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queryTables/queryTable1.xml" ContentType="application/vnd.openxmlformats-officedocument.spreadsheetml.query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tables/table7.xml" ContentType="application/vnd.openxmlformats-officedocument.spreadsheetml.table+xml"/>
  <Override PartName="/xl/tables/table8.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tables/table9.xml" ContentType="application/vnd.openxmlformats-officedocument.spreadsheetml.table+xml"/>
  <Override PartName="/xl/comments4.xml" ContentType="application/vnd.openxmlformats-officedocument.spreadsheetml.comments+xml"/>
  <Override PartName="/xl/threadedComments/threadedComment4.xml" ContentType="application/vnd.ms-excel.threadedcomments+xml"/>
  <Override PartName="/xl/tables/table10.xml" ContentType="application/vnd.openxmlformats-officedocument.spreadsheetml.table+xml"/>
  <Override PartName="/xl/comments5.xml" ContentType="application/vnd.openxmlformats-officedocument.spreadsheetml.comments+xml"/>
  <Override PartName="/xl/threadedComments/threadedComment5.xml" ContentType="application/vnd.ms-excel.threadedcomments+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updateLinks="never" codeName="ThisWorkbook" defaultThemeVersion="166925"/>
  <mc:AlternateContent xmlns:mc="http://schemas.openxmlformats.org/markup-compatibility/2006">
    <mc:Choice Requires="x15">
      <x15ac:absPath xmlns:x15ac="http://schemas.microsoft.com/office/spreadsheetml/2010/11/ac" url="https://nrel-my.sharepoint.com/personal/tvonkueg_nrel_gov/Documents/NREL.gov/Projects/NAATBatt/Uploads/"/>
    </mc:Choice>
  </mc:AlternateContent>
  <xr:revisionPtr revIDLastSave="0" documentId="8_{0B55A985-55B2-4F1B-8C0B-12146F8B4967}" xr6:coauthVersionLast="47" xr6:coauthVersionMax="47" xr10:uidLastSave="{00000000-0000-0000-0000-000000000000}"/>
  <bookViews>
    <workbookView xWindow="-120" yWindow="-120" windowWidth="29040" windowHeight="15840" tabRatio="663" xr2:uid="{42447A7B-536A-40DB-8F10-D6A50135C38E}"/>
  </bookViews>
  <sheets>
    <sheet name="Disclaimer" sheetId="48" r:id="rId1"/>
    <sheet name="SummaryTable" sheetId="37" r:id="rId2"/>
    <sheet name="Glossary" sheetId="35" r:id="rId3"/>
    <sheet name="Search" sheetId="38" r:id="rId4"/>
    <sheet name="R_R Search" sheetId="43" r:id="rId5"/>
    <sheet name="Append2" sheetId="45" state="hidden" r:id="rId6"/>
    <sheet name="Map Instructions" sheetId="47" r:id="rId7"/>
    <sheet name="Raw Materials" sheetId="31" r:id="rId8"/>
    <sheet name="Battery Grade Materials" sheetId="18" r:id="rId9"/>
    <sheet name="Other Battery Component &amp; Mat." sheetId="55" r:id="rId10"/>
    <sheet name="Electrode &amp; Cell Manufacturing" sheetId="19" r:id="rId11"/>
    <sheet name="Module-Pack Manufacturing" sheetId="6" r:id="rId12"/>
    <sheet name="Recycling-Repurposing" sheetId="32" r:id="rId13"/>
    <sheet name="Equipment" sheetId="25" r:id="rId14"/>
    <sheet name="Services &amp; Consulting" sheetId="8" r:id="rId15"/>
    <sheet name="R&amp;D" sheetId="13" r:id="rId16"/>
    <sheet name="Modeling &amp; Software" sheetId="14" r:id="rId17"/>
    <sheet name="Distributors" sheetId="34" r:id="rId18"/>
    <sheet name="ProfSvcs" sheetId="53" state="hidden" r:id="rId19"/>
    <sheet name="Professional" sheetId="54" state="hidden" r:id="rId20"/>
    <sheet name="NAATBatt Professional Services" sheetId="50" r:id="rId21"/>
    <sheet name="Abbreviations" sheetId="51" r:id="rId22"/>
    <sheet name="Search List" sheetId="49" state="hidden" r:id="rId23"/>
  </sheets>
  <externalReferences>
    <externalReference r:id="rId24"/>
    <externalReference r:id="rId25"/>
  </externalReferences>
  <definedNames>
    <definedName name="_xlnm._FilterDatabase" localSheetId="20" hidden="1">'NAATBatt Professional Services'!$B$1:$AC$1</definedName>
    <definedName name="_xlnm._FilterDatabase" localSheetId="7" hidden="1">'Raw Materials'!$AF$1:$AH$1</definedName>
    <definedName name="_xlcn.WorksheetConnection_BGMatl1" hidden="1">BGMatl[]</definedName>
    <definedName name="_xlcn.WorksheetConnection_Cells1" hidden="1">Cells[]</definedName>
    <definedName name="_xlcn.WorksheetConnection_Distributors1" hidden="1">Distributors[]</definedName>
    <definedName name="_xlcn.WorksheetConnection_EOL_Tbl1" hidden="1">EOL_Tbl[]</definedName>
    <definedName name="_xlcn.WorksheetConnection_Equip1" hidden="1">Equip[]</definedName>
    <definedName name="_xlcn.WorksheetConnection_Modeling1" hidden="1">Modeling[]</definedName>
    <definedName name="_xlcn.WorksheetConnection_Other1" hidden="1">Other[]</definedName>
    <definedName name="_xlcn.WorksheetConnection_PackMod1" hidden="1">PackMod[]</definedName>
    <definedName name="_xlcn.WorksheetConnection_RandD1" hidden="1">RandD[]</definedName>
    <definedName name="_xlcn.WorksheetConnection_RawMatl1" hidden="1">RawMatl[]</definedName>
    <definedName name="_xlcn.WorksheetConnection_Service1" hidden="1">Service[]</definedName>
    <definedName name="EOLSearch" localSheetId="9">'[1]Search List'!$C$2:$C$4</definedName>
    <definedName name="EOLSearch">'Search List'!$C$2:$C$4</definedName>
    <definedName name="ExternalData_1" localSheetId="19" hidden="1">Professional!#REF!</definedName>
    <definedName name="ExternalData_3" localSheetId="5" hidden="1">Append2!$A$1:$AL$854</definedName>
    <definedName name="SearchType" localSheetId="9">'[1]Search List'!$A$2:$A$4</definedName>
    <definedName name="SearchType">'Search List'!$A$2:$A$4</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Service" name="Service" connection="WorksheetConnection_Service"/>
          <x15:modelTable id="RawMatl" name="RawMatl" connection="WorksheetConnection_RawMatl"/>
          <x15:modelTable id="RandD" name="RandD" connection="WorksheetConnection_RandD"/>
          <x15:modelTable id="PackMod" name="PackMod" connection="WorksheetConnection_PackMod"/>
          <x15:modelTable id="Other" name="Other" connection="WorksheetConnection_Other"/>
          <x15:modelTable id="Modeling" name="Modeling" connection="WorksheetConnection_Modeling"/>
          <x15:modelTable id="Equip" name="Equip" connection="WorksheetConnection_Equip"/>
          <x15:modelTable id="EOL_Tbl" name="EOL_Tbl" connection="WorksheetConnection_EOL_Tbl"/>
          <x15:modelTable id="Distributors" name="Distributors" connection="WorksheetConnection_Distributors"/>
          <x15:modelTable id="Cells" name="Cells" connection="WorksheetConnection_Cells"/>
          <x15:modelTable id="BGMatl" name="BGMatl" connection="WorksheetConnection_BGMatl"/>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60" i="6" l="1"/>
  <c r="AC5" i="8"/>
  <c r="AF72" i="25"/>
  <c r="AE108" i="18"/>
  <c r="AE107" i="18"/>
  <c r="AE49" i="18"/>
  <c r="AE27" i="18"/>
  <c r="AE106" i="18"/>
  <c r="AE93" i="18"/>
  <c r="AE42" i="18"/>
  <c r="AE3" i="18"/>
  <c r="AE43" i="18"/>
  <c r="AF73" i="25"/>
  <c r="AC61" i="8"/>
  <c r="AF61" i="8"/>
  <c r="AC42" i="8"/>
  <c r="AF42" i="8"/>
  <c r="AF7" i="25"/>
  <c r="AF4" i="19"/>
  <c r="AC15" i="14"/>
  <c r="AF100" i="25"/>
  <c r="AF54" i="25"/>
  <c r="AF53" i="25"/>
  <c r="AF52" i="25"/>
  <c r="AD2" i="31"/>
  <c r="AD33" i="13"/>
  <c r="AD38" i="13"/>
  <c r="AD85" i="13"/>
  <c r="AD54" i="13"/>
  <c r="AC75" i="8"/>
  <c r="AC72" i="8"/>
  <c r="AC62" i="8"/>
  <c r="AH2" i="32" l="1"/>
  <c r="AH56" i="32"/>
  <c r="AH74" i="32"/>
  <c r="AF162" i="6"/>
  <c r="AH162" i="6" s="1"/>
  <c r="AF29" i="6"/>
  <c r="AF39" i="55"/>
  <c r="AF45" i="55"/>
  <c r="AE105" i="18"/>
  <c r="AD70" i="31" l="1"/>
  <c r="AD69" i="31"/>
  <c r="AD68" i="31"/>
  <c r="AD67" i="31"/>
  <c r="AD66" i="31"/>
  <c r="AD65" i="31"/>
  <c r="AD64" i="31"/>
  <c r="AD63" i="31"/>
  <c r="AD62" i="31"/>
  <c r="AD61" i="31"/>
  <c r="AD60" i="31"/>
  <c r="AD59" i="31"/>
  <c r="AD58" i="31"/>
  <c r="AD57" i="31"/>
  <c r="AD56" i="31"/>
  <c r="AD55" i="31"/>
  <c r="AD54" i="31"/>
  <c r="AD53" i="31"/>
  <c r="AD52" i="31"/>
  <c r="AD51" i="31"/>
  <c r="AD50" i="31"/>
  <c r="AD49" i="31"/>
  <c r="AD48" i="31"/>
  <c r="AD47" i="31"/>
  <c r="AD46" i="31"/>
  <c r="AD45" i="31"/>
  <c r="AD44" i="31"/>
  <c r="AD43" i="31"/>
  <c r="AD42" i="31"/>
  <c r="AD41" i="31"/>
  <c r="AD40" i="31"/>
  <c r="AD39" i="31"/>
  <c r="AD38" i="31"/>
  <c r="AD37" i="31"/>
  <c r="AD36" i="31"/>
  <c r="AD35" i="31"/>
  <c r="AD34" i="31"/>
  <c r="AD33" i="31"/>
  <c r="AD32" i="31"/>
  <c r="AD31" i="31"/>
  <c r="AD30" i="31"/>
  <c r="AD29" i="31"/>
  <c r="AD28" i="31"/>
  <c r="AD27" i="31"/>
  <c r="AD26" i="31"/>
  <c r="AD25" i="31"/>
  <c r="AD24" i="31"/>
  <c r="AD23" i="31"/>
  <c r="AD22" i="31"/>
  <c r="AD21" i="31"/>
  <c r="AD20" i="31"/>
  <c r="AD19" i="31"/>
  <c r="AD18" i="31"/>
  <c r="AD17" i="31"/>
  <c r="AD16" i="31"/>
  <c r="AD15" i="31"/>
  <c r="AD14" i="31"/>
  <c r="AD13" i="31"/>
  <c r="AD12" i="31"/>
  <c r="AD11" i="31"/>
  <c r="AD10" i="31"/>
  <c r="AD9" i="31"/>
  <c r="AD8" i="31"/>
  <c r="AD7" i="31"/>
  <c r="AD6" i="31"/>
  <c r="AD5" i="31"/>
  <c r="AD4" i="31"/>
  <c r="AD3" i="31"/>
  <c r="AF161" i="6"/>
  <c r="AF160" i="6"/>
  <c r="AF159" i="6"/>
  <c r="AF158" i="6"/>
  <c r="AF157" i="6"/>
  <c r="AF156" i="6"/>
  <c r="AF155" i="6"/>
  <c r="AF154" i="6"/>
  <c r="AF153" i="6"/>
  <c r="AF152" i="6"/>
  <c r="AF151" i="6"/>
  <c r="AF150" i="6"/>
  <c r="AF149" i="6"/>
  <c r="AF148" i="6"/>
  <c r="AF147" i="6"/>
  <c r="AF146" i="6"/>
  <c r="AF145" i="6"/>
  <c r="AF144" i="6"/>
  <c r="AF143" i="6"/>
  <c r="AF142" i="6"/>
  <c r="AF141" i="6"/>
  <c r="AF140" i="6"/>
  <c r="AF139" i="6"/>
  <c r="AF138" i="6"/>
  <c r="AF136" i="6"/>
  <c r="AF135" i="6"/>
  <c r="AF134" i="6"/>
  <c r="AF133" i="6"/>
  <c r="AF132" i="6"/>
  <c r="AF131" i="6"/>
  <c r="AF130" i="6"/>
  <c r="AF129" i="6"/>
  <c r="AF128" i="6"/>
  <c r="AF127" i="6"/>
  <c r="AF126" i="6"/>
  <c r="AF125" i="6"/>
  <c r="AF124" i="6"/>
  <c r="AF123" i="6"/>
  <c r="AF122" i="6"/>
  <c r="AF121" i="6"/>
  <c r="AF119" i="6"/>
  <c r="AF118" i="6"/>
  <c r="AF117" i="6"/>
  <c r="AF116" i="6"/>
  <c r="AF115" i="6"/>
  <c r="AF114" i="6"/>
  <c r="AF113" i="6"/>
  <c r="AF112" i="6"/>
  <c r="AF111" i="6"/>
  <c r="AF110" i="6"/>
  <c r="AF109" i="6"/>
  <c r="AF108" i="6"/>
  <c r="AF107" i="6"/>
  <c r="AF106" i="6"/>
  <c r="AF105" i="6"/>
  <c r="AF104" i="6"/>
  <c r="AF103" i="6"/>
  <c r="AF102" i="6"/>
  <c r="AF101" i="6"/>
  <c r="AF100" i="6"/>
  <c r="AF99" i="6"/>
  <c r="AF98" i="6"/>
  <c r="AF97" i="6"/>
  <c r="AF96" i="6"/>
  <c r="AF95" i="6"/>
  <c r="AF94" i="6"/>
  <c r="AF93" i="6"/>
  <c r="AF92" i="6"/>
  <c r="AF91" i="6"/>
  <c r="AF90" i="6"/>
  <c r="AF89" i="6"/>
  <c r="AF88" i="6"/>
  <c r="AF87" i="6"/>
  <c r="AF86" i="6"/>
  <c r="AF85" i="6"/>
  <c r="AF84" i="6"/>
  <c r="AF83" i="6"/>
  <c r="AF82" i="6"/>
  <c r="AF81" i="6"/>
  <c r="AF80" i="6"/>
  <c r="AF79" i="6"/>
  <c r="AF78" i="6"/>
  <c r="AF77" i="6"/>
  <c r="AF76" i="6"/>
  <c r="AF75" i="6"/>
  <c r="AF74" i="6"/>
  <c r="AF73" i="6"/>
  <c r="AF72" i="6"/>
  <c r="AF71" i="6"/>
  <c r="AF70" i="6"/>
  <c r="AF69" i="6"/>
  <c r="AF68" i="6"/>
  <c r="AF67" i="6"/>
  <c r="AF66" i="6"/>
  <c r="AF65" i="6"/>
  <c r="AF64" i="6"/>
  <c r="AF63" i="6"/>
  <c r="S63" i="6"/>
  <c r="AF62" i="6"/>
  <c r="AF61" i="6"/>
  <c r="AF59" i="6"/>
  <c r="AF58" i="6"/>
  <c r="AF57" i="6"/>
  <c r="AF56" i="6"/>
  <c r="AF55" i="6"/>
  <c r="AF54" i="6"/>
  <c r="AF53" i="6"/>
  <c r="AF52" i="6"/>
  <c r="AF51" i="6"/>
  <c r="AF50" i="6"/>
  <c r="AF49" i="6"/>
  <c r="AF48" i="6"/>
  <c r="AF47" i="6"/>
  <c r="AF46" i="6"/>
  <c r="AF45" i="6"/>
  <c r="AF44" i="6"/>
  <c r="AF43" i="6"/>
  <c r="AF42" i="6"/>
  <c r="AF41" i="6"/>
  <c r="AF40" i="6"/>
  <c r="AF39" i="6"/>
  <c r="AF38" i="6"/>
  <c r="AF37" i="6"/>
  <c r="AF36" i="6"/>
  <c r="AF35" i="6"/>
  <c r="AF34" i="6"/>
  <c r="AF33" i="6"/>
  <c r="AF32" i="6"/>
  <c r="AF31" i="6"/>
  <c r="AF30" i="6"/>
  <c r="AF28" i="6"/>
  <c r="AF27" i="6"/>
  <c r="AF26" i="6"/>
  <c r="AF25" i="6"/>
  <c r="AF24" i="6"/>
  <c r="AF23" i="6"/>
  <c r="AF22" i="6"/>
  <c r="AF21" i="6"/>
  <c r="AF20" i="6"/>
  <c r="AF19" i="6"/>
  <c r="AF18" i="6"/>
  <c r="AF17" i="6"/>
  <c r="AF16" i="6"/>
  <c r="AF15" i="6"/>
  <c r="AF14" i="6"/>
  <c r="AF13" i="6"/>
  <c r="AF12" i="6"/>
  <c r="AF11" i="6"/>
  <c r="AF10" i="6"/>
  <c r="AF9" i="6"/>
  <c r="AF8" i="6"/>
  <c r="AF7" i="6"/>
  <c r="AF6" i="6"/>
  <c r="AF5" i="6"/>
  <c r="AF4" i="6"/>
  <c r="AF3" i="6"/>
  <c r="AF2" i="6"/>
  <c r="AD96" i="13" l="1"/>
  <c r="AF49" i="19"/>
  <c r="AF102" i="19"/>
  <c r="AF12" i="55"/>
  <c r="I7" i="37"/>
  <c r="H7" i="37"/>
  <c r="E7" i="37" a="1"/>
  <c r="E7" i="37" s="1"/>
  <c r="D7" i="37" a="1"/>
  <c r="D7" i="37" s="1"/>
  <c r="C7" i="37" a="1"/>
  <c r="C7" i="37" s="1"/>
  <c r="B7" i="37" a="1"/>
  <c r="B7" i="37" s="1"/>
  <c r="AD73" i="13"/>
  <c r="AD97" i="13"/>
  <c r="AF41" i="55"/>
  <c r="AF40" i="55"/>
  <c r="AF52" i="55"/>
  <c r="AF51" i="55"/>
  <c r="AC2" i="50"/>
  <c r="AC3" i="50"/>
  <c r="AC4" i="50"/>
  <c r="AC5" i="50"/>
  <c r="AC6" i="50"/>
  <c r="AC7" i="50"/>
  <c r="AC8" i="50"/>
  <c r="AC9" i="50"/>
  <c r="AC10" i="50"/>
  <c r="AC11" i="50"/>
  <c r="AC12" i="50"/>
  <c r="AC13" i="50"/>
  <c r="AC14" i="50"/>
  <c r="AC15" i="50"/>
  <c r="AC16" i="50"/>
  <c r="AC17" i="50"/>
  <c r="AC18" i="50"/>
  <c r="AC19" i="50"/>
  <c r="AC20" i="50"/>
  <c r="AC21" i="50"/>
  <c r="AC22" i="50"/>
  <c r="AC23" i="50"/>
  <c r="AC24" i="50"/>
  <c r="AC25" i="50"/>
  <c r="AC26" i="50"/>
  <c r="AC27" i="50"/>
  <c r="AC28" i="50"/>
  <c r="AC29" i="50"/>
  <c r="AC30" i="50"/>
  <c r="AC31" i="50"/>
  <c r="AC32" i="50"/>
  <c r="AC33" i="50"/>
  <c r="AC34" i="50"/>
  <c r="AC35" i="50"/>
  <c r="AC36" i="50"/>
  <c r="AC37" i="50"/>
  <c r="AC38" i="50"/>
  <c r="AC39" i="50"/>
  <c r="AC2" i="34"/>
  <c r="AC3" i="34"/>
  <c r="AC4" i="34"/>
  <c r="AC5" i="34"/>
  <c r="AC6" i="34"/>
  <c r="AC7" i="34"/>
  <c r="AC8" i="34"/>
  <c r="AC9" i="34"/>
  <c r="AC10" i="34"/>
  <c r="AC11" i="34"/>
  <c r="AC12" i="34"/>
  <c r="AC13" i="34"/>
  <c r="AC14" i="34"/>
  <c r="AC15" i="34"/>
  <c r="AC16" i="34"/>
  <c r="AC17" i="34"/>
  <c r="AC18" i="34"/>
  <c r="AC19" i="34"/>
  <c r="AC20" i="34"/>
  <c r="AF13" i="25"/>
  <c r="AH12" i="32"/>
  <c r="AF101" i="25"/>
  <c r="AF39" i="25"/>
  <c r="AF3" i="25"/>
  <c r="AF50" i="55"/>
  <c r="AF49" i="55"/>
  <c r="AF48" i="55"/>
  <c r="AF47" i="55"/>
  <c r="AF46" i="55"/>
  <c r="AF44" i="55"/>
  <c r="AF43" i="55"/>
  <c r="AF42" i="55"/>
  <c r="AF38" i="55"/>
  <c r="AF37" i="55"/>
  <c r="AF36" i="55"/>
  <c r="AF35" i="55"/>
  <c r="AF34" i="55"/>
  <c r="AF33" i="55"/>
  <c r="AF32" i="55"/>
  <c r="AF31" i="55"/>
  <c r="AF30" i="55"/>
  <c r="AF29" i="55"/>
  <c r="AF28" i="55"/>
  <c r="AF27" i="55"/>
  <c r="AF26" i="55"/>
  <c r="AF25" i="55"/>
  <c r="AF24" i="55"/>
  <c r="AF23" i="55"/>
  <c r="AF22" i="55"/>
  <c r="AF21" i="55"/>
  <c r="AF19" i="55"/>
  <c r="AF20" i="55"/>
  <c r="AF18" i="55"/>
  <c r="AF17" i="55"/>
  <c r="AF16" i="55"/>
  <c r="AF15" i="55"/>
  <c r="AF14" i="55"/>
  <c r="AF13" i="55"/>
  <c r="AF11" i="55"/>
  <c r="AF10" i="55"/>
  <c r="AF9" i="55"/>
  <c r="AF8" i="55"/>
  <c r="AF7" i="55"/>
  <c r="AF6" i="55"/>
  <c r="AF5" i="55"/>
  <c r="AF4" i="55"/>
  <c r="AF3" i="55"/>
  <c r="AF2" i="55"/>
  <c r="AH4" i="32"/>
  <c r="AE45" i="18"/>
  <c r="AH34" i="32" l="1"/>
  <c r="AE77" i="18"/>
  <c r="AF41" i="19" l="1"/>
  <c r="AH20" i="32" l="1"/>
  <c r="AH19" i="32"/>
  <c r="AH18" i="32"/>
  <c r="AH16" i="32"/>
  <c r="AH15" i="32"/>
  <c r="AC2" i="14"/>
  <c r="AC3" i="14"/>
  <c r="AC4" i="14"/>
  <c r="AC5" i="14"/>
  <c r="AC6" i="14"/>
  <c r="AC7" i="14"/>
  <c r="AC8" i="14"/>
  <c r="AC9" i="14"/>
  <c r="AC10" i="14"/>
  <c r="AC11" i="14"/>
  <c r="AC12" i="14"/>
  <c r="AC13" i="14"/>
  <c r="AC14" i="14"/>
  <c r="AC16" i="14"/>
  <c r="AC17" i="14"/>
  <c r="AC18" i="14"/>
  <c r="AC19" i="14"/>
  <c r="AC20" i="14"/>
  <c r="AC21" i="14"/>
  <c r="AC22" i="14"/>
  <c r="AC23" i="14"/>
  <c r="AC24" i="14"/>
  <c r="AC25" i="14"/>
  <c r="AC26" i="14"/>
  <c r="AF46" i="25"/>
  <c r="AD2" i="13"/>
  <c r="AD3" i="13"/>
  <c r="AD4" i="13"/>
  <c r="AD5" i="13"/>
  <c r="AD6" i="13"/>
  <c r="AD7" i="13"/>
  <c r="AD8" i="13"/>
  <c r="AD9" i="13"/>
  <c r="AD10" i="13"/>
  <c r="AD11" i="13"/>
  <c r="AD12" i="13"/>
  <c r="AD13" i="13"/>
  <c r="AD14" i="13"/>
  <c r="AD15" i="13"/>
  <c r="AD16" i="13"/>
  <c r="AD17" i="13"/>
  <c r="AD18" i="13"/>
  <c r="AD19" i="13"/>
  <c r="AD20" i="13"/>
  <c r="AD21" i="13"/>
  <c r="AD22" i="13"/>
  <c r="AD23" i="13"/>
  <c r="AD24" i="13"/>
  <c r="AD25" i="13"/>
  <c r="AD26" i="13"/>
  <c r="AD27" i="13"/>
  <c r="AD28" i="13"/>
  <c r="AD29" i="13"/>
  <c r="AD30" i="13"/>
  <c r="AD31" i="13"/>
  <c r="AD32" i="13"/>
  <c r="AD34" i="13"/>
  <c r="AD35" i="13"/>
  <c r="AD36" i="13"/>
  <c r="AD37" i="13"/>
  <c r="AD39" i="13"/>
  <c r="AD40" i="13"/>
  <c r="AD41" i="13"/>
  <c r="AD42" i="13"/>
  <c r="AD43" i="13"/>
  <c r="AD44" i="13"/>
  <c r="AD45" i="13"/>
  <c r="AD48" i="13"/>
  <c r="AD46" i="13"/>
  <c r="AD47" i="13"/>
  <c r="AD49" i="13"/>
  <c r="AD50" i="13"/>
  <c r="AD51" i="13"/>
  <c r="AD52" i="13"/>
  <c r="AD53" i="13"/>
  <c r="AD55" i="13"/>
  <c r="AD56" i="13"/>
  <c r="AD57" i="13"/>
  <c r="AD58" i="13"/>
  <c r="AD59" i="13"/>
  <c r="AD60" i="13"/>
  <c r="AD61" i="13"/>
  <c r="AD62" i="13"/>
  <c r="AD63" i="13"/>
  <c r="AD64" i="13"/>
  <c r="AD65" i="13"/>
  <c r="AD66" i="13"/>
  <c r="AD67" i="13"/>
  <c r="AD68" i="13"/>
  <c r="AD69" i="13"/>
  <c r="AD70" i="13"/>
  <c r="AD71" i="13"/>
  <c r="AD72" i="13"/>
  <c r="AD74" i="13"/>
  <c r="AD75" i="13"/>
  <c r="AD76" i="13"/>
  <c r="AD77" i="13"/>
  <c r="AD78" i="13"/>
  <c r="AD79" i="13"/>
  <c r="AD80" i="13"/>
  <c r="AD81" i="13"/>
  <c r="AD82" i="13"/>
  <c r="AD83" i="13"/>
  <c r="AD84" i="13"/>
  <c r="AD86" i="13"/>
  <c r="AD87" i="13"/>
  <c r="AD88" i="13"/>
  <c r="AD89" i="13"/>
  <c r="AD90" i="13"/>
  <c r="AD91" i="13"/>
  <c r="AD92" i="13"/>
  <c r="AD93" i="13"/>
  <c r="AD94" i="13"/>
  <c r="AD95" i="13"/>
  <c r="AF23" i="25"/>
  <c r="AF47" i="19"/>
  <c r="E10" i="37" l="1" a="1"/>
  <c r="E10" i="37" s="1"/>
  <c r="D10" i="37" a="1"/>
  <c r="D10" i="37" s="1"/>
  <c r="C10" i="37" a="1"/>
  <c r="C10" i="37" s="1"/>
  <c r="B10" i="37" a="1"/>
  <c r="B10" i="37" s="1"/>
  <c r="AF22" i="19" l="1"/>
  <c r="AF35" i="19"/>
  <c r="AF82" i="19"/>
  <c r="AF39" i="19"/>
  <c r="AF6" i="19"/>
  <c r="AF64" i="19"/>
  <c r="AF84" i="19"/>
  <c r="AF38" i="19" l="1"/>
  <c r="I15" i="37"/>
  <c r="H15" i="37"/>
  <c r="E15" i="37" a="1"/>
  <c r="E15" i="37" s="1"/>
  <c r="D15" i="37" a="1"/>
  <c r="D15" i="37" s="1"/>
  <c r="C15" i="37" a="1"/>
  <c r="C15" i="37" s="1"/>
  <c r="B15" i="37" a="1"/>
  <c r="B15" i="37" s="1"/>
  <c r="F15" i="37" l="1"/>
  <c r="G15" i="37"/>
  <c r="AE21" i="18"/>
  <c r="AE101" i="18"/>
  <c r="S24" i="31"/>
  <c r="AF76" i="25" l="1"/>
  <c r="AF77" i="25"/>
  <c r="AF78" i="25"/>
  <c r="AE87" i="18" l="1"/>
  <c r="AE96" i="18" l="1"/>
  <c r="AF44" i="25"/>
  <c r="AF2" i="8"/>
  <c r="AF4" i="8"/>
  <c r="AF3" i="8"/>
  <c r="AF6" i="8"/>
  <c r="AF7" i="8"/>
  <c r="AF8" i="8"/>
  <c r="AF9" i="8"/>
  <c r="AF10" i="8"/>
  <c r="AF11" i="8"/>
  <c r="AC53" i="8"/>
  <c r="AF65" i="25"/>
  <c r="AF6" i="25"/>
  <c r="AF5" i="25"/>
  <c r="AF4" i="25"/>
  <c r="AF2" i="25"/>
  <c r="AF10" i="25"/>
  <c r="AF11" i="25"/>
  <c r="AF12" i="25"/>
  <c r="AF14" i="25"/>
  <c r="AF15" i="25"/>
  <c r="AF16" i="25"/>
  <c r="AF18" i="25"/>
  <c r="AF19" i="25"/>
  <c r="AF20" i="25"/>
  <c r="AF21" i="25"/>
  <c r="AF22" i="25"/>
  <c r="AF24" i="25"/>
  <c r="AF25" i="25"/>
  <c r="AF26" i="25"/>
  <c r="AF27" i="25"/>
  <c r="AF28" i="25"/>
  <c r="AF29" i="25"/>
  <c r="AF30" i="25"/>
  <c r="AF31" i="25"/>
  <c r="AF32" i="25"/>
  <c r="AF33" i="25"/>
  <c r="AF34" i="25"/>
  <c r="AF35" i="25"/>
  <c r="AF36" i="25"/>
  <c r="AF37" i="25"/>
  <c r="AF38" i="25"/>
  <c r="AF40" i="25"/>
  <c r="AF41" i="25"/>
  <c r="AF42" i="25"/>
  <c r="AF43" i="25"/>
  <c r="AF45" i="25"/>
  <c r="AF47" i="25"/>
  <c r="AF48" i="25"/>
  <c r="AF49" i="25"/>
  <c r="AF50" i="25"/>
  <c r="AF51" i="25"/>
  <c r="AF55" i="25"/>
  <c r="AF56" i="25"/>
  <c r="AF57" i="25"/>
  <c r="AF58" i="25"/>
  <c r="AF59" i="25"/>
  <c r="AF60" i="25"/>
  <c r="AF61" i="25"/>
  <c r="AF62" i="25"/>
  <c r="AF63" i="25"/>
  <c r="AF64" i="25"/>
  <c r="AF66" i="25"/>
  <c r="AF67" i="25"/>
  <c r="AF68" i="25"/>
  <c r="AF69" i="25"/>
  <c r="AF70" i="25"/>
  <c r="AF71" i="25"/>
  <c r="AF74" i="25"/>
  <c r="AF79" i="25"/>
  <c r="AF80" i="25"/>
  <c r="AF81" i="25"/>
  <c r="AF82" i="25"/>
  <c r="AF83" i="25"/>
  <c r="AF84" i="25"/>
  <c r="AF85" i="25"/>
  <c r="AF86" i="25"/>
  <c r="AF87" i="25"/>
  <c r="AF88" i="25"/>
  <c r="AF89" i="25"/>
  <c r="AF90" i="25"/>
  <c r="AF91" i="25"/>
  <c r="AF92" i="25"/>
  <c r="AF94" i="25"/>
  <c r="AF95" i="25"/>
  <c r="AF96" i="25"/>
  <c r="AF97" i="25"/>
  <c r="AF98" i="25"/>
  <c r="AF99" i="25"/>
  <c r="AF102" i="25"/>
  <c r="AF8" i="25"/>
  <c r="AE33" i="18"/>
  <c r="AE32" i="18"/>
  <c r="AE54" i="18"/>
  <c r="AC70" i="8"/>
  <c r="AH58" i="32"/>
  <c r="AH57" i="32"/>
  <c r="AC12" i="8"/>
  <c r="AH67" i="32"/>
  <c r="AH68" i="32"/>
  <c r="AH70" i="32"/>
  <c r="AH71" i="32"/>
  <c r="K7" i="38" a="1"/>
  <c r="K7" i="38" s="1"/>
  <c r="AE100" i="18"/>
  <c r="AE76" i="18"/>
  <c r="B6" i="37" a="1"/>
  <c r="B6" i="37" s="1"/>
  <c r="AC7" i="8"/>
  <c r="AH54" i="32"/>
  <c r="AH63" i="32"/>
  <c r="AH31" i="32"/>
  <c r="AH51" i="32"/>
  <c r="AH52" i="32"/>
  <c r="C7" i="38" a="1"/>
  <c r="C7" i="38" s="1"/>
  <c r="AC3" i="8" l="1"/>
  <c r="AC4" i="8"/>
  <c r="AC6" i="8"/>
  <c r="AC8" i="8"/>
  <c r="AC9" i="8"/>
  <c r="AC10" i="8"/>
  <c r="AC11" i="8"/>
  <c r="AC13" i="8"/>
  <c r="AC14" i="8"/>
  <c r="AC15" i="8"/>
  <c r="AC16" i="8"/>
  <c r="AC17" i="8"/>
  <c r="AC18" i="8"/>
  <c r="AC19" i="8"/>
  <c r="AC20" i="8"/>
  <c r="AC21" i="8"/>
  <c r="AC22" i="8"/>
  <c r="AC23" i="8"/>
  <c r="AC24" i="8"/>
  <c r="AC25" i="8"/>
  <c r="AC26" i="8"/>
  <c r="AC27" i="8"/>
  <c r="AC28" i="8"/>
  <c r="AC29" i="8"/>
  <c r="AC30" i="8"/>
  <c r="AC31" i="8"/>
  <c r="AC32" i="8"/>
  <c r="AC33" i="8"/>
  <c r="AC34" i="8"/>
  <c r="AC35" i="8"/>
  <c r="AC36" i="8"/>
  <c r="AC37" i="8"/>
  <c r="AC38" i="8"/>
  <c r="AC39" i="8"/>
  <c r="AC40" i="8"/>
  <c r="AC41" i="8"/>
  <c r="AC43" i="8"/>
  <c r="AC44" i="8"/>
  <c r="AC45" i="8"/>
  <c r="AC46" i="8"/>
  <c r="AC47" i="8"/>
  <c r="AC48" i="8"/>
  <c r="AC49" i="8"/>
  <c r="AC50" i="8"/>
  <c r="AC51" i="8"/>
  <c r="AC52" i="8"/>
  <c r="AC54" i="8"/>
  <c r="AC55" i="8"/>
  <c r="AC56" i="8"/>
  <c r="AC57" i="8"/>
  <c r="AC58" i="8"/>
  <c r="AC59" i="8"/>
  <c r="AC60" i="8"/>
  <c r="AC63" i="8"/>
  <c r="AC64" i="8"/>
  <c r="AC65" i="8"/>
  <c r="AC66" i="8"/>
  <c r="AC67" i="8"/>
  <c r="AC68" i="8"/>
  <c r="AC69" i="8"/>
  <c r="AC71" i="8"/>
  <c r="AC73" i="8"/>
  <c r="AC74" i="8"/>
  <c r="AC76" i="8"/>
  <c r="AC77" i="8"/>
  <c r="AC78" i="8"/>
  <c r="AC79" i="8"/>
  <c r="AC80" i="8"/>
  <c r="AC81" i="8"/>
  <c r="AC82" i="8"/>
  <c r="AC83" i="8"/>
  <c r="AC84" i="8"/>
  <c r="AC2" i="8"/>
  <c r="AF2" i="19"/>
  <c r="AF3" i="19"/>
  <c r="AF9" i="19"/>
  <c r="AF10" i="19"/>
  <c r="AF11" i="19"/>
  <c r="AF12" i="19"/>
  <c r="AF13" i="19"/>
  <c r="AF14" i="19"/>
  <c r="AF15" i="19"/>
  <c r="AF16" i="19"/>
  <c r="AF17" i="19"/>
  <c r="AF18" i="19"/>
  <c r="AF19" i="19"/>
  <c r="AF20" i="19"/>
  <c r="AF21" i="19"/>
  <c r="AF23" i="19"/>
  <c r="AF24" i="19"/>
  <c r="AF25" i="19"/>
  <c r="AF26" i="19"/>
  <c r="AF27" i="19"/>
  <c r="AF28" i="19"/>
  <c r="AF29" i="19"/>
  <c r="AF30" i="19"/>
  <c r="AF31" i="19"/>
  <c r="AF32" i="19"/>
  <c r="AF5" i="19"/>
  <c r="AF7" i="19"/>
  <c r="AF8" i="19"/>
  <c r="AF33" i="19"/>
  <c r="AF34" i="19"/>
  <c r="AF36" i="19"/>
  <c r="AF37" i="19"/>
  <c r="AF40" i="19"/>
  <c r="AF42" i="19"/>
  <c r="AF43" i="19"/>
  <c r="AF44" i="19"/>
  <c r="AF45" i="19"/>
  <c r="AF46" i="19"/>
  <c r="AF48" i="19"/>
  <c r="AF50" i="19"/>
  <c r="AF51" i="19"/>
  <c r="AF52" i="19"/>
  <c r="AF53" i="19"/>
  <c r="AF54" i="19"/>
  <c r="AF55" i="19"/>
  <c r="AF56" i="19"/>
  <c r="AF57" i="19"/>
  <c r="AF58" i="19"/>
  <c r="AF59" i="19"/>
  <c r="AF60" i="19"/>
  <c r="AF61" i="19"/>
  <c r="AF62" i="19"/>
  <c r="AF65" i="19"/>
  <c r="AF66" i="19"/>
  <c r="AF67" i="19"/>
  <c r="AF68" i="19"/>
  <c r="AF69" i="19"/>
  <c r="AF70" i="19"/>
  <c r="AF71" i="19"/>
  <c r="AF72" i="19"/>
  <c r="AF73" i="19"/>
  <c r="AF74" i="19"/>
  <c r="AF75" i="19"/>
  <c r="AF76" i="19"/>
  <c r="AF77" i="19"/>
  <c r="AF78" i="19"/>
  <c r="AF79" i="19"/>
  <c r="AF80" i="19"/>
  <c r="AF83" i="19"/>
  <c r="AF63" i="19"/>
  <c r="AF81" i="19"/>
  <c r="AF85" i="19"/>
  <c r="AF86" i="19"/>
  <c r="AF87" i="19"/>
  <c r="AF88" i="19"/>
  <c r="AF89" i="19"/>
  <c r="AF90" i="19"/>
  <c r="AF91" i="19"/>
  <c r="AF92" i="19"/>
  <c r="AF93" i="19"/>
  <c r="AF94" i="19"/>
  <c r="AF95" i="19"/>
  <c r="AF96" i="19"/>
  <c r="AF97" i="19"/>
  <c r="AF98" i="19"/>
  <c r="AF99" i="19"/>
  <c r="AF100" i="19"/>
  <c r="AF101" i="19"/>
  <c r="AH5" i="32" l="1"/>
  <c r="AH6" i="32"/>
  <c r="AH7" i="32"/>
  <c r="AH8" i="32"/>
  <c r="AH9" i="32"/>
  <c r="AH10" i="32"/>
  <c r="AH11" i="32"/>
  <c r="AH13" i="32"/>
  <c r="AH14" i="32"/>
  <c r="AH17" i="32"/>
  <c r="AH21" i="32"/>
  <c r="AH22" i="32"/>
  <c r="AH23" i="32"/>
  <c r="AH24" i="32"/>
  <c r="AH25" i="32"/>
  <c r="AH26" i="32"/>
  <c r="AH27" i="32"/>
  <c r="AH28" i="32"/>
  <c r="AH29" i="32"/>
  <c r="AH30" i="32"/>
  <c r="AH32" i="32"/>
  <c r="AH33" i="32"/>
  <c r="AH35" i="32"/>
  <c r="AH36" i="32"/>
  <c r="AH37" i="32"/>
  <c r="AH38" i="32"/>
  <c r="AH39" i="32"/>
  <c r="AH40" i="32"/>
  <c r="AH41" i="32"/>
  <c r="AH42" i="32"/>
  <c r="AH43" i="32"/>
  <c r="AH44" i="32"/>
  <c r="AH45" i="32"/>
  <c r="AH46" i="32"/>
  <c r="AH47" i="32"/>
  <c r="AH48" i="32"/>
  <c r="AH49" i="32"/>
  <c r="AH50" i="32"/>
  <c r="AH53" i="32"/>
  <c r="AH55" i="32"/>
  <c r="AH59" i="32"/>
  <c r="AH60" i="32"/>
  <c r="AH61" i="32"/>
  <c r="AH62" i="32"/>
  <c r="AH64" i="32"/>
  <c r="AH65" i="32"/>
  <c r="AH66" i="32"/>
  <c r="AH72" i="32"/>
  <c r="AH69" i="32"/>
  <c r="AH75" i="32"/>
  <c r="AH76" i="32"/>
  <c r="AH77" i="32"/>
  <c r="AH78" i="32"/>
  <c r="AH79" i="32"/>
  <c r="AH80" i="32"/>
  <c r="AH81" i="32"/>
  <c r="AH82" i="32"/>
  <c r="AH83" i="32"/>
  <c r="AH84" i="32"/>
  <c r="AH85" i="32"/>
  <c r="AH86" i="32"/>
  <c r="AH87" i="32"/>
  <c r="AH88" i="32"/>
  <c r="AH89" i="32"/>
  <c r="AH90" i="32"/>
  <c r="AE2" i="18"/>
  <c r="AE4" i="18"/>
  <c r="AE5" i="18"/>
  <c r="AE6" i="18"/>
  <c r="AE7" i="18"/>
  <c r="AE8" i="18"/>
  <c r="AE9" i="18"/>
  <c r="AE10" i="18"/>
  <c r="AE11" i="18"/>
  <c r="AE12" i="18"/>
  <c r="AE13" i="18"/>
  <c r="AE14" i="18"/>
  <c r="AE15" i="18"/>
  <c r="AE18" i="18"/>
  <c r="AE19" i="18"/>
  <c r="AE20" i="18"/>
  <c r="AE22" i="18"/>
  <c r="AE23" i="18"/>
  <c r="AE24" i="18"/>
  <c r="AE25" i="18"/>
  <c r="AE26" i="18"/>
  <c r="AE28" i="18"/>
  <c r="AE29" i="18"/>
  <c r="AE30" i="18"/>
  <c r="AE31" i="18"/>
  <c r="AE34" i="18"/>
  <c r="AE35" i="18"/>
  <c r="AE36" i="18"/>
  <c r="AE37" i="18"/>
  <c r="AE38" i="18"/>
  <c r="AE40" i="18"/>
  <c r="AE41" i="18"/>
  <c r="AE44" i="18"/>
  <c r="AE46" i="18"/>
  <c r="AE47" i="18"/>
  <c r="AE48" i="18"/>
  <c r="AE50" i="18"/>
  <c r="AE51" i="18"/>
  <c r="AE52" i="18"/>
  <c r="AE53" i="18"/>
  <c r="AE55" i="18"/>
  <c r="AE56" i="18"/>
  <c r="AE57" i="18"/>
  <c r="AE58" i="18"/>
  <c r="AE59" i="18"/>
  <c r="AE60" i="18"/>
  <c r="AE16" i="18"/>
  <c r="AE17" i="18"/>
  <c r="AE61" i="18"/>
  <c r="AE62" i="18"/>
  <c r="AE63" i="18"/>
  <c r="AE64" i="18"/>
  <c r="AE65" i="18"/>
  <c r="AE66" i="18"/>
  <c r="AE67" i="18"/>
  <c r="AE68" i="18"/>
  <c r="AE69" i="18"/>
  <c r="AE70" i="18"/>
  <c r="AE71" i="18"/>
  <c r="AE72" i="18"/>
  <c r="AE73" i="18"/>
  <c r="AE74" i="18"/>
  <c r="AE75" i="18"/>
  <c r="AE78" i="18"/>
  <c r="AE79" i="18"/>
  <c r="AE80" i="18"/>
  <c r="AE81" i="18"/>
  <c r="AE82" i="18"/>
  <c r="AE83" i="18"/>
  <c r="AE84" i="18"/>
  <c r="AE85" i="18"/>
  <c r="AE86" i="18"/>
  <c r="AE88" i="18"/>
  <c r="AE89" i="18"/>
  <c r="AE90" i="18"/>
  <c r="AE91" i="18"/>
  <c r="AE92" i="18"/>
  <c r="AE94" i="18"/>
  <c r="AE95" i="18"/>
  <c r="AE97" i="18"/>
  <c r="AE98" i="18"/>
  <c r="AE99" i="18"/>
  <c r="AE102" i="18"/>
  <c r="AE103" i="18"/>
  <c r="AE104" i="18"/>
  <c r="AE39" i="18"/>
  <c r="Q54" i="31"/>
  <c r="S18" i="31" l="1"/>
  <c r="S40" i="31"/>
  <c r="A108" i="25"/>
  <c r="A107" i="25"/>
  <c r="A106" i="25"/>
  <c r="A105" i="25"/>
  <c r="A104" i="25"/>
  <c r="A103" i="25"/>
  <c r="R47" i="18"/>
  <c r="R46" i="18"/>
  <c r="A79" i="31"/>
  <c r="A78" i="31"/>
  <c r="A77" i="31"/>
  <c r="A76" i="31"/>
  <c r="A75" i="31"/>
  <c r="A74" i="31"/>
  <c r="O6" i="43" a="1"/>
  <c r="O6" i="43" s="1"/>
  <c r="N6" i="43" a="1"/>
  <c r="N6" i="43" s="1"/>
  <c r="M6" i="43" a="1"/>
  <c r="M6" i="43" s="1"/>
  <c r="L6" i="43" a="1"/>
  <c r="L6" i="43" s="1"/>
  <c r="K6" i="43" a="1"/>
  <c r="K6" i="43" s="1"/>
  <c r="J6" i="43" a="1"/>
  <c r="J6" i="43" s="1"/>
  <c r="I6" i="43" a="1"/>
  <c r="I6" i="43" s="1"/>
  <c r="H6" i="43" a="1"/>
  <c r="H6" i="43" s="1"/>
  <c r="G6" i="43" a="1"/>
  <c r="G6" i="43" s="1"/>
  <c r="F6" i="43" a="1"/>
  <c r="F6" i="43" s="1"/>
  <c r="E6" i="43" a="1"/>
  <c r="E6" i="43" s="1"/>
  <c r="D6" i="43" a="1"/>
  <c r="D6" i="43" s="1"/>
  <c r="G3" i="43" s="1"/>
  <c r="C6" i="43" a="1"/>
  <c r="C6" i="43" s="1"/>
  <c r="A6" i="43"/>
  <c r="N7" i="38" a="1"/>
  <c r="N7" i="38" s="1"/>
  <c r="M7" i="38" a="1"/>
  <c r="M7" i="38" s="1"/>
  <c r="L7" i="38" a="1"/>
  <c r="L7" i="38" s="1"/>
  <c r="J7" i="38" a="1"/>
  <c r="J7" i="38" s="1"/>
  <c r="I7" i="38" a="1"/>
  <c r="I7" i="38" s="1"/>
  <c r="H7" i="38" a="1"/>
  <c r="H7" i="38" s="1"/>
  <c r="G7" i="38" a="1"/>
  <c r="G7" i="38" s="1"/>
  <c r="F7" i="38" a="1"/>
  <c r="F7" i="38" s="1"/>
  <c r="E7" i="38" a="1"/>
  <c r="E7" i="38" s="1"/>
  <c r="D7" i="38" a="1"/>
  <c r="D7" i="38" s="1"/>
  <c r="G3" i="38" s="1"/>
  <c r="A7" i="38"/>
  <c r="I16" i="37"/>
  <c r="H16" i="37"/>
  <c r="E16" i="37" a="1"/>
  <c r="E16" i="37" s="1"/>
  <c r="D16" i="37" a="1"/>
  <c r="D16" i="37" s="1"/>
  <c r="C16" i="37" a="1"/>
  <c r="C16" i="37" s="1"/>
  <c r="B16" i="37" a="1"/>
  <c r="B16" i="37" s="1"/>
  <c r="I14" i="37"/>
  <c r="H14" i="37"/>
  <c r="E14" i="37" a="1"/>
  <c r="E14" i="37" s="1"/>
  <c r="D14" i="37" a="1"/>
  <c r="D14" i="37" s="1"/>
  <c r="C14" i="37" a="1"/>
  <c r="C14" i="37" s="1"/>
  <c r="B14" i="37" a="1"/>
  <c r="B14" i="37" s="1"/>
  <c r="I13" i="37"/>
  <c r="H13" i="37"/>
  <c r="E13" i="37" a="1"/>
  <c r="E13" i="37" s="1"/>
  <c r="D13" i="37" a="1"/>
  <c r="D13" i="37" s="1"/>
  <c r="C13" i="37" a="1"/>
  <c r="C13" i="37" s="1"/>
  <c r="B13" i="37" a="1"/>
  <c r="B13" i="37" s="1"/>
  <c r="I12" i="37"/>
  <c r="H12" i="37"/>
  <c r="E12" i="37" a="1"/>
  <c r="E12" i="37" s="1"/>
  <c r="D12" i="37" a="1"/>
  <c r="D12" i="37" s="1"/>
  <c r="C12" i="37" a="1"/>
  <c r="C12" i="37" s="1"/>
  <c r="B12" i="37" a="1"/>
  <c r="B12" i="37" s="1"/>
  <c r="I11" i="37"/>
  <c r="H11" i="37"/>
  <c r="E11" i="37" a="1"/>
  <c r="E11" i="37" s="1"/>
  <c r="D11" i="37" a="1"/>
  <c r="D11" i="37" s="1"/>
  <c r="C11" i="37" a="1"/>
  <c r="C11" i="37" s="1"/>
  <c r="B11" i="37" a="1"/>
  <c r="B11" i="37" s="1"/>
  <c r="I9" i="37"/>
  <c r="H9" i="37"/>
  <c r="E9" i="37" a="1"/>
  <c r="E9" i="37" s="1"/>
  <c r="D9" i="37" a="1"/>
  <c r="D9" i="37" s="1"/>
  <c r="C9" i="37" a="1"/>
  <c r="C9" i="37" s="1"/>
  <c r="B9" i="37" a="1"/>
  <c r="B9" i="37" s="1"/>
  <c r="I8" i="37"/>
  <c r="H8" i="37"/>
  <c r="E8" i="37" a="1"/>
  <c r="E8" i="37" s="1"/>
  <c r="D8" i="37" a="1"/>
  <c r="D8" i="37" s="1"/>
  <c r="C8" i="37" a="1"/>
  <c r="C8" i="37" s="1"/>
  <c r="B8" i="37" a="1"/>
  <c r="B8" i="37" s="1"/>
  <c r="I6" i="37"/>
  <c r="H6" i="37"/>
  <c r="E6" i="37" a="1"/>
  <c r="E6" i="37" s="1"/>
  <c r="D6" i="37" a="1"/>
  <c r="D6" i="37" s="1"/>
  <c r="C6" i="37" a="1"/>
  <c r="C6" i="37" s="1"/>
  <c r="I5" i="37"/>
  <c r="H5" i="37"/>
  <c r="E5" i="37" a="1"/>
  <c r="E5" i="37" s="1"/>
  <c r="D5" i="37" a="1"/>
  <c r="D5" i="37" s="1"/>
  <c r="C5" i="37" a="1"/>
  <c r="C5" i="37" s="1"/>
  <c r="B5" i="37" a="1"/>
  <c r="B5" i="37" s="1"/>
  <c r="F16" i="37" l="1"/>
  <c r="H10" i="37"/>
  <c r="H17" i="37" s="1"/>
  <c r="F11" i="37"/>
  <c r="F13" i="37"/>
  <c r="C17" i="37"/>
  <c r="D17" i="37"/>
  <c r="G16" i="37"/>
  <c r="F5" i="37"/>
  <c r="I10" i="37"/>
  <c r="I17" i="37" s="1"/>
  <c r="F12" i="37"/>
  <c r="F14" i="37"/>
  <c r="E17" i="37"/>
  <c r="G11" i="37"/>
  <c r="F9" i="37"/>
  <c r="G7" i="37"/>
  <c r="G12" i="37"/>
  <c r="G14" i="37"/>
  <c r="G13" i="37"/>
  <c r="F6" i="37"/>
  <c r="F8" i="37"/>
  <c r="G9" i="37"/>
  <c r="F7" i="37"/>
  <c r="G6" i="37"/>
  <c r="G8" i="37"/>
  <c r="B17" i="37"/>
  <c r="G5" i="37"/>
  <c r="G17" i="37" l="1"/>
  <c r="F17"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tc={C0F76522-DB7E-45CC-A49E-254145AE59AC}</author>
  </authors>
  <commentList>
    <comment ref="AD106" authorId="0" shapeId="0" xr:uid="{C0F76522-DB7E-45CC-A49E-254145AE59AC}">
      <text>
        <t>[Threaded comment]
Your version of Excel allows you to read this threaded comment; however, any edits to it will get removed if the file is opened in a newer version of Excel. Learn more: https://go.microsoft.com/fwlink/?linkid=870924
Comment:
    Revised US to U.S.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tc={BA458EDD-7E39-4CED-9E82-FC43886A33D3}</author>
  </authors>
  <commentList>
    <comment ref="M60" authorId="0" shapeId="0" xr:uid="{BA458EDD-7E39-4CED-9E82-FC43886A33D3}">
      <text>
        <t>[Threaded comment]
Your version of Excel allows you to read this threaded comment; however, any edits to it will get removed if the file is opened in a newer version of Excel. Learn more: https://go.microsoft.com/fwlink/?linkid=870924
Comment:
    Changed CAN to Canada</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tc={58F2DF8E-D44A-4CAC-A07C-F148AA8FAEC1}</author>
    <author>tc={14541684-9AD1-4260-8A64-16DC184DE994}</author>
  </authors>
  <commentList>
    <comment ref="AD7" authorId="0" shapeId="0" xr:uid="{58F2DF8E-D44A-4CAC-A07C-F148AA8FAEC1}">
      <text>
        <t>[Threaded comment]
Your version of Excel allows you to read this threaded comment; however, any edits to it will get removed if the file is opened in a newer version of Excel. Learn more: https://go.microsoft.com/fwlink/?linkid=870924
Comment:
    Comma needed before ",which"</t>
      </text>
    </comment>
    <comment ref="AD9" authorId="1" shapeId="0" xr:uid="{14541684-9AD1-4260-8A64-16DC184DE994}">
      <text>
        <t>[Threaded comment]
Your version of Excel allows you to read this threaded comment; however, any edits to it will get removed if the file is opened in a newer version of Excel. Learn more: https://go.microsoft.com/fwlink/?linkid=870924
Comment:
    Lowercase "hazardous air pollutants" (not a proper noun)</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Ahmad Pesaran</author>
    <author>tc={4E52F3DD-2C22-45BB-8525-6D7867181CED}</author>
    <author>tc={84EF18EB-3B72-4EA3-A41E-A7FEBDEE44FF}</author>
    <author>tc={B17A17E4-9A30-486B-9F05-B3A4F9439580}</author>
  </authors>
  <commentList>
    <comment ref="AA2" authorId="0" shapeId="0" xr:uid="{709D6E5B-C59A-40B0-AED7-42F5D7F735C0}">
      <text>
        <r>
          <rPr>
            <sz val="11"/>
            <color theme="1"/>
            <rFont val="Calibri"/>
            <family val="2"/>
            <scheme val="minor"/>
          </rPr>
          <t xml:space="preserve">Ahmad Pesaran:
</t>
        </r>
      </text>
    </comment>
    <comment ref="AA5" authorId="1" shapeId="0" xr:uid="{4E52F3DD-2C22-45BB-8525-6D7867181CED}">
      <text>
        <t xml:space="preserve">[Threaded comment]
Your version of Excel allows you to read this threaded comment; however, any edits to it will get removed if the file is opened in a newer version of Excel. Learn more: https://go.microsoft.com/fwlink/?linkid=870924
Comment:
    Suggest removing consultant name for consistency and to avoid having to update the name. </t>
      </text>
    </comment>
    <comment ref="AA61" authorId="2" shapeId="0" xr:uid="{84EF18EB-3B72-4EA3-A41E-A7FEBDEE44FF}">
      <text>
        <t>[Threaded comment]
Your version of Excel allows you to read this threaded comment; however, any edits to it will get removed if the file is opened in a newer version of Excel. Learn more: https://go.microsoft.com/fwlink/?linkid=870924
Comment:
    Removed hyphen from "turnkey" - https://www.merriam-webster.com/dictionary/turnkey</t>
      </text>
    </comment>
    <comment ref="AA72" authorId="3" shapeId="0" xr:uid="{B17A17E4-9A30-486B-9F05-B3A4F9439580}">
      <text>
        <t xml:space="preserve">[Threaded comment]
Your version of Excel allows you to read this threaded comment; however, any edits to it will get removed if the file is opened in a newer version of Excel. Learn more: https://go.microsoft.com/fwlink/?linkid=870924
Comment:
    Removed bullets because they might not work with the JS database, and we don't want a developer to have to custom code.  Also, lowercased capabilities because they aren't proper nouns.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tc={3F4F2D03-C0E8-4823-A789-E710C49A9390}</author>
  </authors>
  <commentList>
    <comment ref="M74" authorId="0" shapeId="0" xr:uid="{3F4F2D03-C0E8-4823-A789-E710C49A9390}">
      <text>
        <t>[Threaded comment]
Your version of Excel allows you to read this threaded comment; however, any edits to it will get removed if the file is opened in a newer version of Excel. Learn more: https://go.microsoft.com/fwlink/?linkid=870924
Comment:
    Change CA to Canada</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2161ECC-37D3-4561-AD8A-3B13BBA427AC}" keepAlive="1" name="Query - Append2" description="Connection to the 'Append2' query in the workbook." type="5" refreshedVersion="8" background="1" saveData="1">
    <dbPr connection="Provider=Microsoft.Mashup.OleDb.1;Data Source=$Workbook$;Location=Append2;Extended Properties=&quot;&quot;" command="SELECT * FROM [Append2]"/>
  </connection>
  <connection id="2" xr16:uid="{B436F4A8-AA9D-4AE1-A850-2AC7DC9308F2}" keepAlive="1" name="Query - BGMatl" description="Connection to the 'BGMatl' query in the workbook." type="5" refreshedVersion="7" background="1" saveData="1">
    <dbPr connection="Provider=Microsoft.Mashup.OleDb.1;Data Source=$Workbook$;Location=BGMatl;Extended Properties=&quot;&quot;" command="SELECT * FROM [BGMatl]"/>
  </connection>
  <connection id="3" xr16:uid="{3C733AA5-B998-4079-981B-C555454FAA20}" keepAlive="1" name="Query - Cells" description="Connection to the 'Cells' query in the workbook." type="5" refreshedVersion="0" background="1">
    <dbPr connection="Provider=Microsoft.Mashup.OleDb.1;Data Source=$Workbook$;Location=Cells;Extended Properties=&quot;&quot;" command="SELECT * FROM [Cells]"/>
  </connection>
  <connection id="4" xr16:uid="{E59DD7D2-7799-4992-9B77-71333A93334A}" keepAlive="1" name="Query - Distributors" description="Connection to the 'Distributors' query in the workbook." type="5" refreshedVersion="0" background="1">
    <dbPr connection="Provider=Microsoft.Mashup.OleDb.1;Data Source=$Workbook$;Location=Distributors;Extended Properties=&quot;&quot;" command="SELECT * FROM [Distributors]"/>
  </connection>
  <connection id="5" xr16:uid="{58010112-BEF9-485B-BA39-DE5A8B066D1F}" keepAlive="1" name="Query - Equip" description="Connection to the 'Equip' query in the workbook." type="5" refreshedVersion="0" background="1">
    <dbPr connection="Provider=Microsoft.Mashup.OleDb.1;Data Source=$Workbook$;Location=Equip;Extended Properties=&quot;&quot;" command="SELECT * FROM [Equip]"/>
  </connection>
  <connection id="6" xr16:uid="{8270DF88-3F18-4E53-AA0D-2D6CFE155231}" keepAlive="1" name="Query - Modeling" description="Connection to the 'Modeling' query in the workbook." type="5" refreshedVersion="0" background="1">
    <dbPr connection="Provider=Microsoft.Mashup.OleDb.1;Data Source=$Workbook$;Location=Modeling;Extended Properties=&quot;&quot;" command="SELECT * FROM [Modeling]"/>
  </connection>
  <connection id="7" xr16:uid="{CFD1EB90-9960-47D9-BB91-02DDA882A63E}" keepAlive="1" name="Query - Other" description="Connection to the 'Other' query in the workbook." type="5" refreshedVersion="0" background="1">
    <dbPr connection="Provider=Microsoft.Mashup.OleDb.1;Data Source=$Workbook$;Location=Other;Extended Properties=&quot;&quot;" command="SELECT * FROM [Other]"/>
  </connection>
  <connection id="8" xr16:uid="{645DDA97-CBBF-49CF-AA10-DC23B22D3ADB}" keepAlive="1" name="Query - PackMod" description="Connection to the 'PackMod' query in the workbook." type="5" refreshedVersion="0" background="1">
    <dbPr connection="Provider=Microsoft.Mashup.OleDb.1;Data Source=$Workbook$;Location=PackMod;Extended Properties=&quot;&quot;" command="SELECT * FROM [PackMod]"/>
  </connection>
  <connection id="9" xr16:uid="{E96157F2-1CA7-42EE-9F68-6E54E0EAE19B}" keepAlive="1" name="Query - Professional" description="Connection to the 'Professional' query in the workbook." type="5" refreshedVersion="8" background="1" saveData="1">
    <dbPr connection="Provider=Microsoft.Mashup.OleDb.1;Data Source=$Workbook$;Location=Professional;Extended Properties=&quot;&quot;" command="SELECT * FROM [Professional]"/>
  </connection>
  <connection id="10" xr16:uid="{16182670-12EE-4255-A81C-15B68676645E}" keepAlive="1" name="Query - RandD" description="Connection to the 'RandD' query in the workbook." type="5" refreshedVersion="0" background="1">
    <dbPr connection="Provider=Microsoft.Mashup.OleDb.1;Data Source=$Workbook$;Location=RandD;Extended Properties=&quot;&quot;" command="SELECT * FROM [RandD]"/>
  </connection>
  <connection id="11" xr16:uid="{1050CC4A-D997-4513-9346-D950F2A6037D}" keepAlive="1" name="Query - RawMatl" description="Connection to the 'RawMatl' query in the workbook." type="5" refreshedVersion="0" background="1">
    <dbPr connection="Provider=Microsoft.Mashup.OleDb.1;Data Source=$Workbook$;Location=RawMatl;Extended Properties=&quot;&quot;" command="SELECT * FROM [RawMatl]"/>
  </connection>
  <connection id="12" xr16:uid="{79D7C229-58F7-43E7-9617-CB40E898BD8B}" keepAlive="1" name="Query - Service" description="Connection to the 'Service' query in the workbook." type="5" refreshedVersion="0" background="1">
    <dbPr connection="Provider=Microsoft.Mashup.OleDb.1;Data Source=$Workbook$;Location=Service;Extended Properties=&quot;&quot;" command="SELECT * FROM [Service]"/>
  </connection>
  <connection id="13" xr16:uid="{9C56AE37-89D9-4781-AFE5-44817C6EB28D}" keepAlive="1" name="ThisWorkbookDataModel" description="Data Mode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14" xr16:uid="{F4D53C71-2480-435C-BF1C-6ADF16D6709B}" name="WorksheetConnection_BGMatl" type="102" refreshedVersion="8" minRefreshableVersion="5">
    <extLst>
      <ext xmlns:x15="http://schemas.microsoft.com/office/spreadsheetml/2010/11/main" uri="{DE250136-89BD-433C-8126-D09CA5730AF9}">
        <x15:connection id="BGMatl">
          <x15:rangePr sourceName="_xlcn.WorksheetConnection_BGMatl1"/>
        </x15:connection>
      </ext>
    </extLst>
  </connection>
  <connection id="15" xr16:uid="{89C95A16-27C7-4E6D-A006-9F1C72AC3767}" name="WorksheetConnection_Cells" type="102" refreshedVersion="8" minRefreshableVersion="5">
    <extLst>
      <ext xmlns:x15="http://schemas.microsoft.com/office/spreadsheetml/2010/11/main" uri="{DE250136-89BD-433C-8126-D09CA5730AF9}">
        <x15:connection id="Cells">
          <x15:rangePr sourceName="_xlcn.WorksheetConnection_Cells1"/>
        </x15:connection>
      </ext>
    </extLst>
  </connection>
  <connection id="16" xr16:uid="{F492EAF3-4C40-48DB-B667-E3099B443E29}" name="WorksheetConnection_Distributors" type="102" refreshedVersion="8" minRefreshableVersion="5">
    <extLst>
      <ext xmlns:x15="http://schemas.microsoft.com/office/spreadsheetml/2010/11/main" uri="{DE250136-89BD-433C-8126-D09CA5730AF9}">
        <x15:connection id="Distributors">
          <x15:rangePr sourceName="_xlcn.WorksheetConnection_Distributors1"/>
        </x15:connection>
      </ext>
    </extLst>
  </connection>
  <connection id="17" xr16:uid="{D36A168D-8E7C-42C5-BDFF-8E7E46F8D3A5}" name="WorksheetConnection_EOL_Tbl" type="102" refreshedVersion="8" minRefreshableVersion="5">
    <extLst>
      <ext xmlns:x15="http://schemas.microsoft.com/office/spreadsheetml/2010/11/main" uri="{DE250136-89BD-433C-8126-D09CA5730AF9}">
        <x15:connection id="EOL_Tbl">
          <x15:rangePr sourceName="_xlcn.WorksheetConnection_EOL_Tbl1"/>
        </x15:connection>
      </ext>
    </extLst>
  </connection>
  <connection id="18" xr16:uid="{34F0E9F4-1E29-4CA3-BB09-C9F467961980}" name="WorksheetConnection_Equip" type="102" refreshedVersion="8" minRefreshableVersion="5">
    <extLst>
      <ext xmlns:x15="http://schemas.microsoft.com/office/spreadsheetml/2010/11/main" uri="{DE250136-89BD-433C-8126-D09CA5730AF9}">
        <x15:connection id="Equip">
          <x15:rangePr sourceName="_xlcn.WorksheetConnection_Equip1"/>
        </x15:connection>
      </ext>
    </extLst>
  </connection>
  <connection id="19" xr16:uid="{A132A508-6420-4A53-9DE5-082D602368A9}" name="WorksheetConnection_Modeling" type="102" refreshedVersion="8" minRefreshableVersion="5">
    <extLst>
      <ext xmlns:x15="http://schemas.microsoft.com/office/spreadsheetml/2010/11/main" uri="{DE250136-89BD-433C-8126-D09CA5730AF9}">
        <x15:connection id="Modeling">
          <x15:rangePr sourceName="_xlcn.WorksheetConnection_Modeling1"/>
        </x15:connection>
      </ext>
    </extLst>
  </connection>
  <connection id="20" xr16:uid="{637BC8F8-3F38-45E1-9787-81C9BC332BC1}" name="WorksheetConnection_Other" type="102" refreshedVersion="8" minRefreshableVersion="5">
    <extLst>
      <ext xmlns:x15="http://schemas.microsoft.com/office/spreadsheetml/2010/11/main" uri="{DE250136-89BD-433C-8126-D09CA5730AF9}">
        <x15:connection id="Other">
          <x15:rangePr sourceName="_xlcn.WorksheetConnection_Other1"/>
        </x15:connection>
      </ext>
    </extLst>
  </connection>
  <connection id="21" xr16:uid="{30C10594-D98A-4BC4-BB45-36BCE9C9B522}" name="WorksheetConnection_PackMod" type="102" refreshedVersion="8" minRefreshableVersion="5">
    <extLst>
      <ext xmlns:x15="http://schemas.microsoft.com/office/spreadsheetml/2010/11/main" uri="{DE250136-89BD-433C-8126-D09CA5730AF9}">
        <x15:connection id="PackMod">
          <x15:rangePr sourceName="_xlcn.WorksheetConnection_PackMod1"/>
        </x15:connection>
      </ext>
    </extLst>
  </connection>
  <connection id="22" xr16:uid="{FFFBD777-207B-4A8C-B647-04E621D58051}" name="WorksheetConnection_RandD" type="102" refreshedVersion="8" minRefreshableVersion="5">
    <extLst>
      <ext xmlns:x15="http://schemas.microsoft.com/office/spreadsheetml/2010/11/main" uri="{DE250136-89BD-433C-8126-D09CA5730AF9}">
        <x15:connection id="RandD">
          <x15:rangePr sourceName="_xlcn.WorksheetConnection_RandD1"/>
        </x15:connection>
      </ext>
    </extLst>
  </connection>
  <connection id="23" xr16:uid="{B57A6D22-8F4B-4902-AF0E-57C4C857AE41}" name="WorksheetConnection_RawMatl" type="102" refreshedVersion="8" minRefreshableVersion="5">
    <extLst>
      <ext xmlns:x15="http://schemas.microsoft.com/office/spreadsheetml/2010/11/main" uri="{DE250136-89BD-433C-8126-D09CA5730AF9}">
        <x15:connection id="RawMatl">
          <x15:rangePr sourceName="_xlcn.WorksheetConnection_RawMatl1"/>
        </x15:connection>
      </ext>
    </extLst>
  </connection>
  <connection id="24" xr16:uid="{9C231204-1577-43E4-92AE-23B982D5192E}" name="WorksheetConnection_Service" type="102" refreshedVersion="8" minRefreshableVersion="5">
    <extLst>
      <ext xmlns:x15="http://schemas.microsoft.com/office/spreadsheetml/2010/11/main" uri="{DE250136-89BD-433C-8126-D09CA5730AF9}">
        <x15:connection id="Service">
          <x15:rangePr sourceName="_xlcn.WorksheetConnection_Service1"/>
        </x15:connection>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<sst xmlns="http://schemas.openxmlformats.org/spreadsheetml/2006/main" count="42332" uniqueCount="7318">
  <si>
    <t>The National Renewable Energy Laboratory (NREL) is operated for the U.S. Department of Energy (DOE) by Alliance for Sustainable Energy, LLC ("Alliance").  NAATBatt International (NAATBatt) is the trade association for the advanced battery industry in North America.</t>
  </si>
  <si>
    <t>Access to or use of any data or software made available on this server ("Data") shall impose the following obligations on the user, and use of the Data constitutes user's agreement to these terms. The user is granted the right, without any fee or cost, to use or copy the Data, provided that this entire notice appears in all copies of the Data. Further, the user agrees to credit DOE/NREL/ALLIANCE/NAATBatt in any publication that results from the use of the Data. The names DOE/NREL/ALLIANCE/NAATBatt, however, may not be used in any advertising or publicity to endorse or promote any products or commercial entities unless specific written permission is obtained from DOE/NREL/ ALLIANCE/NAATBatt. The user also understands that DOE/NREL/ALLIANCE/NAATBatt are not obligated to provide the user with any support, consulting, training or assistance of any kind with regard to the use of the Data or to provide the user with any updates, revisions or new versions thereof. DOE, NREL,ALLIANCE, and NAATBatt do not guarantee or endorse any results generated by use of the Data, and user is entirely responsible for the results and any reliance on the results or the Data in general.</t>
  </si>
  <si>
    <t>USER AGREES TO INDEMNIFY DOE/NREL/ALLIANCE/NAATBATT AND THEIR RESPECTIVE SUBSIDIARIES, AFFILIATES, OFFICERS, AGENTS, AND EMPLOYEES AGAINST ANY CLAIM OR DEMAND, INCLUDING REASONABLE ATTORNEYS' FEES, RELATED TO USER'S USE OF THE DATA. THE DATA ARE PROVIDED BY DOE/NREL/ALLIANCE/NAATBATT "AS IS," AND ANY EXPRESS OR IMPLIED WARRANTIES, INCLUDING BUT NOT LIMITED TO THE IMPLIED WARRANTIES OF MERCHANTABILITY AND FITNESS FOR A PARTICULAR PURPOSE ARE DISCLAIMED. DOE/NREL/ALLIANCE/NAATBATTASSUME NO LEGAL LIABILITY OR RESPONSIBILITY FOR THE ACCURACY, COMPLETENESS, OR USEFULNESS OF THE DATA, OR REPRESENT THAT ITS USE WOULD NOT INFRINGE PRIVATELY OWNED RIGHTS. IN NO EVENT SHALL DOE/NREL/ALLIANCE/NAATBATT BE LIABLE FOR ANY SPECIAL, INDIRECT OR CONSEQUENTIAL DAMAGES OR ANY DAMAGES WHATSOEVER, INCLUDING BUT NOT LIMITED TO CLAIMS ASSOCIATED WITH THE LOSS OF DATA OR PROFITS, THAT MAY RESULT FROM AN ACTION IN CONTRACT, NEGLIGENCE OR OTHER TORTIOUS CLAIM THAT ARISES OUT OF OR IN CONNECTION WITH THE ACCESS, USE OR PERFORMANCE OF THE DATA.</t>
  </si>
  <si>
    <t>Authors: Vicky Putsche, Erik Witter,  Shriram Santhanagopalan, Maggie Mann, Ahmad A. Pesaran
National Renewable Energy Laboratory
Version 3 December 7, 2022
NAATBatt International funded this project under two Technical Services Agreements (TSA-21-17854 and TSA-21-21593) with NREL</t>
  </si>
  <si>
    <t xml:space="preserve">Current as of: </t>
  </si>
  <si>
    <t>Supply Chain Segment</t>
  </si>
  <si>
    <t>US</t>
  </si>
  <si>
    <t>Canada</t>
  </si>
  <si>
    <t>Other</t>
  </si>
  <si>
    <t>Total</t>
  </si>
  <si>
    <t>Companies</t>
  </si>
  <si>
    <t>Facilities</t>
  </si>
  <si>
    <t>Raw Material Manufacturing</t>
  </si>
  <si>
    <t>Battery grade Component Manufacturing</t>
  </si>
  <si>
    <t>Other Battery Components and Materials Manufacturing</t>
  </si>
  <si>
    <t>Electrode and Cells Manufacturing</t>
  </si>
  <si>
    <t>Modules and Packs Manufacturing</t>
  </si>
  <si>
    <t>Recycling/Repurposing</t>
  </si>
  <si>
    <t>Equipment Manufacturing</t>
  </si>
  <si>
    <t>R&amp;D</t>
  </si>
  <si>
    <t>Service and Repair</t>
  </si>
  <si>
    <t>Modeling</t>
  </si>
  <si>
    <t>Professional Services</t>
  </si>
  <si>
    <t>Distributors</t>
  </si>
  <si>
    <t>Totals</t>
  </si>
  <si>
    <t>Term</t>
  </si>
  <si>
    <t>Definition</t>
  </si>
  <si>
    <t>Source</t>
  </si>
  <si>
    <t>4R's</t>
  </si>
  <si>
    <t xml:space="preserve"> Repair, Remanufacture, Refurbish and/or Repurpose</t>
  </si>
  <si>
    <t>Battery Pack Design book</t>
  </si>
  <si>
    <t>Active material</t>
  </si>
  <si>
    <t>The constituents of a cell that participate in electrochemical charge and/or discharge reactions.  This does not inclue separators, current collectors, catalysts or supports</t>
  </si>
  <si>
    <t>SAE J1715 - Battery Terminology (2021-08)</t>
  </si>
  <si>
    <t>Anode</t>
  </si>
  <si>
    <t>The negative battery electrode at which oxidation (a loss of electrons) take place during discharge.</t>
  </si>
  <si>
    <t>Battery (RESS Battery)</t>
  </si>
  <si>
    <t>A general term that inclusively refers to electrochemical cells, modules, packs, and endergy storage systems.</t>
  </si>
  <si>
    <t>Battery collection</t>
  </si>
  <si>
    <t>Gathering of batteries for the purpose of shipment to a treatment facility where treatment facility may include any end of life treatment facility such as a recycler or licensed disposal site; it can also include other processes such as evaluation, remanufacture, and/or repurpose</t>
  </si>
  <si>
    <t>SAE J2974 - Technical Information Report on Automotive Battery Recycling</t>
  </si>
  <si>
    <t>Battery grade materials</t>
  </si>
  <si>
    <t>Materials for batteries that are made at facilities after initial concentration at extraction points</t>
  </si>
  <si>
    <t>Battery management system (BMS)</t>
  </si>
  <si>
    <t>An electronic system that monitors, manage,s and may communicate information about performance, safety, and supervisory control ofa battery through battery state estimations and/or fault detections and predictions</t>
  </si>
  <si>
    <t>Battery module</t>
  </si>
  <si>
    <t>Multiple electrochemical cells connected in series or parallel.  Batttery modules may or may not include snesors such as voltage and temperature sensors, safety components, and a cooling structure that each module can be controlled and managed independently.</t>
  </si>
  <si>
    <t>Battery pack</t>
  </si>
  <si>
    <t>A battery assembly that consists of one or more modules.  A pack may include sensors, interlocks, contactors, battery management controller, safety devices, thermal management, and structural components</t>
  </si>
  <si>
    <t>Black mass</t>
  </si>
  <si>
    <t>The material in an LIB that is released after shredding and screening</t>
  </si>
  <si>
    <t>BMS</t>
  </si>
  <si>
    <t>Battery Management System: The BMS is the control system within the
battery pack that consists of one or more electronic controllers, which manages the
charging and discharging, monitors the temperature and voltage, communicates with
the vehicle system, balances the cells, and manages the safety functionality of the
battery pack.</t>
  </si>
  <si>
    <t>Cathode</t>
  </si>
  <si>
    <t>The positive battery electrode at which reduction (a gain of electrons) takes place during discharge</t>
  </si>
  <si>
    <t>Cell</t>
  </si>
  <si>
    <t>A basic electrochemical functional unit that at minimum consists of a positive electrode, a negative electrode electrode, and an electrolyte.</t>
  </si>
  <si>
    <t>Connector</t>
  </si>
  <si>
    <t>Conductor of electricity used for carrying current between components in an electric circuit.  For example, a connector electrically joins two cells, or a terminal of the battery to an exterior circuit and also to auxiliary devices.</t>
  </si>
  <si>
    <t>Collection and Sorting of Feedstock</t>
  </si>
  <si>
    <t>Recycling processes are enhanced by segregating the feed (spent batteries) into separate fractions based on chemistry.
This can greatly reduce the cost of recycling, unwanted emissions, and safety concerns. Presently hand sorting of portable
batteries by chemistries is common prior to shipment to recyclers.</t>
  </si>
  <si>
    <t>Collection, Disassembly and/or Storage</t>
  </si>
  <si>
    <t>Facilities that collect vehicles or other products containing batteries and they take the product apart and get the battery and safely store it.</t>
  </si>
  <si>
    <t>Collection, Sorting Storage, and/or Discharging</t>
  </si>
  <si>
    <t>Facilities that collect batteries, sort them by battery type or chemistry, safely store them and/or discharge them</t>
  </si>
  <si>
    <t>Direct recycling</t>
  </si>
  <si>
    <t>Direct recycling is a hybrid of the processing methods drawing most heavily from physical separation as the goal is to return
the feed to the initial application with a minimum of processing. Byproducts are process dependent, and generally dust and
particulate emissions may be a concern. Capital cost is expected to be low compared to other processes, and permitting is
process specific. This type of process has been applied to the polypropylene cases of lead acid batteries and the metallic
cases from Zn/C and alkaline batteries. This type of process has been demonstrated with Ni-MH and Li-ion cells.</t>
  </si>
  <si>
    <t>Electrode</t>
  </si>
  <si>
    <t>The conducting body that contains active materials and through which current enters or leaves a cell.</t>
  </si>
  <si>
    <t>Electrolyte</t>
  </si>
  <si>
    <t>The medium, which can be liquid or solid, that provides ion transport between the positive and negative electrodes of a cell..  Electrolytes may also participate directly in the charge and/or discharge reactions.</t>
  </si>
  <si>
    <t>End of Life (EOL)</t>
  </si>
  <si>
    <t>When a battery fails to meet specified capacity, power, or function in specified use conditions</t>
  </si>
  <si>
    <t>Hydrometallurgy</t>
  </si>
  <si>
    <t>or Hydrometallurgical Processing:  Hydrometallurgical processing uses aqueous chemicals, acids, bases or other solvents to leach the material. This is usually
followed by species (chemical compound) separation and purification processes. The materials are then precipitated as
hydroxides/salts or electrorefined for reuse as metal. Byproducts include: leach residue, waste water that requires further
treatment, and sludges from waste water treatment. Hydroxide and salts are often reprocessed in pyrometallurgical facilities
to produce metals. Capital cost is typically less than pyrometallurgy depending on target metals recovered, and permitting
is reagent specific. This type of process has been applied to lead acid, NiCd, NiMH, and Li-ion.</t>
  </si>
  <si>
    <t>Lithium ion battery (LIB)</t>
  </si>
  <si>
    <t>A rechargeable battery that uses lithium ions as the primary ionic conductor in the electrolyte.</t>
  </si>
  <si>
    <t>Module</t>
  </si>
  <si>
    <t>or Battery module or battery monoblock:  Refers to the multiple connections of electrochemical or electrostatic cells.  Battery modules amy or may not include sensors such as voltage and temperature sensors, safety components and a cooling structure so that each module can be controlled and managed independently</t>
  </si>
  <si>
    <t>Pack</t>
  </si>
  <si>
    <t>or Battery pack:  A battery pack may consist of only one module or multiple modules. The pack includes sensors, interlocks, contactors,
battery management controller, safety devices, thermal management, and structural components</t>
  </si>
  <si>
    <t>Physical Separation</t>
  </si>
  <si>
    <t>Physical separation procesess separate target materials based on physical properties, such as size, density, color,
conductivity, magnetic susceptibility, and surface chemistry. This process usually involves size reduction, followed by
separation and upgrading</t>
  </si>
  <si>
    <t>Prismatic cell</t>
  </si>
  <si>
    <t>Cell with a metallic container with faces that are rectangular.</t>
  </si>
  <si>
    <t>Pyrometallurgy</t>
  </si>
  <si>
    <t>or Pyrometallurgical Processing:  Pyrometallurgical processing involves a thermal or high-temperature process in which metals are reduced back to a base
metallic state. The oxidation potential of the metals typically determine which metals report to the melt and which report to
the slag, this outcome can be somewhat controlled through the atmosphere present in the smelter. Any remaining organic
components are burned for energy recovery. Waste and byproducts can include: drosses, slags, soot, and other emissions,
as well as high-quality heat. These facilities benefit greatly from economies of scale. Capital cost and permitting burden are
high. This type of process has been applied to lead acid, NiCd, NiMH, and Li-ion.</t>
  </si>
  <si>
    <t>Rack</t>
  </si>
  <si>
    <t>Rebuilt</t>
  </si>
  <si>
    <t>Includes factory rebuilt and remanufactured, and refers to a component (such as a battery) that has been dismantled and
reconstructed, as necessary. Its internal and external parts have been cleaned and made rust- and corrosion-free; all
impaired, defective, or substantially worn parts have been restored to a sound condition or replaced with new; it has rebuilt
(in accordance with the provisions of this paragraph) or unimpaired used parts; all missing parts have been replaced with
new, rebuilt, or unimpaired used parts; and such rewinding or machining and other operations have been performed as
necessary to put the industry product in sound working condition according to OEM specifications and parameters.</t>
  </si>
  <si>
    <t>Recycling</t>
  </si>
  <si>
    <t>Transformation of end of life products (RESS, batteries, or scrap) into usable products</t>
  </si>
  <si>
    <t>Refining</t>
  </si>
  <si>
    <t>Converting a metallic component into another component that is of higher purity using heat, chemicals or other methods</t>
  </si>
  <si>
    <t>Second life battery</t>
  </si>
  <si>
    <t>This describes the act of taking a battery system from the end of service life, characterizing the components, and
reconfiguring some or all of the components of the battery system for a new application. This may also require new, rebuilt,
or unimpaired used parts to be incorporated into the system.
Second use requires many of the same commitments as the remanufacture or rebuilding of automotive parts. The difference
is the battery may go into a related, but nonautomotive, application. These should be subject to appropriate consensus
standards, such as UL 1974 Evaluation for Repurposing Batteries.</t>
  </si>
  <si>
    <t>Separator</t>
  </si>
  <si>
    <t>A cell component placed between the negative and positive electrodes, which electrically isolates or separates the electrodes while allowing ionic conduction to occur.</t>
  </si>
  <si>
    <t>Shredding and screening</t>
  </si>
  <si>
    <t>Physical processing of lithium-ion batteries to produce black mass</t>
  </si>
  <si>
    <t>Solid electrolyte cell</t>
  </si>
  <si>
    <t>Cell with an ionically conducting solid as electrolyte.</t>
  </si>
  <si>
    <t>Sorted EOL battery</t>
  </si>
  <si>
    <t>An end of life battery that has been sorted by overall type (e.g., lead-acid vs. lithium-ion) and/or lithium-ion chemistry (e.g., Lithium iron phosphate, Nickel manganese cobalt)</t>
  </si>
  <si>
    <t>Spodumene</t>
  </si>
  <si>
    <t>a translucent, typically grayish-white aluminosilicate mineral which is an important source of lithium.</t>
  </si>
  <si>
    <t>Universal Waste Handler</t>
  </si>
  <si>
    <t>A facility that processes hazardous waste under universal waste regulations which are:  Streamlined hazardous waste management regulation put out by the US at the federal (EPA) and local (state)
level, with the goal of promoting the collection and recycling of these materials by easing the regulator burden on the
collection and transport, and encouraging the development of programs to reduce the quantity going to municipal solid
waste facilities of certain common hazardous wastes.</t>
  </si>
  <si>
    <t>Directions:</t>
  </si>
  <si>
    <r>
      <t xml:space="preserve">1. Select the </t>
    </r>
    <r>
      <rPr>
        <b/>
        <sz val="11"/>
        <color theme="1"/>
        <rFont val="Calibri"/>
        <family val="2"/>
        <scheme val="minor"/>
      </rPr>
      <t>Search Type</t>
    </r>
    <r>
      <rPr>
        <sz val="11"/>
        <color theme="1"/>
        <rFont val="Calibri"/>
        <family val="2"/>
        <scheme val="minor"/>
      </rPr>
      <t xml:space="preserve"> (</t>
    </r>
    <r>
      <rPr>
        <i/>
        <sz val="11"/>
        <color theme="1"/>
        <rFont val="Calibri"/>
        <family val="2"/>
        <scheme val="minor"/>
      </rPr>
      <t>Company, Product, State</t>
    </r>
    <r>
      <rPr>
        <sz val="11"/>
        <color theme="1"/>
        <rFont val="Calibri"/>
        <family val="2"/>
        <scheme val="minor"/>
      </rPr>
      <t xml:space="preserve">) in the yellow box next to </t>
    </r>
    <r>
      <rPr>
        <b/>
        <sz val="11"/>
        <color theme="1"/>
        <rFont val="Calibri"/>
        <family val="2"/>
        <scheme val="minor"/>
      </rPr>
      <t>Search Type</t>
    </r>
    <r>
      <rPr>
        <sz val="11"/>
        <color theme="1"/>
        <rFont val="Calibri"/>
        <family val="2"/>
        <scheme val="minor"/>
      </rPr>
      <t xml:space="preserve">. 
2. Enter the full or partial name of a the selected </t>
    </r>
    <r>
      <rPr>
        <b/>
        <sz val="11"/>
        <color theme="1"/>
        <rFont val="Calibri"/>
        <family val="2"/>
        <scheme val="minor"/>
      </rPr>
      <t>Search Type</t>
    </r>
    <r>
      <rPr>
        <sz val="11"/>
        <color theme="1"/>
        <rFont val="Calibri"/>
        <family val="2"/>
        <scheme val="minor"/>
      </rPr>
      <t xml:space="preserve"> in the 2nd yellow box and hit Enter</t>
    </r>
  </si>
  <si>
    <t>No. of Records:</t>
  </si>
  <si>
    <t>Search</t>
  </si>
  <si>
    <t>Results</t>
  </si>
  <si>
    <t>Select Search Type (dropdown list):</t>
  </si>
  <si>
    <t>Company</t>
  </si>
  <si>
    <t>ID</t>
  </si>
  <si>
    <t>Status*</t>
  </si>
  <si>
    <t>NAATBatt Member?</t>
  </si>
  <si>
    <t>Facility Name</t>
  </si>
  <si>
    <t>Facility City</t>
  </si>
  <si>
    <t>Facility State or Province</t>
  </si>
  <si>
    <t>Facility Country</t>
  </si>
  <si>
    <t>Product or Service Type</t>
  </si>
  <si>
    <t>Product or Service</t>
  </si>
  <si>
    <t>Production Capacity</t>
  </si>
  <si>
    <t>Units</t>
  </si>
  <si>
    <t>Gotion</t>
  </si>
  <si>
    <t>Note:</t>
  </si>
  <si>
    <r>
      <t>If a company is in the Recycling/ Repurposing sector (e.g. Second Use), use the R_R</t>
    </r>
    <r>
      <rPr>
        <b/>
        <sz val="12"/>
        <color theme="1"/>
        <rFont val="Calibri"/>
        <family val="2"/>
        <scheme val="minor"/>
      </rPr>
      <t xml:space="preserve"> Search</t>
    </r>
    <r>
      <rPr>
        <sz val="12"/>
        <color theme="1"/>
        <rFont val="Calibri"/>
        <family val="2"/>
        <scheme val="minor"/>
      </rPr>
      <t xml:space="preserve"> sheet instead</t>
    </r>
  </si>
  <si>
    <t>*Status</t>
  </si>
  <si>
    <t>C - Commercial</t>
  </si>
  <si>
    <t>P - Planned</t>
  </si>
  <si>
    <t>PC-SU - Pre-commercial/startup</t>
  </si>
  <si>
    <t>UC - Under construction</t>
  </si>
  <si>
    <r>
      <t xml:space="preserve">1. Select the </t>
    </r>
    <r>
      <rPr>
        <b/>
        <sz val="11"/>
        <color theme="1"/>
        <rFont val="Calibri"/>
        <family val="2"/>
        <scheme val="minor"/>
      </rPr>
      <t>Search Type</t>
    </r>
    <r>
      <rPr>
        <sz val="11"/>
        <color theme="1"/>
        <rFont val="Calibri"/>
        <family val="2"/>
        <scheme val="minor"/>
      </rPr>
      <t xml:space="preserve"> (</t>
    </r>
    <r>
      <rPr>
        <i/>
        <sz val="11"/>
        <color theme="1"/>
        <rFont val="Calibri"/>
        <family val="2"/>
        <scheme val="minor"/>
      </rPr>
      <t>Company, Facility Type, State</t>
    </r>
    <r>
      <rPr>
        <sz val="11"/>
        <color theme="1"/>
        <rFont val="Calibri"/>
        <family val="2"/>
        <scheme val="minor"/>
      </rPr>
      <t xml:space="preserve">) in the green box next to </t>
    </r>
    <r>
      <rPr>
        <b/>
        <sz val="11"/>
        <color theme="1"/>
        <rFont val="Calibri"/>
        <family val="2"/>
        <scheme val="minor"/>
      </rPr>
      <t>Search Type</t>
    </r>
    <r>
      <rPr>
        <sz val="11"/>
        <color theme="1"/>
        <rFont val="Calibri"/>
        <family val="2"/>
        <scheme val="minor"/>
      </rPr>
      <t xml:space="preserve">. 
2. Enter the full or partial name of a the selected </t>
    </r>
    <r>
      <rPr>
        <b/>
        <sz val="11"/>
        <color theme="1"/>
        <rFont val="Calibri"/>
        <family val="2"/>
        <scheme val="minor"/>
      </rPr>
      <t>Search Type</t>
    </r>
    <r>
      <rPr>
        <sz val="11"/>
        <color theme="1"/>
        <rFont val="Calibri"/>
        <family val="2"/>
        <scheme val="minor"/>
      </rPr>
      <t xml:space="preserve"> in the 2nd green box and hit Enter</t>
    </r>
  </si>
  <si>
    <t>Facility Type</t>
  </si>
  <si>
    <t>Feedstock</t>
  </si>
  <si>
    <t>Product</t>
  </si>
  <si>
    <t>.</t>
  </si>
  <si>
    <t>Status</t>
  </si>
  <si>
    <t>NAATBatt Member</t>
  </si>
  <si>
    <t>Product/Facility Type</t>
  </si>
  <si>
    <t>Company Website</t>
  </si>
  <si>
    <t>Facility Address</t>
  </si>
  <si>
    <t>Facility Zip</t>
  </si>
  <si>
    <t>Facility Phone</t>
  </si>
  <si>
    <t>Latitude</t>
  </si>
  <si>
    <t>Longitude</t>
  </si>
  <si>
    <t>Facility Workforce</t>
  </si>
  <si>
    <t>Production Units</t>
  </si>
  <si>
    <t>HQ Company</t>
  </si>
  <si>
    <t>HQ Company Website</t>
  </si>
  <si>
    <t>HQ City</t>
  </si>
  <si>
    <t>HQ State or Province</t>
  </si>
  <si>
    <t>HQ Country</t>
  </si>
  <si>
    <t>QC</t>
  </si>
  <si>
    <t>QC Date</t>
  </si>
  <si>
    <t>Sources</t>
  </si>
  <si>
    <t>Brief Company Profile</t>
  </si>
  <si>
    <t>Sources2</t>
  </si>
  <si>
    <t>Summary Word Count</t>
  </si>
  <si>
    <t>Notes</t>
  </si>
  <si>
    <t>Contact</t>
  </si>
  <si>
    <t>Contact Email</t>
  </si>
  <si>
    <t>Contact Phone</t>
  </si>
  <si>
    <t>Contact Pnone</t>
  </si>
  <si>
    <t>Supply  Chain Segment</t>
  </si>
  <si>
    <t>Commercial</t>
  </si>
  <si>
    <t>Upstream</t>
  </si>
  <si>
    <t>Albemarle Corporation</t>
  </si>
  <si>
    <t>Yes</t>
  </si>
  <si>
    <t>Albemarle Corporation, Silver Peak NV</t>
  </si>
  <si>
    <t>Cathode raw materials</t>
  </si>
  <si>
    <t>Lithium carbonate - crude</t>
  </si>
  <si>
    <t>https://www.albemarle.com/</t>
  </si>
  <si>
    <t>HWY 265</t>
  </si>
  <si>
    <t>Silver Peak</t>
  </si>
  <si>
    <t>NV</t>
  </si>
  <si>
    <t>775-937-2222</t>
  </si>
  <si>
    <t>MT contained Li/yr</t>
  </si>
  <si>
    <t>Albermarle</t>
  </si>
  <si>
    <t>https://www.albermarle.com/</t>
  </si>
  <si>
    <t>Charlotte</t>
  </si>
  <si>
    <t>NC</t>
  </si>
  <si>
    <t>VP</t>
  </si>
  <si>
    <t>Capacity from BNEF: Interactive Datasets / Metals/ Mine Assets Map/ Lithium; albermarle.com; Questionnaire; https://www.leg.state.nv.us/App/InterimCommittee/REL/Document/16038#:~:text=We%20have%2065%20employees%20and,is%20about%20%2494%2C000%20a%20year.&amp;text=We%20thank%20you%20for%20the%20opportunity%20to%20speak%20to%20you%20today.&amp;text=Global%20specialty%20chemicals%20company%20with,lithium%2C%20bromine%20and%20refining%20catalysts; https://www.mining.com/albemarle-to-double-lithium-production-in-nevada/</t>
  </si>
  <si>
    <t>Albemarle is a chemical company that provides lithium carbonate and lithium hydroxide as cathode precursors, lithium bis-(oxalato)borate for liquid electrolytes, and lithium sulfide as a solid electrolyte.</t>
  </si>
  <si>
    <t>Expects to double production.</t>
  </si>
  <si>
    <t>Albemarle - Kings Mountain, NC</t>
  </si>
  <si>
    <t>Lithium hydroxide</t>
  </si>
  <si>
    <t>348 Holiday Inn Drive</t>
  </si>
  <si>
    <t>Kings Mountain</t>
  </si>
  <si>
    <t>704-739-2501</t>
  </si>
  <si>
    <t>albermarle.com; BNEF: US Supply Chain Security; Questionnaire; https://www.shelbystar.com/story/news/2022/03/25/kings-mountain-corporation-restart-lithium-mining/7130284001/</t>
  </si>
  <si>
    <t>Pilot facility that mines spodumene, produces battery grade Li-hydroxide, Li-carbonate, and more</t>
  </si>
  <si>
    <t>Planned</t>
  </si>
  <si>
    <t>Arcadium Lithium</t>
  </si>
  <si>
    <t>No</t>
  </si>
  <si>
    <t>https://jamesbay.allkem.co/en/</t>
  </si>
  <si>
    <t>Spodumene concentrate</t>
  </si>
  <si>
    <t>https://arcadiumlithium.com/</t>
  </si>
  <si>
    <t>northern Québec, approximately 130 km east of James Bay and the Cree Nation of Eastmain community.</t>
  </si>
  <si>
    <t>Shannon</t>
  </si>
  <si>
    <t>Ireland</t>
  </si>
  <si>
    <t>https://www.mining-technology.com/news/canada-nod-galaxy-james-lithium/?cf-view; https://www.allkem.co/contact; https://iaac-aeic.gc.ca/050/evaluations/proj/80141</t>
  </si>
  <si>
    <t xml:space="preserve">Arcadium Lithium (2024 merger of Alkem and Livent) delivers sustainable lithium products globally, from resources in Argentina and Australia and conversion assets in the U.S., Asia, and the U.K.  </t>
  </si>
  <si>
    <t>Alkem and Livent merged in 2024</t>
  </si>
  <si>
    <t>Canada Nickel Company</t>
  </si>
  <si>
    <t>Crawford</t>
  </si>
  <si>
    <t>Nickel</t>
  </si>
  <si>
    <t>https://canadanickel.com/</t>
  </si>
  <si>
    <t>Timmins</t>
  </si>
  <si>
    <t>ON</t>
  </si>
  <si>
    <t>MT Ni/yr</t>
  </si>
  <si>
    <t>Canadian Nickel</t>
  </si>
  <si>
    <t>Toronto</t>
  </si>
  <si>
    <t>https://canadanickel.com/
https://northernontario.ctvnews.ca/study-shows-massive-nickel-deposit-in-northern-ont-even-more-profitable-than-expected-1.6600455</t>
  </si>
  <si>
    <t xml:space="preserve">Canada Nickel is advancing high-quality, high-potential nickel projects to deliver the metals  to power the EV revolution and feed the stainless steel market.
</t>
  </si>
  <si>
    <t xml:space="preserve"> Average annual production is expected to be 38,000 tonnes of nickel over the 41-year lifespan. The project will also produce significant amounts of cobalt, palladium, platinum, iron and chromite. Along with our flagship Crawford Nickel Project, Canada Nickel has acquired multiple properties in the region.
Unlocking the potential for a Timmins Zero Carbon Nickel District with the consolidation of twenty plus nickel targets.</t>
  </si>
  <si>
    <t>Century Lithium</t>
  </si>
  <si>
    <t>Clayton Valley Lithium Project</t>
  </si>
  <si>
    <t>https://www.centurylithium.com/</t>
  </si>
  <si>
    <t>Clayton Valley</t>
  </si>
  <si>
    <t>MT/yr LCE</t>
  </si>
  <si>
    <t>Century Lithium Corp.</t>
  </si>
  <si>
    <t>Vancouver</t>
  </si>
  <si>
    <t>BC</t>
  </si>
  <si>
    <t>Jay DB; www.centurylithium.com/_resources/technical-reports/cyp_pfs_amended_march_15th-2021.pdf?v=0.651?v=0.909?v=0.389; https://www.sudburyminingsolutions.com/top-stories/having-nickel-in-timmins-extremely-attractive-says-ceo-6601589; https://www.centurylithium.com/_resources/technical-reports/cyp_pfs_amended_march_15th-2021.pdf?v=0.483</t>
  </si>
  <si>
    <t xml:space="preserve">Century Lithium is a Canadian-based advanced stage lithium exploration company advancing towards its goal of producing high-purity lithium carbonate for the electric vehicle and battery storage market. </t>
  </si>
  <si>
    <t>Facility is in feasibility study which should be completed by Q2 2023; Battery Grade LCE may be possible based on feasibility study which has shown great results.</t>
  </si>
  <si>
    <t>Pre-commercial/startup</t>
  </si>
  <si>
    <t>Cobalt 27 Capital Corporation</t>
  </si>
  <si>
    <t>Cobalt</t>
  </si>
  <si>
    <t>https://nickel28.com/</t>
  </si>
  <si>
    <t>700 West Georgia Street</t>
  </si>
  <si>
    <t>BC V7Y 1B3</t>
  </si>
  <si>
    <t>414-560-9070</t>
  </si>
  <si>
    <t>MT contained Co/yr</t>
  </si>
  <si>
    <t>Nickel 28</t>
  </si>
  <si>
    <t xml:space="preserve"> Canada</t>
  </si>
  <si>
    <t>KK</t>
  </si>
  <si>
    <t>https://www.nickel28.com/investors/investors-overview/cobalt-27--change-of-auditors?turl=cobalt-27--change-of-auditors#:~:text=Cobalt%2027%20Capital%20Corp.%20is,portfolio%20of%206%20cobalt%20royalties.</t>
  </si>
  <si>
    <t>Cobalt 27 Capital Corp. offers pure-play exposure to cobalt for the electric vehicle and battery energy storage markets, involving  a diverse portfolio of streams, royalties, and direct investments.</t>
  </si>
  <si>
    <t>Provider of mineral exploration services based in Toronto, Canada. The company specializes in offering exposure to metals integral to key technologies of the electric vehicle and battery energy storage markets.</t>
  </si>
  <si>
    <t>Controlled Thermal Resources</t>
  </si>
  <si>
    <t>Hell's Kitchen Lithium and Power Project</t>
  </si>
  <si>
    <t>https://www.cthermal.com/</t>
  </si>
  <si>
    <t>124 West 9th St</t>
  </si>
  <si>
    <t>Imperial</t>
  </si>
  <si>
    <t>CA</t>
  </si>
  <si>
    <t>Brisbane</t>
  </si>
  <si>
    <t>Qld</t>
  </si>
  <si>
    <t>Australia</t>
  </si>
  <si>
    <t>https://www.prnewswire.com/news-releases/gm-to-source-us-based-lithium-for-next-generation-ev-batteries-through-closed-loop-process-with-low-carbon-emissions-301324868.html. https://www.crunchbase.com/organization/controlled-thermal-resources; Questionnaire</t>
  </si>
  <si>
    <t xml:space="preserve">Controlled Thermal Resource Holdings, Inc. is an American company advancing the development of lithium and battery material products and renewable energy. </t>
  </si>
  <si>
    <t>GM formed strategic investment and commercial collaboration to obtain lithium; Stage 1 is 20k Lithium hydroxide (5,800 MT contained Li);  Facility is also listed in battery grade materials as it will make both battery grade lithium carbonate and hydroxide</t>
  </si>
  <si>
    <t>Corporation Lithium Éléments Critiques</t>
  </si>
  <si>
    <t>Rose Lithium-Tantalum project</t>
  </si>
  <si>
    <t>https://www.cecorp.ca/en/</t>
  </si>
  <si>
    <t>1080 Côte du Beaver Hall, Suite 2101</t>
  </si>
  <si>
    <t>Montreal</t>
  </si>
  <si>
    <t>H2Z 1S8</t>
  </si>
  <si>
    <t>514 904-1496</t>
  </si>
  <si>
    <t>cecorp.ca/en; Propulsion Quebec</t>
  </si>
  <si>
    <t>Critical Elements Lithium Corporation owns several lithiym mining properties in Quebec. They seek to further their Rose Lithium-Tantalum project from advanced exploration to production.</t>
  </si>
  <si>
    <t>Open pit mining of hard rock lithium (spodumene) and processing to technical(6% Li2O) and chemical (5% Li2O)  grades of lithium concentrate; 186,327 MT of chem grade conc and 50,205 MT of tech grade conc.; Capacity was calculated from these values</t>
  </si>
  <si>
    <t>Under Construction</t>
  </si>
  <si>
    <t>Energy Source Minerals</t>
  </si>
  <si>
    <t>Project ATLis</t>
  </si>
  <si>
    <t>Lithium</t>
  </si>
  <si>
    <t>https://www.esminerals.com/atlis</t>
  </si>
  <si>
    <t>Salton Sea</t>
  </si>
  <si>
    <t>Imperial County</t>
  </si>
  <si>
    <t>MT Li/yr</t>
  </si>
  <si>
    <t>https://www.esminerals.com/</t>
  </si>
  <si>
    <t>Carlsbad</t>
  </si>
  <si>
    <t>https://www.esminerals.com/ https://www.prnewswire.com/news-releases/energysource-minerals-receives-approvals-on-project-atlis-salton-sea-based-geothermal-extraction-operation-301428234.html; https://www.prnewswire.com/news-releases/energysource-minerals-esm-announces-contract-with-ford-for-geothermal-lithium-301830259.html#:~:text=Project%20ATLiS%20in%20California's%20Salton,the%20auto%20industry%20per%20year.</t>
  </si>
  <si>
    <t>EnergySource Minerals is a California-based company focused on its lithium project, Project ATLiS, with environmental targets to decrease land use, water depletion, and CO2 emissions.</t>
  </si>
  <si>
    <t>Fortune Minerals Limited</t>
  </si>
  <si>
    <t>NICO Project</t>
  </si>
  <si>
    <t>https://www.fortuneminerals.com/</t>
  </si>
  <si>
    <t>Fort Smith</t>
  </si>
  <si>
    <t>NT</t>
  </si>
  <si>
    <t>X0E 1 A0</t>
  </si>
  <si>
    <t>519-858-8188</t>
  </si>
  <si>
    <t>MT/yr Co</t>
  </si>
  <si>
    <t>London</t>
  </si>
  <si>
    <t>https://www.fortuneminerals.com/; https://s1.q4cdn.com/337451660/files/doc_presentations/2023/231001-fortune-minerals-nico-project-presentation.pdf; https://www.miningweekly.com/print-version/nico-goldcobaltbismuthcopper-mine-project-canada-update-2023-12-15</t>
  </si>
  <si>
    <t xml:space="preserve">Fortune Minerals Limited is a North American development stage mining company that is focused on advancing the vertically integrated NICO cobalt-gold-bismuth-copper project, in the Northwest Territories. </t>
  </si>
  <si>
    <t>Nico is a vertically integrated cobalt-gold-bismuth-copper project that is slated to include a mine in Northwest Territories and a hydrometallurgical refinery in Alberta. According to a 2020 development plan, an underground mine at Nico and an associated refinery to be built in Alberta would produce an average of 1,800 metric tons of battery-grade cobalt sulfate. Co back calculated from CoSO4</t>
  </si>
  <si>
    <t>FPX Nickel</t>
  </si>
  <si>
    <t>Baptiste Nickel Project</t>
  </si>
  <si>
    <t>Nickel concentrate</t>
  </si>
  <si>
    <t>https://www.fpxnickel.com/</t>
  </si>
  <si>
    <t>Decar Ni District</t>
  </si>
  <si>
    <t>near Fort St. James</t>
  </si>
  <si>
    <t>604-681-8600</t>
  </si>
  <si>
    <t>MT contained Ni/yr</t>
  </si>
  <si>
    <t>FPX Nickel Corp.</t>
  </si>
  <si>
    <t>Jay DB; https://fpxnickel.com/2022/09/fpx-nickel-to-prepare-updated-mineral-resource-estimate-for-baptiste-nickel-project-with-inclusion-of-total-nickel-cobalt-and-iron-grades/; https://fpxnickel.com/2023/05/fpx-nickel-achieves-successful-production-of-battery-grade-nickel-sulphate-from-optimized-refinery-flowsheet/; https://fpxnickel.com/wp-content/uploads/2023/04/FPX-Presentation-Q2-2023-v1-1.pdf</t>
  </si>
  <si>
    <t>FPX Nickel is a nickel mining company that refines the ore by grinding it down and separating the metals. The nickel is used for nickel sulphate for EV battery cathodes.</t>
  </si>
  <si>
    <t>Preliminary feasibility study (PFS) is looking at supplying the stainless steel market (base case) with an option of further upgrading the concentrate to produce battery grade nickel sulfate and cobalt-rich products for Evs; PFS expected in September 2023; FPX was able to make battery grade nickel sulfate using an optimized flowsheet on the lab scale</t>
  </si>
  <si>
    <t xml:space="preserve">Frontier Lithium </t>
  </si>
  <si>
    <t xml:space="preserve">PAK Lithium Project </t>
  </si>
  <si>
    <t>https://www.frontierlithium.com</t>
  </si>
  <si>
    <t xml:space="preserve">Red Lake </t>
  </si>
  <si>
    <t>https://www.frontierlithium.com/</t>
  </si>
  <si>
    <t xml:space="preserve">Val Caron </t>
  </si>
  <si>
    <t xml:space="preserve">Canada </t>
  </si>
  <si>
    <t>https://www.cruxinvestor.com/posts/frontier-lithium-north-americas-most-advanced-lithium-company#:~:text=The%20company%20is%20advancing%20its,top%20tier%20lithium%20asset%20globally.
https://www.frontierlithium.com/news; https://www.nsenergybusiness.com/projects/pak-lithium-project/;</t>
  </si>
  <si>
    <t xml:space="preserve">Frontier Lithium is an emerging lithium mineral and salts company focused on the development of its 100%-owned PAK Lithium Project in Ontario. </t>
  </si>
  <si>
    <t>Start with spodumene concentrates and eventually lithium chemicals - Lithium Hydroxide 12,520 tons per year --Lithium carbonate 7,360 tons per year in a processing facility in the Great Lakes region of the U.S.</t>
  </si>
  <si>
    <t>Glencore</t>
  </si>
  <si>
    <t>Raglan Mine</t>
  </si>
  <si>
    <t>Nickel concentrates</t>
  </si>
  <si>
    <t>https://www.glencore.ca/en/raglan</t>
  </si>
  <si>
    <t>120 Avenue De L'Aeroport</t>
  </si>
  <si>
    <t>Rouyn-Noranda</t>
  </si>
  <si>
    <t>J9Y 0G1</t>
  </si>
  <si>
    <t>819-762-7800</t>
  </si>
  <si>
    <t>https://www.glencore.com/</t>
  </si>
  <si>
    <t>Baar</t>
  </si>
  <si>
    <t>Zug</t>
  </si>
  <si>
    <t>Switzerland</t>
  </si>
  <si>
    <t>glencore.ca; https://www.glencore.ca/en/raglan/who-we-are/at-a-glance</t>
  </si>
  <si>
    <t xml:space="preserve">Glencore is one of the world’s largest global diversified natural resource companies and a major producer of more than 60 commodities, including nickel and cobalt for the lithium-ion supply chain. </t>
  </si>
  <si>
    <t>Cobalt concentrates</t>
  </si>
  <si>
    <t>glencore.ca; https://www.glencore.ca/en/raglan/who-we-are/at-a-glance; https://www.glencore.ca/en/raglan/what-we-do/our-mining-activity</t>
  </si>
  <si>
    <t>Production value is actual 2020 production</t>
  </si>
  <si>
    <t>Glencore Sudbury INO</t>
  </si>
  <si>
    <t>Nickel matte</t>
  </si>
  <si>
    <t>https://www.glencore.ca/en/sudburyino</t>
  </si>
  <si>
    <t>2 Longyear Dr</t>
  </si>
  <si>
    <t>Sudbury</t>
  </si>
  <si>
    <t>P0M 1S0</t>
  </si>
  <si>
    <t>705-693-2761</t>
  </si>
  <si>
    <t>MT contained metal/yr</t>
  </si>
  <si>
    <t xml:space="preserve">glencore.ca; https://www.yellowpages.ca/bus/Ontario/Falconbridge/Sudbury-Integrated-Nickel-Operations/100823081.html#:~:text=Sudbury%20Integrated%20Nickel%20Operations%20%2D%201%20Longyear%20Dr%2C%20Falconbridge%2C%20ON; </t>
  </si>
  <si>
    <t>Sudbury INO includes 2 underground mines, 1 mill and 1 smelter; smelter also recycles aerospace and other secondary metals as well as batteries, including LIBs.  Smelter is a leader in recycling pre-treated (discharged and upgraded) Li-ion batteries in North America</t>
  </si>
  <si>
    <t>Graphite One</t>
  </si>
  <si>
    <t>Graphite Creek</t>
  </si>
  <si>
    <t>Anode raw materials</t>
  </si>
  <si>
    <t>Graphite concentrates</t>
  </si>
  <si>
    <t>https://www.graphiteoneinc.com/</t>
  </si>
  <si>
    <t>near Nome</t>
  </si>
  <si>
    <t>AK</t>
  </si>
  <si>
    <t>MT contained graphite/yr</t>
  </si>
  <si>
    <t>Anchorage</t>
  </si>
  <si>
    <t>Jay DB; PitchBook; graphiteoneinc.com; https://www.akbizmag.com/industry/alaska-native/bsnc-invests-2m-into-graphite-one/#:~:text=Capacity%20at%20the%20Graphite%20Creek,to%20200%20workers%20year%2Dround.&amp;text=A%20proposed%20graphite%20mine%20near,the%20region's%20Alaska%20Native%20corporation.</t>
  </si>
  <si>
    <t>Graphite One plans to mine, refine, and manufacture graphite for use in anodes electric car batteries. They are in the pre-feasibility stage.</t>
  </si>
  <si>
    <t>Company is in pre-feasibility stage; Want to develop a CSG production facility likely in WA state, but no further details were available.</t>
  </si>
  <si>
    <t>Green Technology Metals</t>
  </si>
  <si>
    <t>Flagship Seymour Project</t>
  </si>
  <si>
    <t>Spodumene concentrates</t>
  </si>
  <si>
    <t>https://www.greentm.com.au/seymour-project</t>
  </si>
  <si>
    <t>near the township of Armstrong</t>
  </si>
  <si>
    <t>Armstrong</t>
  </si>
  <si>
    <t>https://www.greentm.com.au</t>
  </si>
  <si>
    <t>Subiaco</t>
  </si>
  <si>
    <t>WA</t>
  </si>
  <si>
    <t>https:/https://news; lgensol.com/company-news/press-releases/1749//www.greentm.com.au/; https://news.lgensol.com/company-news/press-releases/1749/
https://www.greentm.com.au/seymour-project;</t>
  </si>
  <si>
    <t>Green Technology Metals is a North American company focused on lithium exploration and development in Ontario. It owns 10 high-grade hard rock spodumene assets.</t>
  </si>
  <si>
    <t>Project expected to move into development in 2024.</t>
  </si>
  <si>
    <t>Hard Creek Nickel Corp</t>
  </si>
  <si>
    <t>Turnagain Nickel Project - Phase 1</t>
  </si>
  <si>
    <t>https://www.gigametals.com/</t>
  </si>
  <si>
    <t>Stikine Region</t>
  </si>
  <si>
    <t>V0C 2Z0</t>
  </si>
  <si>
    <t>Giga Metals
Mitsubishi Corporation</t>
  </si>
  <si>
    <t>https://www.gigametals.com
mitsubishi.com/</t>
  </si>
  <si>
    <t>Vancouver
Tokyo</t>
  </si>
  <si>
    <t>BC
Tokyo</t>
  </si>
  <si>
    <t>Canada
Japan</t>
  </si>
  <si>
    <t>Jay DB; gigametals.com/site/assets/files/4910/giga_metals_corporate_presentation_june_15-_2023.pdf</t>
  </si>
  <si>
    <t xml:space="preserve">Hard Creek Nickel Corp is a mining and processing facility that utilizes froth floatation to separate cobalt and nickel from the raw ore. </t>
  </si>
  <si>
    <t>JV between Giga Metals and Mitsubishi; Pre-feasibility study July 2023; targeting Class1 Ni; $1.4B for Phase  1; Phase II would double production and cost $0.5B</t>
  </si>
  <si>
    <t>Cobalt concentrate</t>
  </si>
  <si>
    <t>Ionic Mineral Technologies</t>
  </si>
  <si>
    <t>Provo Production Campus</t>
  </si>
  <si>
    <t>Nano-silicon</t>
  </si>
  <si>
    <t>https://ionicmt.com/</t>
  </si>
  <si>
    <t>652 S Lakeview Parkway, Bldg B</t>
  </si>
  <si>
    <t>Provo</t>
  </si>
  <si>
    <t>UT</t>
  </si>
  <si>
    <t>385-241-2320</t>
  </si>
  <si>
    <t>MT Nano-silicon Anode active material</t>
  </si>
  <si>
    <t>Questionnaire; https://ionicmt.com/</t>
  </si>
  <si>
    <t>Ionic Mineral Technologies is a vertically-integrated company supplying naturally derived, drop-in anode materials using a patented technology. Ionic MT owns the highest purity deposit of nano-structured clay.</t>
  </si>
  <si>
    <t>Expected to increase to 25,000 MT in 2027</t>
  </si>
  <si>
    <t>Under construction</t>
  </si>
  <si>
    <t>Jervois Mining</t>
  </si>
  <si>
    <t>Idaho Cobalt Project</t>
  </si>
  <si>
    <t>https://www.jervoisidahocobalt.com/</t>
  </si>
  <si>
    <t>Lemhi County</t>
  </si>
  <si>
    <t>208-756-4578</t>
  </si>
  <si>
    <t>https://www.jervoisglobal.com/</t>
  </si>
  <si>
    <t>Hawthorn</t>
  </si>
  <si>
    <t>VIC</t>
  </si>
  <si>
    <t>jervoisidahocobalt.com; jervoisglobal.com;  BNEF: US Supply Chain Security; https://jervoisglobal.com/wp-content/uploads/2021/06/190348_Idaho_Cobalt_13112020_NI_43_101_Technical_Report-FILED-r1.pdf; https://wcsecure.weblink.com.au/pdf/JRV/02549021.pdf</t>
  </si>
  <si>
    <t>Jervois Mining is constructing a nickel and cobalt refinery and mining company. The cobalt is refined into cobalt oxide and cobalt sulfate for use as a cathode precursor.</t>
  </si>
  <si>
    <t>Facility will produce cobalt concentrate with gold and copper concentrate; Final construction was suspended due to inflation and low Co prices</t>
  </si>
  <si>
    <t>Jindalee Lithium</t>
  </si>
  <si>
    <t>McDermitt Lithium Project</t>
  </si>
  <si>
    <t>https://www.jindaleelithium.com</t>
  </si>
  <si>
    <t>Malheur County</t>
  </si>
  <si>
    <t>McDermitt</t>
  </si>
  <si>
    <t>West Perth</t>
  </si>
  <si>
    <t>Western Australia</t>
  </si>
  <si>
    <t>https://www.jindaleelithium.com https://www.miningweekly.com/article/mcdermitt-lithium-project-us-update-2023-10-20; https://s3.ap-southeast-2.amazonaws.com/assets.jindaleelithium.com/app/uploads/2023/10/23083152/2023-AGM-Presentationv2.pdf</t>
  </si>
  <si>
    <t>Jindalee Lithium aims to develop the company’s flagship McDermitt Lithium Project, supplying a resource vital to the electrification of America’s automotive industry.</t>
  </si>
  <si>
    <t xml:space="preserve">McDermitt is the biggest lithium deposit in the US by contained lithium, with 21.5-million tonnes of lithium carbonate equivalent in mineral resource. Assumed 43 year mine life to get annual production
</t>
  </si>
  <si>
    <t>Lilac Solutions, Inc.</t>
  </si>
  <si>
    <t>https://www.lilacsolutions.com/</t>
  </si>
  <si>
    <t>1731 Poplar St</t>
  </si>
  <si>
    <t>Oakland</t>
  </si>
  <si>
    <t>401-714-7906</t>
  </si>
  <si>
    <t>https://www.energy.gov/mesc/bipartisan-infrastructure-law-battery-materials-processing-and-battery-manufacturing-recycling; https://lilacsolutions.com/2022/07/lilac-solutions-continues-to-advance-world-class-kachi-lithium-project-with-lake-resources/</t>
  </si>
  <si>
    <t>Lilac Solutions is a company that plans to extract lithium from brine for use in lithium-ion batteries.</t>
  </si>
  <si>
    <t>Developer of lithium extraction technology designed to absorb lithium from brine resources. The company's technology is based on the ion-exchange theory that facilitates the production of lithium from brine resources with minimal cost and low environmental footprint, enabling lithium producers to accelerate project development, boost lithium recovery, streamline operations and unlock new resources. Recipient of $50M from DE-FOA-2678 to demonstrate their technology</t>
  </si>
  <si>
    <t>Lithium Americas</t>
  </si>
  <si>
    <t>Thacker Pass</t>
  </si>
  <si>
    <t>https://www.lithiumamericas.com/</t>
  </si>
  <si>
    <t>Orovada (nearest town)</t>
  </si>
  <si>
    <t>Humboldt County</t>
  </si>
  <si>
    <t>778-656-5820</t>
  </si>
  <si>
    <t>Lithium Americas Corp.</t>
  </si>
  <si>
    <t>https://www.lithiumamericas.com; https://www.lithiumamericas.com/_resources/pdf/investors/technical-reports/thacker-pass/Technical-Report-Thacker-Pass.pdf/</t>
  </si>
  <si>
    <t>lithiumamericas.com; BNEF: US Supply Chain Security, https://www.macrotrends.net/stocks/charts/LAC/lithium-americas/number-of-employees;https://lithiumamericas.com/usa/thacker-pass/</t>
  </si>
  <si>
    <t>Lithium Americas plans to use block mining to extract lithium ore. The ore will be processed using leaching techniques to produce battery grade lithium carbonate for cathodes.</t>
  </si>
  <si>
    <t xml:space="preserve">expected to produce 30,000 MT LCOE year starting 2022, increasing to 60,000 MT/yr LCOE after3.5 yrs2026, </t>
  </si>
  <si>
    <t>Lundin Mining</t>
  </si>
  <si>
    <t>Eagle Mine</t>
  </si>
  <si>
    <t>Nickel ore</t>
  </si>
  <si>
    <t>https://www.lundinmining.com/operations/eagle/</t>
  </si>
  <si>
    <t>Michigamme Township</t>
  </si>
  <si>
    <t>MI</t>
  </si>
  <si>
    <t>906-339-7000</t>
  </si>
  <si>
    <t>https://www.lundinmining.com/</t>
  </si>
  <si>
    <t>BNEF: Interactive Datasets / Metals/ Mine Assets Map/ Nickel; lundinmining.com; https://www.lundinmining.com/site/assets/files/3640/2017-04-26-eagle-ni-43-101.pdf</t>
  </si>
  <si>
    <t>Lundin Mining mines and processes copper and nickel ore. The nickel ore is ground down and separated to be used for cathodes.</t>
  </si>
  <si>
    <t xml:space="preserve">Ni-Cu mine. </t>
  </si>
  <si>
    <t>Humboldt mill</t>
  </si>
  <si>
    <t>4547 County Rd 601</t>
  </si>
  <si>
    <t>Champion</t>
  </si>
  <si>
    <t>BNEF: Interactive Datasets / Metals/ Mine Assets Map/ Nickel; lundinmining.com; https://im-mining.com/2018/03/08/43017/; https://www.lundinmining.com/site/assets/files/3640/2017-04-26-eagle-ni-43-101.pdf</t>
  </si>
  <si>
    <t>Re-purposed iron ore mill; Processes Cu and Ni ore from Eagle mine</t>
  </si>
  <si>
    <t>Manganese X Energy Corp.</t>
  </si>
  <si>
    <t>Battery Hill Project</t>
  </si>
  <si>
    <t>Manganese concentrates</t>
  </si>
  <si>
    <t>https://www.manganesexenergycorp.com/</t>
  </si>
  <si>
    <t>Jacksonville (nearest town)</t>
  </si>
  <si>
    <t>Jacksonville</t>
  </si>
  <si>
    <t>NB</t>
  </si>
  <si>
    <t>514-802-1814</t>
  </si>
  <si>
    <t>Saint-Laurent</t>
  </si>
  <si>
    <t>manganesexenergycorp.com; Propulsion Quebec; https://www.manganesexenergycorp.com/wp-content/uploads/2020/09/Battery-Hill.pdf</t>
  </si>
  <si>
    <t>Manganese X Energy is a manganese, iron, and carbon mine. Products include manganese sulphate as a cathode precursor and graphite for anodes.</t>
  </si>
  <si>
    <t>Pilot plant and Preliminary Economic Assessment (PEA) in 2021; Demo plant and Feasibility Study in 2022; GPS is approximate center of claim and from Battery-Hill.pdf</t>
  </si>
  <si>
    <t>Woodstock MXE</t>
  </si>
  <si>
    <t>Woodstock (nearest town)</t>
  </si>
  <si>
    <t>Woodstock</t>
  </si>
  <si>
    <t>MT/yr electrolytic manganese metal</t>
  </si>
  <si>
    <t>manganesexenergycorp.com; Propulsion Quebec; https://www.manganesexenergycorp.com/wp-content/uploads/2020/09/WOODSTOCK.pdf; https://www.newswire.ca/news-releases/minco-announces-positive-economic-assessment-on-woodstock-manganese-project-514932301.html</t>
  </si>
  <si>
    <t>GPS coordinates from Woodstock MXE technical report and refer to center of claim; Very early project; No economic assessment or projection of development</t>
  </si>
  <si>
    <t>Lac Aux Bouleaux Graphite Property</t>
  </si>
  <si>
    <t>Natural graphite</t>
  </si>
  <si>
    <t>Mont-Laurier (nearest town)</t>
  </si>
  <si>
    <t>Mont-Laurier</t>
  </si>
  <si>
    <t>manganesexenergycorp.com; Propulsion Quebec</t>
  </si>
  <si>
    <t>Manganese X Energy is a manganese, iron, and carbon mine. Products produced include manganese sulphate as a cathode precursor and graphite for anodes.</t>
  </si>
  <si>
    <t>Mont-Laurier used for GPS; Very early project; No economic assessment or projection of development</t>
  </si>
  <si>
    <t>Mason Resources</t>
  </si>
  <si>
    <t>Lac Gueret</t>
  </si>
  <si>
    <t>https://masonresourcesinc.com/asset/lac-gueret-graphite-project/</t>
  </si>
  <si>
    <t>La Gueret</t>
  </si>
  <si>
    <t>Manicouagan Regional County Municipality</t>
  </si>
  <si>
    <t>Quebec</t>
  </si>
  <si>
    <t>MT graphite/yr</t>
  </si>
  <si>
    <t>https://masonresourcesinc.com/</t>
  </si>
  <si>
    <t>https://masonresourcesinc.com/about-us/; https://masonresourcesinc.com/asset/lac-gueret-graphite-project/</t>
  </si>
  <si>
    <t>Mason Resources focuses on identifying, evaluating, and pursuing business investment opportunities. Its strategy is to develop vertical and horizontal integration in the mining industry.</t>
  </si>
  <si>
    <t>Missouri Cobalt LLC</t>
  </si>
  <si>
    <t>Madison mine</t>
  </si>
  <si>
    <t>https://www.mocobalt.com/</t>
  </si>
  <si>
    <t>401 N Mine La Motte Ave</t>
  </si>
  <si>
    <t>Fredericktown</t>
  </si>
  <si>
    <t>MO</t>
  </si>
  <si>
    <t>MT/day Co concentrate</t>
  </si>
  <si>
    <t>US Strategic Metals LLC</t>
  </si>
  <si>
    <t>https://www.usstrategicmetals.com/</t>
  </si>
  <si>
    <t>St. Louis</t>
  </si>
  <si>
    <t>mocobalt.com; Pitchbook; https://dailyjournalonline.com/community/democrat-news/we-are-going-to-see-this-project-to-the-end/article_e4c14013-c103-5816-b2fc-a9f6b78afa0a.html</t>
  </si>
  <si>
    <t>Missouri Cobalt mines and process cobalt, nickel, and copper ore. Ores are separated using froth floatation.</t>
  </si>
  <si>
    <t>Currently cleaning up a superfund site and processing tailings for Co concentrate; 50 employees conduct the cleanup. Currently shutdown until cleanup is complete.  Looking to operate a hydrometallurgical facility in Q4 2023 and employ 250 people.</t>
  </si>
  <si>
    <t>Moa JV</t>
  </si>
  <si>
    <t>Moa Bay mine</t>
  </si>
  <si>
    <t>https://www.sherritt.com/English/operations/metals/Moa/default.aspx</t>
  </si>
  <si>
    <t>Moa (nearest town)</t>
  </si>
  <si>
    <t>Moa</t>
  </si>
  <si>
    <t>Holguin</t>
  </si>
  <si>
    <t>Cuba</t>
  </si>
  <si>
    <t>Sherrit International and General Nickel Company SA of Cuba</t>
  </si>
  <si>
    <t>https://www.sherritt.com
/</t>
  </si>
  <si>
    <t xml:space="preserve">ON </t>
  </si>
  <si>
    <t>BNEF: Interactive Datasets / Metals/ Mine Assets Map/ Cobalt; https://miningdataonline.com/property/999/Moa-Mine.aspx</t>
  </si>
  <si>
    <t>Moa Joint Venture (Sherritt International and General NIckel Company SA of Cuba) mines nickel and cobalt in Cuba. This raw ore is transported and purified using acid leaching.</t>
  </si>
  <si>
    <t>Product is mixed Co-Ni sulfides; Open-pit mine followed by HPAL</t>
  </si>
  <si>
    <t>BNEF: Interactive Datasets / Metals/ Mine Assets Map/ Nickel; https://miningdataonline.com/property/999/Moa-Mine.aspx</t>
  </si>
  <si>
    <t>Moa Joint Venture mines nickel and cobalt. This raw ore is transported and purified using acid leaching.</t>
  </si>
  <si>
    <t>Net Zero Metals</t>
  </si>
  <si>
    <t>Crawford Ni-Co Project</t>
  </si>
  <si>
    <t>https://www.canadanickel.com/</t>
  </si>
  <si>
    <t>Timmins (near)</t>
  </si>
  <si>
    <t>Canada Nickel</t>
  </si>
  <si>
    <t>JayDB; canadanickel.com/wp-content/uploads/2023/06/CNC-Investor-Deck-June-2023.pdf; iaac-aeic.gc.ca/050/evaluations/proj/83857</t>
  </si>
  <si>
    <t xml:space="preserve">Nemaska Lithium is in the planning phase, intending to mine raw spodumene and convert it to lithium hydroxide, a cathode precursor. </t>
  </si>
  <si>
    <t>$1.2B investment; primarily for stainless, but may move to Evs later; Conduct feasibility study in September 2023</t>
  </si>
  <si>
    <t xml:space="preserve">NetZero Metals is a subcompany of Canadian Nickel. Upon opening, it plans to mine and process cobalt and nickel. </t>
  </si>
  <si>
    <t>New Nemaska Lithium</t>
  </si>
  <si>
    <t>Whabouchi</t>
  </si>
  <si>
    <t>https://www.nemaskalithium.com/</t>
  </si>
  <si>
    <t>km 276, JOY3B0, Rte du Nord</t>
  </si>
  <si>
    <t>Baie-James</t>
  </si>
  <si>
    <t>877-704-6038</t>
  </si>
  <si>
    <t>Quebec Lithium Partners - JV
Livent (25%)
The Pallinghurst Group (25%)
and
Investissement Quebec (50%)</t>
  </si>
  <si>
    <t>https://www.pallinghurst.com/nemaska-lithium
livent.com/</t>
  </si>
  <si>
    <t>London
Philadelphia
Montreal</t>
  </si>
  <si>
    <t>BNEF: Interactive Datasets / Metals/ Mine Assets Map/ Lithium; https://miningdataonline.com/property/1684/Whabouchi-Project.aspx; nemaskalithium.com; https://ir.livent.com/news/news-details/2020/Livent-Releases-Third-Quarter-2020-Results/default.aspx</t>
  </si>
  <si>
    <t>Spodumene and/or concentrates to be processed in a facility in Becancour and converted to battery grade Lithium hydroxide</t>
  </si>
  <si>
    <t>NewRange Copper Nickel JV</t>
  </si>
  <si>
    <t>NewRange Copper Nickel Project</t>
  </si>
  <si>
    <t>https://www.newrangecoppernickel.com/</t>
  </si>
  <si>
    <t>6500 Co Rd 666</t>
  </si>
  <si>
    <t>Hoyt Lakes</t>
  </si>
  <si>
    <t>MN</t>
  </si>
  <si>
    <t>218-471-2150</t>
  </si>
  <si>
    <t>PolyMet Mining Inc.
Teck Resources Ltd.</t>
  </si>
  <si>
    <t>https://www.polymetmining.com
teck.com/</t>
  </si>
  <si>
    <t>St. Paul
Vancouver</t>
  </si>
  <si>
    <t>MN
BC</t>
  </si>
  <si>
    <t>US
Canada</t>
  </si>
  <si>
    <t>newrangecoppernickel.com</t>
  </si>
  <si>
    <t xml:space="preserve">New Range Copper Nickel is a mining company that is under construction. The battery resources provided will be nickel and cobalt. </t>
  </si>
  <si>
    <t>NION Nickel Inc</t>
  </si>
  <si>
    <t>Dumont Project</t>
  </si>
  <si>
    <t>https://www.nionnickel.com/</t>
  </si>
  <si>
    <t>42, rue Trudel</t>
  </si>
  <si>
    <t>Amos</t>
  </si>
  <si>
    <t>J9T 4N1</t>
  </si>
  <si>
    <t>819-727-3777</t>
  </si>
  <si>
    <t>Nion Nickel Inc.</t>
  </si>
  <si>
    <t>Jay DB; nionnickel.com; dumontnickel.com; https://dumontnickel.com/wp-content/uploads/2021/02/Dumont-Ni-Project-43-101-dec-2019.pdf</t>
  </si>
  <si>
    <t xml:space="preserve">Nion Nickel is a mining start up focused on mining nickel, with plans to process the ore into nickel sulphide. </t>
  </si>
  <si>
    <t>Waterton Global is an investment advisor of the equity funds that own Nion. Nion owns the Dumont Project; It has a very large Ni deposit, but it does not appear that anyone is investing in the project for production. It would take about 2-3 years to get online - everything is permitted; will also produce Co. The plant was developed for stainless steel. Phase 2 of project would double production'</t>
  </si>
  <si>
    <t>Noram Lithium Corp</t>
  </si>
  <si>
    <t>Zeus Lithium Project</t>
  </si>
  <si>
    <t>https://www.noramlithiumcorp.com/</t>
  </si>
  <si>
    <t>Jay DB; https://noramlithiumcorp.com/site/assets/files/4011/noram_corporate_update_june_2023.pdf</t>
  </si>
  <si>
    <t xml:space="preserve">Noram Lithium Corp. is a startup lithium mine. It refines the ore into lithium carbonate for use as a cathode precursor. </t>
  </si>
  <si>
    <t>Conducting pre-feasibility study in June 2023</t>
  </si>
  <si>
    <t>Northern Graphite Corp.</t>
  </si>
  <si>
    <t>Bissett Creek</t>
  </si>
  <si>
    <t>https://www.northerngraphite.com/</t>
  </si>
  <si>
    <t>K0J 1E0</t>
  </si>
  <si>
    <t>MT/yr graphite concentrates</t>
  </si>
  <si>
    <t>Northern Graphite Corp</t>
  </si>
  <si>
    <t>Ottawa</t>
  </si>
  <si>
    <t xml:space="preserve"> northerngraphite.com; https://www.northerngraphite.com/_resources/presentations/corporate-presentation.pdf</t>
  </si>
  <si>
    <t xml:space="preserve">Northern Graphite is a graphite mine and processing plant. It also has plans to incorporate a nickel/cobalt and mine in the future. </t>
  </si>
  <si>
    <t>Will start at 40,000 MT/yr graphite concentrates, increasing to 80-100k in future</t>
  </si>
  <si>
    <t>Lac des Iles</t>
  </si>
  <si>
    <t>585 Chem. Du Graphite O</t>
  </si>
  <si>
    <t>Lac-des-Îles</t>
  </si>
  <si>
    <t>J0W 1J0</t>
  </si>
  <si>
    <t>819-597-2911</t>
  </si>
  <si>
    <t>Has only 2-3 years of life left; will process ore from other deposits, up to 25,000 MT graphite concentrates/yr with Mousseau West deposit</t>
  </si>
  <si>
    <t>South Okak Ni/Cu/Co Project</t>
  </si>
  <si>
    <t>NL</t>
  </si>
  <si>
    <t>PF</t>
  </si>
  <si>
    <t>https://www.northerngraphite.com/project/south-okak-ni-cu-co-project/</t>
  </si>
  <si>
    <t>Entered an option agreement with Vale, begins with Northern earning money on the land for now, but may move to purchase the land. Might be worth emailing about those coordinates.</t>
  </si>
  <si>
    <t>Nouveau Monde Graphite</t>
  </si>
  <si>
    <t>Matawinie Graphite Mine</t>
  </si>
  <si>
    <t>Graphite ore</t>
  </si>
  <si>
    <t>https://nmg.com/operations/#matawinie-graphite-property</t>
  </si>
  <si>
    <t>331 Rue Brassard</t>
  </si>
  <si>
    <t>Saint-Michel-des-Saints</t>
  </si>
  <si>
    <t>J0K 3B0</t>
  </si>
  <si>
    <t>450-757-8905</t>
  </si>
  <si>
    <t>https://www.nmg.com/</t>
  </si>
  <si>
    <t>nouveaumonde.group; Propulsion Quebec; Questionnaire; https://nmg.com/wp-content/uploads/2021/01/BFS.pdf</t>
  </si>
  <si>
    <t>Nouveau Monde Graphite is a graphite mining and processing company. The flake graphite produced can be used in battery anodes.</t>
  </si>
  <si>
    <t>Graphite purity - 97%; Construction started in 2021; Expected Spring 2023 commissioning; GPS is center of Tony Block and is from Tech. Feasibility Report</t>
  </si>
  <si>
    <t>Patriot Battery Metals</t>
  </si>
  <si>
    <t>Corvette Property</t>
  </si>
  <si>
    <t>https://patriotbatterymetals.com/</t>
  </si>
  <si>
    <t>Eeyou Istchee Baie-James</t>
  </si>
  <si>
    <t>Jamesie</t>
  </si>
  <si>
    <t>604-279-8709</t>
  </si>
  <si>
    <t>https://patriotbatterymetals.com</t>
  </si>
  <si>
    <t>Patriot Battery Metals Inc. is a hard-rock lithium exploration company. It is currently developing its Corvette Property in Quebec to produce spodumene.</t>
  </si>
  <si>
    <t>Sayona Mining Limited</t>
  </si>
  <si>
    <t>Authier Project</t>
  </si>
  <si>
    <t>https://sayonamining.com.au/authier-project/</t>
  </si>
  <si>
    <t>LaMotte (nearest town)</t>
  </si>
  <si>
    <t>La Motte</t>
  </si>
  <si>
    <t>819-218-3423</t>
  </si>
  <si>
    <t>Sayona Mining Ltd.</t>
  </si>
  <si>
    <t>https://www.sayonamining.com/</t>
  </si>
  <si>
    <t>Paddington</t>
  </si>
  <si>
    <t>NSW</t>
  </si>
  <si>
    <t>sayonamining.com; Propulsion Quebec; https://sayonamining.com.au/wp/wp-content/uploads/2019/11/SYA_ASX-Announ_20191111_Revised-Authier-DFS.pdf; https://sayonamining.com.au/authier-project/</t>
  </si>
  <si>
    <t>Sayona Mining primarily serves as a spodumene mining company, but is beginning to incorporate a graphite facility. Though based in Australia, it has several lithium projects in Canada.</t>
  </si>
  <si>
    <t>Li content based on 114116 MT/yr spodumene at 6% Li2O</t>
  </si>
  <si>
    <t>Sayona Quebec Inc.</t>
  </si>
  <si>
    <t>Tansim Project</t>
  </si>
  <si>
    <t>Lithium carbonate</t>
  </si>
  <si>
    <t>https://www.sayonaquebec.com/</t>
  </si>
  <si>
    <t>Laforce (nearest town)</t>
  </si>
  <si>
    <t>Laforce</t>
  </si>
  <si>
    <t>sayonamining.com; Propulsion Quebec; https://www.sayonaquebec.com/projet-tansim/</t>
  </si>
  <si>
    <t xml:space="preserve">Sayona works in Quebec to explore, extract, and produce lithium at five sites throughout the Abitibi-Temiscamingue and Eeyou Itschee James Bay regions. </t>
  </si>
  <si>
    <t>GPS coordinates provided on website; Project is in exploration stage</t>
  </si>
  <si>
    <t>North American Lithium Mining Complex</t>
  </si>
  <si>
    <t>https://www.piedmontlithium.com/</t>
  </si>
  <si>
    <t>Unnamed Road</t>
  </si>
  <si>
    <t>La Corne</t>
  </si>
  <si>
    <t>J0Y 1R0</t>
  </si>
  <si>
    <t>819-734-5000</t>
  </si>
  <si>
    <t>https://www.sayona.ca/projet-north-american-lithium/; https://www.businesswire.com/news/home/20220628005277/en/Piedmont-Lithium-and-Sayona-Mining-Formalize-Restart-Plans-for-North-American-Lithium-in-Quebec#:~:text=The%20NAL%20restart%20will%20feature,on%20our%20jointly%20planned%20timeline.; https://piedmontlithium.com/piedmont-lithium-selects-tennessee-for-new-lithium-hydroxide-project/; https://www.sayona.ca/wp-content/uploads/2022/11/Communique-Redemarrage-LAN_Novembre-2022.pdf; https://www.nytimes.com/2022/09/20/business/electric-vehicles-lithium-quebec.html</t>
  </si>
  <si>
    <t>Initial production is expected in Q1 2023; Facility will also process all spodumene from the Authier project. Was previously owned by CATL. Lithium content is based on 114,000 MT/yr of 6% Li2O</t>
  </si>
  <si>
    <t>Moblan Lithium Project</t>
  </si>
  <si>
    <t>https://sayonamining.com.au/projects/moblan-project/#</t>
  </si>
  <si>
    <t>Nearest road is Rte du Nord</t>
  </si>
  <si>
    <t>Acquired Oct. 2021. A Mineral Resource Foreign Estimate of 12.03Mt @ 1.4% Li2O* has been identified at Moblan. Pre-feasibility study underway, set to finish September 2023.</t>
  </si>
  <si>
    <t>Lac Albert Lithium Project</t>
  </si>
  <si>
    <t>https://sayonamining.com.au/projects/lac-albert-project/</t>
  </si>
  <si>
    <t>Very close to Moblan project (3.5 km West), but under different contract. Acquired Jan 2022.</t>
  </si>
  <si>
    <t>Snow Lake Resources Ltd.</t>
  </si>
  <si>
    <t>Thompson Brothers Lithium Project.</t>
  </si>
  <si>
    <t>https://www.snowlakelithium.com/</t>
  </si>
  <si>
    <t>201 Portage Avenue Suite 2200 Winnipeg</t>
  </si>
  <si>
    <t>Manitoba</t>
  </si>
  <si>
    <t>MB</t>
  </si>
  <si>
    <t>R3B 3L3</t>
  </si>
  <si>
    <t>519-909-8745</t>
  </si>
  <si>
    <t>Winnipeg</t>
  </si>
  <si>
    <t>https://www.sec.gov/Archives/edgar/data/1769697/000121390021017941/ea138244-f1_snowlake.htm</t>
  </si>
  <si>
    <t xml:space="preserve">Snow Lake Lithium mines raw spodumene with a focus on providing lithium for electric cars. </t>
  </si>
  <si>
    <t>Snow Lake Resources Ltd is an exploration stage mining company engaged in lithium exploration in the province of Manitoba, Canada. Its primary focus is currently conducting exploration for lithium at Thompson Brothers Lithium Project. 160,000 MT/yr of 6% Li</t>
  </si>
  <si>
    <t>Grass River Project</t>
  </si>
  <si>
    <t>https://snowlakelithium.com/projects/grass-river-project/</t>
  </si>
  <si>
    <t>Snow Lake</t>
  </si>
  <si>
    <t>519-909-8746</t>
  </si>
  <si>
    <t>Metallurgical test work from the grass river project demonstrates 83.5% lithium recovery producing a 6.39% li20 spodumene concentrate. Couldn't find exact coordinates for the facility, the coords are for Snow Lake.</t>
  </si>
  <si>
    <t>Snow Lake Lithium Project</t>
  </si>
  <si>
    <t>https://snowlakelithium.com/projects/snow-lake-lithium-project/</t>
  </si>
  <si>
    <t>519-909-8747</t>
  </si>
  <si>
    <t>Snow Lake sees the potential for an underground mining operation accessed via ramp at Thompson Brothers and potential open pit opportunities at Sheritt Gordon. Coords are for Lalor Mine, a nearby mine not operated by Snow Lake Lithium.</t>
  </si>
  <si>
    <t>Talon Metals</t>
  </si>
  <si>
    <t>Mercer County Processing Facility</t>
  </si>
  <si>
    <t>https://www.talonmetals.com/</t>
  </si>
  <si>
    <t>Mercer County</t>
  </si>
  <si>
    <t>ND</t>
  </si>
  <si>
    <t>MT contained Nil/yr</t>
  </si>
  <si>
    <t>Talon Metals
Tesla</t>
  </si>
  <si>
    <t>Road Town</t>
  </si>
  <si>
    <t>Tortola</t>
  </si>
  <si>
    <t>British VI</t>
  </si>
  <si>
    <t>talonmetals.com; https://talonmetals.com/wp-content/uploads/2021/07/TLO_Presentation_July-2021-1.pdf; https://talonmetals.com/talon-metals-announces-improved-economics-under-its-updated-pea-and-a-106-increase-in-overall-tonnage-included-in-the-mine-plan-along-with-an-increased-mine-life/; https://www.energy.gov/sites/default/files/2022-11/DOE%20BIL%20Battery%20FOA-2678%20Selectee%20Fact%20Sheets.pdf</t>
  </si>
  <si>
    <t>Talon Metals Corp is a proposed nickel mine that will focus primarily on finding nickel, but is set to account for cobalt and iron found in the process.</t>
  </si>
  <si>
    <t>Recipient of $114.8M under DE-FOA-2678 and has supply agreement for 75,000 MT/yr in Ni in concentrate in Mercer County ND; Center of county was used for address.</t>
  </si>
  <si>
    <t>The Metals Company</t>
  </si>
  <si>
    <t>NORI-D</t>
  </si>
  <si>
    <t>Cobalt ore</t>
  </si>
  <si>
    <t>https://www.metals.co/</t>
  </si>
  <si>
    <t>Clarion-Clipperton Zone - NORI-D</t>
  </si>
  <si>
    <t>N/A</t>
  </si>
  <si>
    <t>Questionnaire; metals.co</t>
  </si>
  <si>
    <t>The Metals Company plans to comb the sea floor for small rocks rich in metals, including lithium, cobalt, nickel, manganese, and copper. There are also plans for a recycling facility.</t>
  </si>
  <si>
    <t>Facility is expected to be online in 2024 through 2046; values are averages calculated based on questionnaire; Workforce should be 120-200 in 2024 rising to 500-800 in 2030 - 500 was selected as representative for the facility</t>
  </si>
  <si>
    <t>Manganese ore</t>
  </si>
  <si>
    <t>MT contained Mn/yr</t>
  </si>
  <si>
    <t>TOML-F</t>
  </si>
  <si>
    <t>Clarion-Clipperton Zone - TOML-F</t>
  </si>
  <si>
    <t>Facility is expected to be online in 2026 and has ~72% of the resource as NORI</t>
  </si>
  <si>
    <t>Twin Metals Minnesota</t>
  </si>
  <si>
    <t>Twin Metals</t>
  </si>
  <si>
    <t>https://www.twin-metals.com/</t>
  </si>
  <si>
    <t>Near Ely</t>
  </si>
  <si>
    <t>Antofagasta PLC</t>
  </si>
  <si>
    <t>https://www.antofagasta.co.uk/</t>
  </si>
  <si>
    <t>UK</t>
  </si>
  <si>
    <t>Jay DB; twin-metals.com; PitchBook.com; https://www.mining.com/web/us-blocks-mining-in-parts-of-minnesota-dealing-latest-blow-to-antofagastas-copper-project/</t>
  </si>
  <si>
    <t>Twin Metals Minnesota is a mining startup focused on mining nickel and copper. The nickel is useful for cathodes.</t>
  </si>
  <si>
    <t>U.S. Interior Dept. has blocked mining in this part of MN for 20 years.</t>
  </si>
  <si>
    <t>Vale Canada Ltd.</t>
  </si>
  <si>
    <t>Sudbury Basin - Copper Cliff Complex</t>
  </si>
  <si>
    <t>https://www.vale.com/</t>
  </si>
  <si>
    <t>18 Rink St</t>
  </si>
  <si>
    <t>Copper Cliff</t>
  </si>
  <si>
    <t>P0M 1N0</t>
  </si>
  <si>
    <t>705-682-4211</t>
  </si>
  <si>
    <t>Vale</t>
  </si>
  <si>
    <t>Rio de Janeiro</t>
  </si>
  <si>
    <t>Brazil</t>
  </si>
  <si>
    <t>BNEF: Interactive Datasets / Metals/ Mine Assets Map/ Cobalt; vale.com; https://republicofmining.com/category/sudbury-basin/</t>
  </si>
  <si>
    <t>Vale is an international mining company. Within North America, it mines nickel and cobalt. It also handles the purification and shipment of many of its products.</t>
  </si>
  <si>
    <t>https://www.vale.com/canada</t>
  </si>
  <si>
    <t>Thompson</t>
  </si>
  <si>
    <t>1 Vale Road</t>
  </si>
  <si>
    <t>R8N 1P3</t>
  </si>
  <si>
    <t>204-778-2211</t>
  </si>
  <si>
    <t>BNEF: Interactive Datasets / Metals/ Mine Assets Map/ Cobalt; vale.com; http://www.vale.com/canada/en/business/mining/nickel/vale-canada/thompson/pages/default.aspx; http://www.vale.com/canada/en/aboutvale/communities/thompson/csr%20documents/manitoba-csr-2020/index.html</t>
  </si>
  <si>
    <t xml:space="preserve">Vale Canada Ltd also produces Cobalt Rounds in Port Colborne (~800tpy) and Long Harbour (~1500tpy). Some of these volumes are already allocated via streaming deals. </t>
  </si>
  <si>
    <t>Voisey Bay</t>
  </si>
  <si>
    <t>P.O. Box 7001 Stn C</t>
  </si>
  <si>
    <t>Happy Valley - Goose Bay</t>
  </si>
  <si>
    <t>A0P 1C0</t>
  </si>
  <si>
    <t>709-228-3600</t>
  </si>
  <si>
    <t>BNEF: Interactive Datasets / Metals/ Mine Assets Map/ Cobalt; vale.com</t>
  </si>
  <si>
    <t>500 people currently, but 400 will be added for the underground mine; need to check when it will be done.  Concentrate is a mixed NI-Co and is processed at the Long Harbour hydrometallurgical refinery</t>
  </si>
  <si>
    <t>BNEF: Interactive Datasets / Metals/ Mine Assets Map/ Nickel; vale.com; https://republicofmining.com/category/sudbury-basin/</t>
  </si>
  <si>
    <t>Concentrates are sent to Copper Cliff refinery</t>
  </si>
  <si>
    <t>BNEF: Interactive Datasets / Metals/ Mine Assets Map/Nickel; vale.com; http://www.vale.com/canada/en/business/mining/nickel/vale-canada/thompson/pages/default.aspx; http://www.vale.com/canada/en/aboutvale/communities/thompson/csr%20documents/manitoba-csr-2020/index.html</t>
  </si>
  <si>
    <t>Vale is an international mining company. Within North America, it mines nickel and cobalt. It also handles the purification and shipment of many of their products.</t>
  </si>
  <si>
    <t>BNEF: Interactive Datasets / Metals/ Mine Assets Map/ Nickel; vale.com</t>
  </si>
  <si>
    <t>Concentrate is a mixed NI-Co and is processed at the Long Harbour hydrometallurgical refinery</t>
  </si>
  <si>
    <t>Westwater Resources Inc.</t>
  </si>
  <si>
    <t>Coosa Graphite Project</t>
  </si>
  <si>
    <t>https://westwaterresources.net/</t>
  </si>
  <si>
    <t>6950 S. Potomac Street, Suite</t>
  </si>
  <si>
    <t>Coosa County</t>
  </si>
  <si>
    <t>AL</t>
  </si>
  <si>
    <t>https://www.westwaterresources.net/</t>
  </si>
  <si>
    <t>Centennial</t>
  </si>
  <si>
    <t>CO</t>
  </si>
  <si>
    <t>westwaterresources.net; https://miningdataonline.com/property/1807/Coosa-Project.aspx, https://www.macroaxis.com/invest/ratio/WWR/Number-of-Employees</t>
  </si>
  <si>
    <t>Westwater is a startup graphite mining and processing company. The flake graphite can later be sed for battery anodes. The processing plant is under construction currently.</t>
  </si>
  <si>
    <t>Expected to start mining this in 2028. GPS based on Coosa County</t>
  </si>
  <si>
    <t>Bama Mine Project</t>
  </si>
  <si>
    <t>Chilton County</t>
  </si>
  <si>
    <t xml:space="preserve">AL </t>
  </si>
  <si>
    <t>westwaterresources.net, https://westwaterresources.net/news-releases/2021/10/11/westwater-resources-provides-results-from-its-definitive-feasibility-study-for-battery-graphite-production-facility/#:~:text=CSPG%3A%203%2C700%20mt%20per%20year,milling%3A%203%2C800%20mt%20per%20year</t>
  </si>
  <si>
    <t>Bama mine is not producing now, but was a past producer.  GPS based on Chilton County</t>
  </si>
  <si>
    <t>Midstream</t>
  </si>
  <si>
    <t>6K, Inc.</t>
  </si>
  <si>
    <t>6k PLUSCAM Demonstration Plant</t>
  </si>
  <si>
    <t xml:space="preserve">Cathode Active Material </t>
  </si>
  <si>
    <t>Lithium iron phosphate, Nickel manganese cobalt</t>
  </si>
  <si>
    <t>https://www.6kinc.com/</t>
  </si>
  <si>
    <t>25 Commerce Way</t>
  </si>
  <si>
    <t>North Andover</t>
  </si>
  <si>
    <t>MA</t>
  </si>
  <si>
    <t>01845</t>
  </si>
  <si>
    <t>978-258-1645</t>
  </si>
  <si>
    <t>MT cathode active material/yr</t>
  </si>
  <si>
    <t>6k Inc.</t>
  </si>
  <si>
    <t>https://www.energy.gov/mesc/bipartisan-infrastructure-law-battery-materials-processing-and-battery-manufacturing-recycling;6kinc.com</t>
  </si>
  <si>
    <t>6k is a chemical and materials company. For batteries, it produces various chemistries of anodes, cathodes, and electrolytes. Examples include nickel-manganese-cobalt cathodes and silicone anodes.</t>
  </si>
  <si>
    <t>Facility will be located in the SE US; Facility will start at 3k MT/yr in 2025 up to 10,000 tpy in 2026. It will be located in the SE US, but location was noted as HQ until the location is set in 12/2022</t>
  </si>
  <si>
    <t>Advano</t>
  </si>
  <si>
    <t>Anode Battery Grade Materials</t>
  </si>
  <si>
    <t>Silicon</t>
  </si>
  <si>
    <t>https://www.advano.io/</t>
  </si>
  <si>
    <t>2045 Lakeshore Drive</t>
  </si>
  <si>
    <t>New Orleans</t>
  </si>
  <si>
    <t>LA</t>
  </si>
  <si>
    <t>415-634-9866</t>
  </si>
  <si>
    <t>advano.io; BNEF: 2020 Battery Startups; crunchbase.com/organization/advano; Pitchbook.com</t>
  </si>
  <si>
    <t>Advano utilizes silicon in place of graphite to improve the battery performance for electric vehicles, consumer electronics, and energy storage systems.</t>
  </si>
  <si>
    <t>Developing silicon-based anodes using patented surface functionalization technology</t>
  </si>
  <si>
    <t>Alabama Graphite Products LLC</t>
  </si>
  <si>
    <t xml:space="preserve">Natural graphite  - battery grade </t>
  </si>
  <si>
    <t>Lake Martin Industrial Park</t>
  </si>
  <si>
    <t>Kelllyton</t>
  </si>
  <si>
    <t>205-542-2455</t>
  </si>
  <si>
    <t>Westwater Resources Inc</t>
  </si>
  <si>
    <t>weswaterresources.com; alabamagraphiteproducts.com;  https://governor.alabama.gov/newsroom/2021/06/gov-ivey-westwater-resources-plans-first-u-s-graphite-processing-plant-in-alabama/, https://www.madeinalabama.com/2022/04/project-to-build-202-million-graphite-processing-plant-in-alabama-kicks-off/#:~:text=Once%20completed%2C%20Phase%20I%20of,of%20refined%20graphite%20every%20year.</t>
  </si>
  <si>
    <t>Mega-Flex</t>
  </si>
  <si>
    <t>Cathode Battery Grade Materials</t>
  </si>
  <si>
    <t>Richburg</t>
  </si>
  <si>
    <t>SC</t>
  </si>
  <si>
    <t>MT Lithium hydroxide/yr</t>
  </si>
  <si>
    <t>albemarle.com; https://www.albemarle.com/news/-albemarle-corporation-announces-new-us-lithium-megaflex-processing-facility-in-south-carolina--</t>
  </si>
  <si>
    <t>The Albemarle business unit focuses on bromine and specialized lithium solutions. Additionally, they are developing a GBU to advance lithium-ion battery evolution.</t>
  </si>
  <si>
    <t>Will process numerous feedstocks, including recycled lithium; May expand to 100,000 MT/yr; Construction should start in late 2024; $1.3B investment</t>
  </si>
  <si>
    <t>Alionyx Energy Systems</t>
  </si>
  <si>
    <t>https://www.alionyx.com/</t>
  </si>
  <si>
    <t>425 E. Huntington Dr</t>
  </si>
  <si>
    <t>Monrovia</t>
  </si>
  <si>
    <t>818-292-2157</t>
  </si>
  <si>
    <t>alionyx.com</t>
  </si>
  <si>
    <t>Alionyx is a battery materials company that seeks to replace metal electrodes with organic redox active polymers, improving the rate capability, cost, environmental impact, and cycle life of current technologies.</t>
  </si>
  <si>
    <t>Developing drop-in polymer based redox active polumers for cathodes</t>
  </si>
  <si>
    <t>Alkegen</t>
  </si>
  <si>
    <t>Unifrax</t>
  </si>
  <si>
    <t>Anode Active Material</t>
  </si>
  <si>
    <t>Silicon composites</t>
  </si>
  <si>
    <t>https://www.alkegen.com/</t>
  </si>
  <si>
    <t>54401 Smilax Road</t>
  </si>
  <si>
    <t xml:space="preserve">New Carlisle </t>
  </si>
  <si>
    <t>IN</t>
  </si>
  <si>
    <t>574-654-7201</t>
  </si>
  <si>
    <t>Unifrax Holding Co</t>
  </si>
  <si>
    <t>Tonawanda</t>
  </si>
  <si>
    <t>NY</t>
  </si>
  <si>
    <t>unifrax.com; batterypoweronline.com;https://www.buzzfile.com/business/Unifrax-I-LLC-574-654-7100;  https://www.unifrax.com/category/news/; https://sifab.com/2021/09/17/unifrax-hosts-groundbreaking-ceremony-for-sifab-manufacturing-line/; sifab.com; alkegen.com</t>
  </si>
  <si>
    <t>Alkegen offers filtration and catalysis technology, step-change battery innovation, thermal management, and construction and fire protection to manufacturing facilities. Its specialized materials assist with sustainability and cost-reduction.</t>
  </si>
  <si>
    <t>Facility is expected to be online by the end of 2022 and to initially employ 20; Alkegen is Unifrax and .Lydall</t>
  </si>
  <si>
    <t>American Battery Technology Company</t>
  </si>
  <si>
    <t>Fernley, NV</t>
  </si>
  <si>
    <t>https://www.americanbatterytechnology.com/</t>
  </si>
  <si>
    <t>395 Logan Ln</t>
  </si>
  <si>
    <t>Fernley</t>
  </si>
  <si>
    <t>775-473-4744</t>
  </si>
  <si>
    <t>MT Lithium hydroxide*H20/yr</t>
  </si>
  <si>
    <t>energy.gov/mesc/bipartisan-infrastructure-law-battery-materials-processing-and-battery-manufacturing-recycling</t>
  </si>
  <si>
    <t xml:space="preserve">ABTC is a lithium-ion battery recycling and primary battery metal extraction company that utilizes internally developed proprietary technologies to produces domestically sourced battery grade critical and strategic materials. </t>
  </si>
  <si>
    <t>Recipient of DOE BI Battery FOA-2678 to build a 5000 MT/yr demo plant which will be expanded to 30,000 MT/yr</t>
  </si>
  <si>
    <t>Amprius</t>
  </si>
  <si>
    <t>Amprius Lab</t>
  </si>
  <si>
    <t>https://amprius.com/</t>
  </si>
  <si>
    <t>1180 Page Ave</t>
  </si>
  <si>
    <t>Fremont</t>
  </si>
  <si>
    <t>800-425-8803</t>
  </si>
  <si>
    <t>GWh/yr</t>
  </si>
  <si>
    <t>Amprius Technologies</t>
  </si>
  <si>
    <t>amprius.com; Questionnaire; Pitchbook.com; https://d1io3yog0oux5.cloudfront.net/_4a2b0e55ef4b9aff108f8757f9b1dbdc/amprius/db/2227/20814/pdf/Amprius+Technologies+Investor+Presentation+November+2022.pdf; https://www.businesswire.com/news/home/20230602005357/en/Amprius-and-U.S.-Department-of-Energy-Mutually-Agree-to-End-Negotiations-for-Cost-Sharing-Grant</t>
  </si>
  <si>
    <t>Amprius makes batteries with up to 100% higher energy density than standard lithium-ion batteries. The high storage capabilities they provide can enable new applications and accelerate markets.</t>
  </si>
  <si>
    <t>Recipient of DE-FOA-2678 to build a MWh-scale manufacturing line, but decided that they would do it it with private funding instead.</t>
  </si>
  <si>
    <t>Amsted Graphite</t>
  </si>
  <si>
    <t>Clarksburg</t>
  </si>
  <si>
    <t>https://www.amstedgraphite.com/</t>
  </si>
  <si>
    <t>2698 Philippi Pike</t>
  </si>
  <si>
    <t>Anmoore</t>
  </si>
  <si>
    <t>WV</t>
  </si>
  <si>
    <t>304-624-1200</t>
  </si>
  <si>
    <t>Anovion Battery Materials</t>
  </si>
  <si>
    <t>https://www.anovion-anode.com/</t>
  </si>
  <si>
    <t>Chicago</t>
  </si>
  <si>
    <t>IL</t>
  </si>
  <si>
    <t>Questionnaire; amsted graphite.com, https://www.wvnews.com/news/wvnews/amsted-industries-announced-as-majority-owner-of-clarksburg-wvs-advanced-graphite-materials/article_c18332a6-4351-54c6-9105-82a8763d2444.html, https://chargedevs.com/newswire/anovion-seeks-to-secure-north-american-supply-chain-for-synthetic-graphite/</t>
  </si>
  <si>
    <t xml:space="preserve">GRAFSTAR Advanced Graphite develops innovative graphite material solutions for multiple industries. Its products offer high strength, low thermal expansion, and superior conductivity. </t>
  </si>
  <si>
    <t>Anovion</t>
  </si>
  <si>
    <t>Sanborn Plant</t>
  </si>
  <si>
    <t xml:space="preserve">Synthetic graphite  - battery grade </t>
  </si>
  <si>
    <t>2040 Cory Drive</t>
  </si>
  <si>
    <t>Sanborn</t>
  </si>
  <si>
    <t>716-731-3221</t>
  </si>
  <si>
    <t>https://www.anovion-anode.com/news/anovion-launches-as-a-leader-in-the-north-american-battery-materials-supply-chain/; https://www.anovion-anode.com/news/anovion-and-forge-nano-sign-strategic-partnership-to-strengthen-the-u-s-domestic-graphite-anode-battery-materials-supply-chain/; https://www.linkedin.com/company/anovion-anode</t>
  </si>
  <si>
    <t xml:space="preserve">Anovion Technologies is a U.S-owned and based advanced materials business and commercial-scale manufacturer of premium, anode-grade, synthetic graphite. </t>
  </si>
  <si>
    <t>Formerly Pyrotek; Pyrotek's battery division was purchased by Anovion in March 2022; Have plans to expand to 50,000 - 70,000tpa by 2025; Workforce range 11-50</t>
  </si>
  <si>
    <t>Decatur County Plant</t>
  </si>
  <si>
    <t>Bainbridge</t>
  </si>
  <si>
    <t>GA</t>
  </si>
  <si>
    <t>BNEF Cell Component database; https://www.anoviontech.com/news/anovion-technologies-announces-plans-for-800-million-initial-investment-in-new-manufacturing-facility-in-southwest-georgia/</t>
  </si>
  <si>
    <t>Applied Materials</t>
  </si>
  <si>
    <t>https://www.appliedmaterials.com/</t>
  </si>
  <si>
    <t>3050 Bowers Ave</t>
  </si>
  <si>
    <t>Santa Clara</t>
  </si>
  <si>
    <t>Questionnaire</t>
  </si>
  <si>
    <t xml:space="preserve">Applied Materials is a semiconductor and display equipment company. It improves the power, performance, area, cost and time-to-market of semiconductor devices, innovating the use of AI and other technology inflections. </t>
  </si>
  <si>
    <t>Advanced Prelithiation and Lithium Anode Manufacturing Facility</t>
  </si>
  <si>
    <t>3030 Horseshoe Ln</t>
  </si>
  <si>
    <t>704-359-8341</t>
  </si>
  <si>
    <t>https://www.energy.gov/mesc/bipartisan-infrastructure-law-battery-materials-processing-and-battery-manufacturing-recycling ; https://group14.technology/en/news/group14-technologies-begins-construction-of-the-worlds-largest-commercial-factory-for-advanced-; https://www.appliedmaterials.com/us/en/contact/locations.html</t>
  </si>
  <si>
    <t>Recipient of $100M for project from DE-FOA-2678. Facility location has not yet been selected and so HQ was used for location</t>
  </si>
  <si>
    <t>Bessemer City, NC</t>
  </si>
  <si>
    <t xml:space="preserve">Lithium metal  - battery grade </t>
  </si>
  <si>
    <t>https://arcadiumlithium.com/projects/</t>
  </si>
  <si>
    <t>1115 Bessemer City Kings Mtn Hwy</t>
  </si>
  <si>
    <t>Bessemer City</t>
  </si>
  <si>
    <t>704-868-5400</t>
  </si>
  <si>
    <t>MT lithium/yr</t>
  </si>
  <si>
    <t>Questionnaire; livent.com;https://www.macrotrends.net/stocks/charts/LTHM/livent/number-of-employees; https://www.prnewswire.com/news-releases/livent-hosts-groundbreaking-ceremony-for-construction-of-additional-lithium-hydroxide-production-facilities-in-bessemer-city-north-carolina-300947183.html#:~:text=Livent%20currently%20has%20about%20240,and%20operations%20personnel%20in%20Charlotte; https://www.datanyze.com/companies/livent/22839757; arcadium.com</t>
  </si>
  <si>
    <t>Alkem and Livent merged in 2024; Bessemer City has ~ 450 employees. Assumed equal split between products</t>
  </si>
  <si>
    <t xml:space="preserve">Lithium hydroxide </t>
  </si>
  <si>
    <t>Questionnaire; livent.com;https://www.macrotrends.net/stocks/charts/LTHM/livent/number-of-employees; https://www.prnewswire.com/news-releases/livent-hosts-groundbreaking-ceremony-for-construction-of-additional-lithium-hydroxide-production-facilities-in-bessemer-city-north-carolina-300947183.html#:~:text=Livent%20currently%20has%20about%20240,and%20operations%20personnel%20in%20Charlotte; https://www.datanyze.com/companies/livent/22839757</t>
  </si>
  <si>
    <t>Ascend Elements</t>
  </si>
  <si>
    <t>Apex 1</t>
  </si>
  <si>
    <t>Precursor Cathode Active Material</t>
  </si>
  <si>
    <t>Nickel manganese cobalt</t>
  </si>
  <si>
    <t>https://ascendelements.com/</t>
  </si>
  <si>
    <t>Commerce Industrial Park II - John Rivers Road</t>
  </si>
  <si>
    <t>Hopkinsville</t>
  </si>
  <si>
    <t>KY</t>
  </si>
  <si>
    <t>508-936-7701</t>
  </si>
  <si>
    <t>MT pcAM/yr</t>
  </si>
  <si>
    <t>Westborough</t>
  </si>
  <si>
    <t>BNEF Component Database; https://www.recyclingtoday.com/article/ascend-elements-ev-battery-recycling-hopkinsville-kentucky/; https://www.electrive.com/2022/08/03/ascend-elements-to-manufacture-battery-materials-in-kentucky/; https://www.areadevelopment.com/newsItems/8-4-2022/ascend-elements-hopkinsville-kentucky.shtml; https://www.energy.gov/sites/default/files/2022-11/DOE%20BIL%20Battery%20FOA-2678%20Selectee%20Fact%20Sheets.pdf</t>
  </si>
  <si>
    <t>Ascend Elements manufactures advanced battery materials using elements from spent lithium-ion batteries. Its Hydro-to-Cathode process transforms waste into high-value materials for EV batteries.</t>
  </si>
  <si>
    <t>https://ascendelements.com/about-us/</t>
  </si>
  <si>
    <t>Construction started in Q4 of 2022 and begin operations in late 2023; will be able to supply cathode material for 250,000 vehicles,  Recipient of $164M under DE-FOA-2678; Will convert metal salts and pCAMfrom an adjacent recycling facility into CAM</t>
  </si>
  <si>
    <t>MT CAM/yr</t>
  </si>
  <si>
    <t>Cathode Production and Development</t>
  </si>
  <si>
    <t>27101 Cabaret Drive</t>
  </si>
  <si>
    <t>Novi</t>
  </si>
  <si>
    <t>248-468-6766</t>
  </si>
  <si>
    <t>Questionnaire, https://www.greencarcongress.com/2022/01/20220115-br.html#:~:text=When%20the%20154%2C000%2Dsquare%2Dfoot,into%20the%20battery%20supply%20chain, https://www.crunchbase.com/organization/battery-resourcers; https://ascendelements.com/about-us/</t>
  </si>
  <si>
    <t>Avalon Advanced Materials</t>
  </si>
  <si>
    <t>Thunder Bay</t>
  </si>
  <si>
    <t>https://avalonadvancedmaterials.com/</t>
  </si>
  <si>
    <t>965 Strathcona Ave</t>
  </si>
  <si>
    <t>https://www.cbc.ca/news/canada/thunder-bay/lithium-procesing-plant-thunder-bay-1.6994482
https://avalonadvancedmaterials.com/projects/separation_rapids/</t>
  </si>
  <si>
    <t>Avalon Advanced Materials Inc. is a Canadian critical minerals development company focused on vertically integrating the Ontario lithium value chain.</t>
  </si>
  <si>
    <t xml:space="preserve">In 2020, Avalon began to look at establishing a regional lithium battery materials process facility in Thunder Bay, Ontario. This facility would be designed to accept lithium mineral concentrates from Avalon's Separation Rapids Lithium Project and other new producers from the many lithium pegmatites that occur in northwestern Ontario.
</t>
  </si>
  <si>
    <t>BASF Canada</t>
  </si>
  <si>
    <t>Bécancour CAM Plant</t>
  </si>
  <si>
    <t>Unknown</t>
  </si>
  <si>
    <t>https://www.catalysts.basf.com/industries/automotive-transportation/battery-materials/global-footprint/americas-battery-materials-investment/</t>
  </si>
  <si>
    <t>Avenue des Cendrés</t>
  </si>
  <si>
    <t>Bécancour</t>
  </si>
  <si>
    <t>G9H 4R8</t>
  </si>
  <si>
    <t>BASF</t>
  </si>
  <si>
    <t>https://www.basf.com/</t>
  </si>
  <si>
    <t>Ludwigshafen</t>
  </si>
  <si>
    <t>Rhineland-Palatinate</t>
  </si>
  <si>
    <t>Germany</t>
  </si>
  <si>
    <t xml:space="preserve">BNEF Cell Component Database; https://catalysts.basf.com/industries/automotive-transportation/battery-materials/global-footprint/americas-battery-materials-investment; </t>
  </si>
  <si>
    <t>BASF is a global chemicals company with customers in almost every country. Its portfolio comprises six segments: chemicals, materials, industrial solutions, surface technologies, nutrition and care, and agricultural solutions. </t>
  </si>
  <si>
    <t>Plant commissioning expected in 2025; will also have recycling capabilities</t>
  </si>
  <si>
    <t>BASF Toda America LLC</t>
  </si>
  <si>
    <t>BASF Elyria Lithium-ion Battery Material Manufacturing Plant</t>
  </si>
  <si>
    <t>https://www.basf.com/jp/en/who-we-are/microsites/basf-toda-battery-materials.html</t>
  </si>
  <si>
    <t>120 Pine St</t>
  </si>
  <si>
    <t>Elyria</t>
  </si>
  <si>
    <t>OH</t>
  </si>
  <si>
    <t>440-322-3741</t>
  </si>
  <si>
    <t>BNEF: Interactive Datasets/Storage/Component manufacturers/All components, https://catalysts.basf.com/industries/automotive-transportation/battery-materials/global-footprint/basf-toda-battery-materials-llc#:~:text=Site%20Footprint,-Headquartered%20in%20Sanyo&amp;text=It%20has%20approximately%20130%20employees,of%20approximately%2035%2C000%20metric%20tons.</t>
  </si>
  <si>
    <t>BASF TODA Battery Materials LLC provides cathode active materials, including Nickel Cobalt Aluminum oxide and Nickel Cobalt Manganese oxide, for lithium-ion batteries.</t>
  </si>
  <si>
    <t>Toda America Battle Creek Lithium-ion Battery Material Manufacturing Plant I</t>
  </si>
  <si>
    <t>Nickel cobalt aluminum oxide</t>
  </si>
  <si>
    <t>4750 W Dickman Rd</t>
  </si>
  <si>
    <t>Battle Creek</t>
  </si>
  <si>
    <t>269-962-0353</t>
  </si>
  <si>
    <t>BASF
Toda Kogyo Corporation</t>
  </si>
  <si>
    <t>Hiroshima</t>
  </si>
  <si>
    <t>Japan</t>
  </si>
  <si>
    <t>BNEF: Interactive Datasets/Storage/Component manufacturers/All components; catalysts.basf.com; https://www.basf.com/jp/en/who-we-are/microsites/basf-toda-battery-materials.html</t>
  </si>
  <si>
    <t>Toda America Battle Creek Lithium-ion Battery Material Manufacturing Plant II</t>
  </si>
  <si>
    <t>Toda America Battle Creek Lithium-ion Battery Material Manufacturing Plant III</t>
  </si>
  <si>
    <t>Lithium manganese oxide</t>
  </si>
  <si>
    <t>BNEF: Interactive Datasets/Storage/Component manufacturers/All components; catalysts.basf.com; https://www.basf.com/jp/en/who-we-are/microsites/basf-toda-battery-materials.html; https://www.zoominfo.com/c/toda-america-inc/145047572, https://www.automotivemanufacturingsolutions.com/ev-battery-production/basf-toda-battery-materials-now-established/34077.article</t>
  </si>
  <si>
    <t>Zoominfo lists Lithium manganese oxide, but Toda America website does not</t>
  </si>
  <si>
    <t>Birla Carbon</t>
  </si>
  <si>
    <t>https://www.birlacarbon.com/</t>
  </si>
  <si>
    <t>370 Columbiian Chemicals Lane</t>
  </si>
  <si>
    <t>Centerville</t>
  </si>
  <si>
    <t>337-836-5641</t>
  </si>
  <si>
    <t>Marietta</t>
  </si>
  <si>
    <t>Birla Carbon is one of the largest manufacturers and suppliers of high-quality carbon black additives globally. Its manufacturing makes products stronger, lighter, and longer lasting.</t>
  </si>
  <si>
    <t>https://www.birlacarbon.com/birla-purpose/</t>
  </si>
  <si>
    <t>1800 W Oak Commons Ct</t>
  </si>
  <si>
    <t> 770-792-9400</t>
  </si>
  <si>
    <t>Boleo Copper Project</t>
  </si>
  <si>
    <t>Boleo Copper/ Cobalt Mine</t>
  </si>
  <si>
    <t>Cobalt oxide</t>
  </si>
  <si>
    <t>Mexico 1</t>
  </si>
  <si>
    <t>Santa Rosalia</t>
  </si>
  <si>
    <t>Baja California Sur</t>
  </si>
  <si>
    <t>Mexico</t>
  </si>
  <si>
    <t>52-615-152-5200</t>
  </si>
  <si>
    <t>MT</t>
  </si>
  <si>
    <t>Korea Resources Corporation (KORES)</t>
  </si>
  <si>
    <t>Wonju-si</t>
  </si>
  <si>
    <t>Gangwon-do</t>
  </si>
  <si>
    <t>Republic of Korea</t>
  </si>
  <si>
    <t>https://mmboleo.com/acerca-de-mmb/</t>
  </si>
  <si>
    <t>The Boleo Project is an advanced-stage copper-cobalt-zinc-manganese deposit in Baja California Sur, employing both underground and open-pit mining methods.</t>
  </si>
  <si>
    <t>The processing plant is designed to produce and treat 3.1 mt/year of inputs and the expected average production for the first years of operation is:
Up to 56,700 t/year of Copper Cathode
Up to 1,700 t/year of Cobalt Cathode
Up to 25,000 t/year of monohydrated zinc sulfate salt</t>
  </si>
  <si>
    <t>Borman Specialty Materials</t>
  </si>
  <si>
    <t>https://www.bormansm.com/</t>
  </si>
  <si>
    <t>560 W Lake Mead Pkwy</t>
  </si>
  <si>
    <t>Henderson</t>
  </si>
  <si>
    <t>702-651-2200</t>
  </si>
  <si>
    <t>bormansm.com, https://www.bormansm.com/about-us/#:~:text=Today%2C%20the%20site%20employs%20nearly,15%20years%20of%20work%20history. https://seekingalpha.com/article/4503319-5e-advanced-materials-the-best-way-to-play-an-emerging-market</t>
  </si>
  <si>
    <t xml:space="preserve">The Borman operation, a descendant of a U.S. government magnesium manufacturing plant, produces a variety of specialty materials, including electrolytic manganese dioxide. </t>
  </si>
  <si>
    <t>Makes electrolytic manganese dioxide, which is a feedstock for Lithium manganese oxide as well as other specialty chemicals</t>
  </si>
  <si>
    <t>Cabot Corporation</t>
  </si>
  <si>
    <t>Pampa</t>
  </si>
  <si>
    <t>carbon nanotubes, carbon nanostructures, conductive carbon, dispersions</t>
  </si>
  <si>
    <t>https://www.cabotcorp.com/</t>
  </si>
  <si>
    <t>11561 US Hwy 60</t>
  </si>
  <si>
    <t>Cabot Pampa</t>
  </si>
  <si>
    <t>TX</t>
  </si>
  <si>
    <t>806-661-3100</t>
  </si>
  <si>
    <t>Boston</t>
  </si>
  <si>
    <t>Cabot Corporation is a specialty chemicals and performance materials company, providing conductive additives, fumed metal oxides for battery component stability, and aerogel to mitigate thermal runaway.</t>
  </si>
  <si>
    <t>Conovate Inc.</t>
  </si>
  <si>
    <t>https://www.conovateinc.com/</t>
  </si>
  <si>
    <t>1408 E. Olive St</t>
  </si>
  <si>
    <t>Milwaukee</t>
  </si>
  <si>
    <t>WI</t>
  </si>
  <si>
    <t>414-67-5995</t>
  </si>
  <si>
    <t>conovateinc.com; BNEF: 2020 Battery Startups; https://www.buzzfile.com/business/Conovate,-Inc.-414-967-5995</t>
  </si>
  <si>
    <t>Conovate produces an advanced carbon-based nanomaterial, the world's only form of solid carbon monoxide. Benefits for the lithium-ion battery industry include sustainability, bio-renewable feedstock, and a secure supply chain.</t>
  </si>
  <si>
    <t>Formerly SafeLi at safelimaterials.com</t>
  </si>
  <si>
    <t>Controlled Thermal Resources is a U.S. company specializing in lithium and battery materials. Using a fully-integrated onsite process, it quickly produces battery-grade lithium in one location.</t>
  </si>
  <si>
    <t>GM formed strategic investment and commercial collaboration to obtain lithium; Stage 1 is 20k Lithium hydroxide (5,800 MT contained Li);  Facility is also listed in raw material extraction</t>
  </si>
  <si>
    <t xml:space="preserve">Lithium carbonate </t>
  </si>
  <si>
    <t>E3 Metals Corp.</t>
  </si>
  <si>
    <t xml:space="preserve">Clearwater Lithium Project </t>
  </si>
  <si>
    <t>https://www.e3metalscorp.com/</t>
  </si>
  <si>
    <t>Center of Red Deer (est.)</t>
  </si>
  <si>
    <t>Red Deer</t>
  </si>
  <si>
    <t>AB</t>
  </si>
  <si>
    <t>587-324-2775</t>
  </si>
  <si>
    <t>Calgary</t>
  </si>
  <si>
    <t>e3metalscorp.com; https://static1.squarespace.com/static/5bee50e036099b521ae8df0b/t/6102d980478e4578d61061d6/1627576708680/202108_E3Metals_CorporatePresentation.pdf; https://static1.squarespace.com/static/5bee50e036099b521ae8df0b/t/5fe1476fe77a3c5c7ed7cff7/1608599428175/NI43-101+Report+2020-12-21+Final.pdf; https://www.livetechlovelife.com/stories/e3-metals-powering-the-green-revolution</t>
  </si>
  <si>
    <t xml:space="preserve">E3 Lithium is a lithium resource and technology company working towards the production of lithium products to power the growing electrical revolution. </t>
  </si>
  <si>
    <t xml:space="preserve">Plans to produce in 2025/26 at 20k MT LHM - Li hydroxide monohydrate; Converted to MT contained Li by multiplying by 0.165; currently developing pilot prototype (2021/2022); Employment numbers from NI 43-101 Technical Report; Center of Red Deer for GPS; Final product is battery grade LIOH </t>
  </si>
  <si>
    <t>Electra Battery Materials Corp.</t>
  </si>
  <si>
    <t>Electra's Canadian Refinery</t>
  </si>
  <si>
    <t xml:space="preserve">Cobalt sulfate </t>
  </si>
  <si>
    <t>https://www.electrabmc.com/</t>
  </si>
  <si>
    <t>Highway 567</t>
  </si>
  <si>
    <t>North Cobalt</t>
  </si>
  <si>
    <t>P0J 1RO</t>
  </si>
  <si>
    <t>775-856-5700</t>
  </si>
  <si>
    <t>Electra Battery Materials Corp</t>
  </si>
  <si>
    <t>https://electrabmc.com/wp-content/uploads/2022/06/06_15_22-Electra-BMC-June-2022.pdf; electrabmc.com</t>
  </si>
  <si>
    <t>Electra is building an integrated, localized and environmentally sustainable  battery materials park. It will host cobalt and nickel sulfate plants, a lithium-ion battery recycling facility, and battery precursor material production.</t>
  </si>
  <si>
    <t>Commissioning expected 12/2022 with ramp to 5,000 MT/yr contained Co by 6/2023 and 6,500 MT/yr contained Co by 7/2024; Facility will add battery recycling in 2023, and nickel sulfate and pCAM production in 2025</t>
  </si>
  <si>
    <t>Element 25</t>
  </si>
  <si>
    <t>E25 HPMSM</t>
  </si>
  <si>
    <t>High purity manganese sulfate monohydrate</t>
  </si>
  <si>
    <t>https://www.element25.com.au/site/content/</t>
  </si>
  <si>
    <t>Ascencion Parish</t>
  </si>
  <si>
    <t>MT HPMSM/yr</t>
  </si>
  <si>
    <t>https://www.element25.com.au/</t>
  </si>
  <si>
    <t>Osborne Park</t>
  </si>
  <si>
    <t>https://www.greencarcongress.com/2024/01/20240106-e25.html; https://www.proactiveinvestors.com.au/companies/news/1026739/element-25-achieves-important-hpmsm-feasibility-milestone-with-general-motors-1026739.html;</t>
  </si>
  <si>
    <t>Element 25 operates its Butcherbird Manganese Project in Western Australia and is developing the capability to produce high purity manganese sulfate monohydrate for the electric vehicle market.</t>
  </si>
  <si>
    <t>Construction should start in late 2024 with production in 2025; 1st train is 65,000 MT HPMSM/yr</t>
  </si>
  <si>
    <t>Enevate</t>
  </si>
  <si>
    <t>https://www.enevate.com/</t>
  </si>
  <si>
    <t>101 Theory, Suite 200</t>
  </si>
  <si>
    <t>Irvine</t>
  </si>
  <si>
    <t>949-243-0399</t>
  </si>
  <si>
    <t>Enevate Corporation</t>
  </si>
  <si>
    <t>enevate.com, https://growjo.com/company/Enevate_Corporation, https://www.yahoo.com/now/enevate-achieves-major-goals-2021-100000895.html?guccounter=1&amp;guce_referrer=aHR0cHM6Ly93d3cuZ29vZ2xlLmNvbS8&amp;guce_referrer_sig=AQAAACnbVQfS6hRg4CyW96-lML-IpknAVlziJU9-6oVWc0SRi6EKinNd0ClSTKlQp0bFcKqn_EAm50I6jgXlrgK00S2dgof2eWHXANTgRiKPq5zwGUG_n9hQ5-5GWGxFFoLybtIQL5di-AWidOBJVd7Qlzj7uuQgIJMINzwkc_iPujAG</t>
  </si>
  <si>
    <t xml:space="preserve">Enevate produces lithium-ion battery technologies that result in a vehicle charging time 10x faster than conventional EV batteries. </t>
  </si>
  <si>
    <t>EVelution Energy</t>
  </si>
  <si>
    <t>Yuma Facility</t>
  </si>
  <si>
    <t>https://www.evelutionenergy.com/</t>
  </si>
  <si>
    <t>2454 West 5th Street</t>
  </si>
  <si>
    <t>Yuma</t>
  </si>
  <si>
    <t>AZ</t>
  </si>
  <si>
    <t>Evelutionenergy.com</t>
  </si>
  <si>
    <t>Solar powered carbon neutral facility; construction is expected to start in 2024 and operations will start in 2026; $200M investment</t>
  </si>
  <si>
    <t>Focus Graphite</t>
  </si>
  <si>
    <t>Lac Knife Project</t>
  </si>
  <si>
    <t>Spherical graphite</t>
  </si>
  <si>
    <t>https://www.focusgraphite.com/</t>
  </si>
  <si>
    <t>945 Princess Street</t>
  </si>
  <si>
    <t>Kingston</t>
  </si>
  <si>
    <t>K7L 0E9</t>
  </si>
  <si>
    <t>613-241-4040</t>
  </si>
  <si>
    <t>MT graphite concentrate/yr</t>
  </si>
  <si>
    <t>Focus Graphite, Inc.</t>
  </si>
  <si>
    <t>focusgraphite.com; https://www.focusgraphite.com/wp-content/uploads/2021/04/Focus-Graphite-Corporate-Presentation-April-2021.pdf; https://www.crunchbase.com/organization/focus-graphite; https://www.zoominfo.com/c/focus-graphite-inc/353618425</t>
  </si>
  <si>
    <t>Focus Graphie develops high-grade flake graphite deposits to supply top quality battery-grade graphite, a material critical to green energy storage and consumption.</t>
  </si>
  <si>
    <t>Currently in2nd phase of core drilling program. Location provided is HQ</t>
  </si>
  <si>
    <t>NICO Project - Alberta Refinery</t>
  </si>
  <si>
    <t>Alberta</t>
  </si>
  <si>
    <t>MT/yr cobalt sulfate</t>
  </si>
  <si>
    <t>https://www.fortuneminerals.com/; https://s1.q4cdn.com/337451660/files/doc_presentations/2023/231001-fortune-minerals-nico-project-presentation.pdf</t>
  </si>
  <si>
    <t>Nico is a vertically integrated cobalt-gold-bismuth-copper project that is slated to include a mine in Northwest Territories and a hydrometallurgical refinery in Alberta. According to a 2020 development plan, an underground mine at Nico and an associated refinery to be built in Alberta would produce an average of 1,800 metric tons of battery-grade cobalt sulfate. Co back calculated from cobalt sulfate. Assumed Edmonton to get GPS</t>
  </si>
  <si>
    <t>Gotion Big Rapids Battery Components Plant</t>
  </si>
  <si>
    <t>https://www.gotion.com/</t>
  </si>
  <si>
    <t>Big Rapids</t>
  </si>
  <si>
    <t>Gotion High-Tech</t>
  </si>
  <si>
    <t>https://www.en.gotion.com.cn/</t>
  </si>
  <si>
    <t>Heifei</t>
  </si>
  <si>
    <t xml:space="preserve"> </t>
  </si>
  <si>
    <t>China</t>
  </si>
  <si>
    <t>BNEF Cell component database; https://www.wzzm13.com/article/news/local/gotion-battery-plant-approved-near-big-rapids/69-3dbe01e7-2544-4ed7-b013-bbb1d74155ce; https://rightplace.nyc3.cdn.digitaloceanspaces.com/production/uploads/downloads/public-resources/Gotion-Updated-FAQ-102622-002.pdf; https://www.michigan.gov/whitmer/news/press-releases/2022/10/05/whitmer-announces-new-battery-component-manufacturing-facility-in-big-rapids</t>
  </si>
  <si>
    <t>Investment of $2.3B; the facility has met community opposition; no. employees was apportioned by production rates</t>
  </si>
  <si>
    <t>MT anode materials/yr</t>
  </si>
  <si>
    <t>Graphex Technologies LLC</t>
  </si>
  <si>
    <t>Warren Graphite Facility</t>
  </si>
  <si>
    <t>https://www.graphexgroup.com/</t>
  </si>
  <si>
    <t>Warren</t>
  </si>
  <si>
    <t>Graphex Group Ltd</t>
  </si>
  <si>
    <t>Hong Kong</t>
  </si>
  <si>
    <t>Jay DB; graphexgroup.com; https://www.detroitnews.com/story/business/autos/2022/03/22/graphex-technologies-put-graphite-processing-site-warren/9457731002/; https://www.businesswire.com/news/home/20230223005314/en/Graphex-Technologies-Update-Global-Expansion-Progress-and-Business-Strategy-Highlights</t>
  </si>
  <si>
    <t>Graphex Group is a volume producer of spherical graphite for Li-ion battery anodes and provides professional services to the renewable energy sector</t>
  </si>
  <si>
    <t>Developing a pitch coating facility; expected on-line Q1 2024</t>
  </si>
  <si>
    <t>Group14 Technologies</t>
  </si>
  <si>
    <t>Group14 Woodinville Plant</t>
  </si>
  <si>
    <t>https://www.group14.technology/</t>
  </si>
  <si>
    <t>8502 Maltby Rd</t>
  </si>
  <si>
    <t>Woodinville</t>
  </si>
  <si>
    <t>206-385-0385</t>
  </si>
  <si>
    <t>MT/yr</t>
  </si>
  <si>
    <t>Group14 Technologies, Inc.</t>
  </si>
  <si>
    <t>group14.technology; BNEF: 2020 Battery Startups; https://www.zoominfo.com/c/group14-technologies/418083522; Questionnaire; https://group14.technology/en/news/group14-launches-commercial-manufacturing-factory-to-onshore-domestic-battery-supply-chain;https://www.crunchbase.com/organization/group14-technologies;https://group14.technology/en/news/group14-launches-commercial-manufacturing-factory-to-onshore-domestic-battery-supply-chain</t>
  </si>
  <si>
    <t>Group14 Technologies, a global provider of silicon-carbon composite materials for lithium-ion markets, today announced the launch of its first commercial-scale 27,000-square foot U.S. manufacturing factory to meet demand for higher-performing lithium-silicon anode materials. The new factory, located at Group14 HQ in Woodinville, Washington</t>
  </si>
  <si>
    <t>https://www.energy.gov/mesc/bipartisan-infrastructure-law-battery-materials-processing-and-battery-manufacturing-recycling ; https://group14.technology/en/news/group14-technologies-begins-construction-of-the-worlds-largest-commercial-factory-for-advanced-silicon-battery-materials-</t>
  </si>
  <si>
    <t>ICL-IP America Inc.</t>
  </si>
  <si>
    <t>St. Louis Facility</t>
  </si>
  <si>
    <t>Lithium iron phosphate</t>
  </si>
  <si>
    <t>https://www.icl-ip.com/</t>
  </si>
  <si>
    <t>8201 Idaho Ave</t>
  </si>
  <si>
    <t>314-577-1600</t>
  </si>
  <si>
    <t>MT Lithium iron phosphate/yr</t>
  </si>
  <si>
    <t>ICL Industrial Products</t>
  </si>
  <si>
    <t>Israel</t>
  </si>
  <si>
    <t>https://www.energy.gov/sites/default/files/2022-11/DOE%20BIL%20Battery%20FOA-2678%20Selectee%20Fact%20Sheets.pdf; icl-ip.com; icl-pp.com</t>
  </si>
  <si>
    <t>Recipient of DOE BI Battery FOA-2678 to build two 15k MT/yr Lithium iron phosphate powder lines; Facility was stated to be at the same site as their Carondelet St. Louis facility.</t>
  </si>
  <si>
    <t>Ioneer</t>
  </si>
  <si>
    <t>Rhyolite Ridge Lithium-Boron Project</t>
  </si>
  <si>
    <t>https://www.ioneer.com/</t>
  </si>
  <si>
    <t>Silver Peak (nearest)</t>
  </si>
  <si>
    <t>775-382-4800</t>
  </si>
  <si>
    <t>Ioneer Ltd</t>
  </si>
  <si>
    <t>Sydney</t>
  </si>
  <si>
    <t>Ioneer seeks to develop a U.S.-based source of lithium and boron that can be extracted in an environmentally and socially responsible manner.</t>
  </si>
  <si>
    <t>Recipient of $100M for project from DE-FOA-2678. Facility location has not yet been selected and so HQ was used for location; Will build two 2,000 MT/yr modules</t>
  </si>
  <si>
    <t>Ionic Mineral Technologies is a vertically integrated company supplying naturally derived, drop-in anode materials using a patented technology. Ionic MT owns the highest purity deposit of nano-structured clay.</t>
  </si>
  <si>
    <t>Lanxess 70% 
Standard Lithium 30%</t>
  </si>
  <si>
    <t>Lanxess Plant</t>
  </si>
  <si>
    <t>2226 Haynesville Hwy</t>
  </si>
  <si>
    <t>El Dorado</t>
  </si>
  <si>
    <t>AR</t>
  </si>
  <si>
    <t>203-573-2000</t>
  </si>
  <si>
    <t>Lanxess 70%
Standard Lithium 30%</t>
  </si>
  <si>
    <t>https://www.lanxess.com
https://www.standardlithium.com/</t>
  </si>
  <si>
    <t>Cologne
Vancouver</t>
  </si>
  <si>
    <t>North Rhine-Westphalia
BC</t>
  </si>
  <si>
    <t>Germany
Canada</t>
  </si>
  <si>
    <t>standardlithium.com, https://www.standardlithium.com/projects/arkansas-smackover#:~:text=Annual%20production%3A%2020%2C900%20tonnes%20lithium%20carbonate; https://lanxess.com/en/INSIDE-LANXESS/X-PERIENCE/Stories/2020/El-Dorado#:~:text=LANXESS%20is%20at%20home%20in,additives%20and%20brominated%20products%20business.</t>
  </si>
  <si>
    <t xml:space="preserve">LANXESS plans to supply Standard Lithium with lithium-rich brine required for lithium extraction to benefit from the lithium market and strengthen the margin of its additive business. 
</t>
  </si>
  <si>
    <t>Website says 20,900 tonnes LCOE/yr from all 3 facilities. Production was divided equally as no other info was available.  Developing the LISTR Direct Lithium Extraction technology and SiFT.  LISTR makes LiCl and SiFT converts to battery grade LCO; 430 employees over 3 plants - assumed divided equally</t>
  </si>
  <si>
    <t>Lanxess South Plant</t>
  </si>
  <si>
    <t>324 Southfield Cutoff</t>
  </si>
  <si>
    <t>standardlithium.com; https://www.standardlithium.com/investors/news-events/press-releases/detail/94/standard-lithium-announces-delivery-of-its-sift-lithium; https://lanxess.com/en/INSIDE-LANXESS/X-PERIENCE/Stories/2020/El-Dorado#:~:text=LANXESS%20is%20at%20home%20in,additives%20and%20brominated%20products%20business.</t>
  </si>
  <si>
    <t>Lanxess West Plant</t>
  </si>
  <si>
    <t>https://www.standardlithium.com/</t>
  </si>
  <si>
    <t>5821 Shuler Rd</t>
  </si>
  <si>
    <t>Magnolia</t>
  </si>
  <si>
    <t>standardlithium.com; https://lanxess.com/en/INSIDE-LANXESS/X-PERIENCE/Stories/2020/El-Dorado#:~:text=LANXESS%20is%20at%20home%20in,additives%20and%20brominated%20products%20business.</t>
  </si>
  <si>
    <t>LG Chem</t>
  </si>
  <si>
    <t>LG Chem Clarksville  Plant</t>
  </si>
  <si>
    <t>https://www.lgchem.com/</t>
  </si>
  <si>
    <t>Interstate 24, Exit 4</t>
  </si>
  <si>
    <t>Clarksville</t>
  </si>
  <si>
    <t>TN</t>
  </si>
  <si>
    <t>Seoul</t>
  </si>
  <si>
    <t>Gyeonggi</t>
  </si>
  <si>
    <t>South Korea</t>
  </si>
  <si>
    <t>BNEF Cell Component Database; https://clarksvillenow.com/local/lg-chem-to-build-3-2-billion-plant-in-clarksville-to-supply-material-for-ev-batteries/</t>
  </si>
  <si>
    <t xml:space="preserve">LG Chem is a science-oriented corporation working in the areas of protochemicals, advanced materials, and life sciences. 
</t>
  </si>
  <si>
    <t>Facility will meet capacity by 2027; $3.2B investment</t>
  </si>
  <si>
    <t>Libama LLC</t>
  </si>
  <si>
    <t>https://www.libamapower.com/</t>
  </si>
  <si>
    <t>725 Russell Rd</t>
  </si>
  <si>
    <t>Cookeville</t>
  </si>
  <si>
    <t>931-526-9591</t>
  </si>
  <si>
    <t>li-bama.com</t>
  </si>
  <si>
    <t xml:space="preserve">Libama uses Advanced Metal Anode technology to enable the dramatic improvement of lithium batteries. The technology improves power, cost, safety, charge, and flexibility. </t>
  </si>
  <si>
    <t>Thacker Pass Project</t>
  </si>
  <si>
    <t xml:space="preserve">Lithium Americas  is developing the Thacker Pass project, which provides an opportunity to create a North American lithium battery supply chain for electric vehicles. </t>
  </si>
  <si>
    <t>Missouri Cobalt is committed to producing clean and ethical battery metals that will support the advancement of America’s renewable energy resources, creating good jobs in Madison County and being a good steward of the environment.</t>
  </si>
  <si>
    <t>Mitra Future Technologies</t>
  </si>
  <si>
    <t>Mitra Chem</t>
  </si>
  <si>
    <t>https://www.mitrachem.com/</t>
  </si>
  <si>
    <t>1245 Terra Bella Ave</t>
  </si>
  <si>
    <t>Mountain View</t>
  </si>
  <si>
    <t>https://www.saurenergy.com/solar-energy-news/mitra-chem-raises-20-m-series-a-to-fund-li-ion-battery-materials-rd; https://www.linkedin.com/company/mitrachem</t>
  </si>
  <si>
    <t>Mitra Chem is innovating and commercializing iron-based cathode materials to enable mass-market electrification in transportation and energy storage</t>
  </si>
  <si>
    <t>Secured $20M in Series A funding in 11/2021 to expand NA pre-pilot production capacity; Employee range: 11-50</t>
  </si>
  <si>
    <t>Nano One Materials Corp.</t>
  </si>
  <si>
    <t>Nano One CAM Facility</t>
  </si>
  <si>
    <t>https://www.nanoone.ca/</t>
  </si>
  <si>
    <t>280 Av. Liberté</t>
  </si>
  <si>
    <t>Candiac</t>
  </si>
  <si>
    <t>J5R 6X1</t>
  </si>
  <si>
    <t>514-906-1396</t>
  </si>
  <si>
    <t>NanoOne</t>
  </si>
  <si>
    <t>Burnaby</t>
  </si>
  <si>
    <t>nanoone.ca; BNEF Cell Component Database</t>
  </si>
  <si>
    <t>Nano One is a technology company with a focus on the production of cathode powders used in lithium-ion batteries. Its unique production boosts battery capacity, charge, cycling, and lowers cost.</t>
  </si>
  <si>
    <t>Previously a Phostech Lithium plant, then J-M; Acquired in 2022</t>
  </si>
  <si>
    <t>NanoGraf Corporation</t>
  </si>
  <si>
    <t>HQ</t>
  </si>
  <si>
    <t>https://www.nanograf.com/</t>
  </si>
  <si>
    <t>3440 S Dearborn St #113N</t>
  </si>
  <si>
    <t xml:space="preserve">	413-478-9712</t>
  </si>
  <si>
    <t>MT AAM/yr</t>
  </si>
  <si>
    <t>Questionnaire; nanograf.com;  Pitchbook.com; https://www.globenewswire.com/en/news-release/2022/11/30/2564914/0/en/NanoGraf-Wins-Contract-from-U-S-Government-to-Develop-First-Large-Volume-Advanced-Silicon-Anode-Manufacturing-Facility-in-the-U-S.html</t>
  </si>
  <si>
    <t>NanoGraf has developed a novel high-energy density Si-based anode material that has long-term potential to replace graphite-based anodes in lithium-ion batteries.</t>
  </si>
  <si>
    <t>Pilot plant located in Japan. The new plant will produce 35 MT/y by the end of 2023 and scale up to 1000 MT/yr and will be located in the U.S. The HQ was used for GPS</t>
  </si>
  <si>
    <t>Nanotech Energy</t>
  </si>
  <si>
    <t>https://www.nanotechenergy.com/</t>
  </si>
  <si>
    <t>12100 Wilshire Blvd., Suite 800</t>
  </si>
  <si>
    <t>Los Angeles</t>
  </si>
  <si>
    <t>800-995-5491</t>
  </si>
  <si>
    <t>nanotechenergy.com; BNEF: 2020 Battery Startups;https://www.buzzfile.com/business/Nanotech-Energy,-Inc.-310-806-9202; https://www.zoominfo.com/c/nanotech-energy-inc/401335897</t>
  </si>
  <si>
    <t>Nanotech Energy develops next-gen super materials, including graphene-powered batteries that serve as a non-flammable, inexpensive, and stable electrolyte.</t>
  </si>
  <si>
    <t>nanotechenergy.com; BNEF: 2020 Battery Startups; Pitchbook.com</t>
  </si>
  <si>
    <t>Developing graphene anode materials that could be used in advanced batteries; Are also developing a non-flammable LiB</t>
  </si>
  <si>
    <t>Conversion Facility</t>
  </si>
  <si>
    <t>https://www.pallinghurst.com/nemaska-lithium/</t>
  </si>
  <si>
    <t>Questionnaire; nemaskalithium.com; https://nemaskalithium.com/en/investors/press-releases/2021/5ca9c830-0a75-41bc-abf1-a441503e046b/;https://s22.q4cdn.com/453302215/files/doc_financials/2022/q1/Press-Release-LTHM-1Q22-Earnings_vFinal.pdf;https://www.datanyze.com/companies/nemaska-lithium/354174670</t>
  </si>
  <si>
    <t>Nemaska Lithium enables a cleaner, healthier and more sustainable world through the supply of high-quality critical materials and our strategy for long-term value for all our stakeholders.</t>
  </si>
  <si>
    <t>Will process ore/concentrates from Whabouchi mine; GPS is based on Quebec Societe-Parc Industriel in Becancour</t>
  </si>
  <si>
    <t>Advanced Materials Plant</t>
  </si>
  <si>
    <t>https://www.nmg.com/operations//</t>
  </si>
  <si>
    <t>MT spherical graphite/yr</t>
  </si>
  <si>
    <t>nouveaumonde.group; Propulsion Quebec; Questionnaire;https://www.crunchbase.com/organization/nouveau-monde-graphite;https://www.juniorminingnetwork.com/junior-miner-news/press-releases/1280-tsx-venture/nou/118250-nmg-provides-a-quarterly-update-and-releases-its-annual-report-disciplined-execution-of-the-company-s-business-plan.html#:~:text=This%20last%20process%20step%20will,2%2C000%20tpa%20of%20anode%20material; https://www.zoominfo.com/c/nouveau-monde-graphite-inc/357506191</t>
  </si>
  <si>
    <t xml:space="preserve">Nouveau Monde Graphite develops graphite-based advanced anode materials to deliver on performance specs while ensuring traceability and a carbon-neutral footprint. </t>
  </si>
  <si>
    <t>Have received all equipment and expect to commission summer 2022 for Phase 2</t>
  </si>
  <si>
    <t>Novonix</t>
  </si>
  <si>
    <t>Riverside</t>
  </si>
  <si>
    <t>Synthetic graphite</t>
  </si>
  <si>
    <t>https://www.novonixgroup.com/</t>
  </si>
  <si>
    <t>1029 West 19th St.</t>
  </si>
  <si>
    <t>Chattanooga</t>
  </si>
  <si>
    <t>423-541-5541</t>
  </si>
  <si>
    <t>MT synthetic graphite/yr</t>
  </si>
  <si>
    <t>Novonix Ltd</t>
  </si>
  <si>
    <t>QLD</t>
  </si>
  <si>
    <t>novonixgroup.com; https://www.novonixgroup.com//wp-content/uploads/2021/06/02387036.pdf; https://www.novonixgroup.com/novonix-provides-update-on-scaling-u-s-production-of-synthetic-graphite-anode-materials/</t>
  </si>
  <si>
    <t>Novonix provides advanced, high-performance materials, equipment, and services for the lithium-ion battery industry, with operations in the United States and Canada.</t>
  </si>
  <si>
    <t>https://www.novonixgroup.com/, https://www.novonixgroup.com/about-us/</t>
  </si>
  <si>
    <t>Plans to scale up to 3000 MT/yr by end of 2024 and 12000 MT/yr by 2027 to support KORE manufacturing</t>
  </si>
  <si>
    <t>Novonix Anode Materials LLC (NAM)</t>
  </si>
  <si>
    <t>Lookout Valley</t>
  </si>
  <si>
    <t>353 Corporate Pl</t>
  </si>
  <si>
    <t>https://www.energy.gov/sites/default/files/2022-11/DOE%20BIL%20Battery%20FOA-2678%20Selectee%20Fact%20Sheets.pdf</t>
  </si>
  <si>
    <t>Novonix Anode Materials is a domestic supplier of battery-grade synthetic graphite focused on large-scale and sustainable production, using proprietary graphite process technology and R&amp;D capabilities.</t>
  </si>
  <si>
    <t>Recipient of $150M from DE-FOA-2678 to build this facility; This company is a wholly owned subsidiary of Novonix LLC</t>
  </si>
  <si>
    <t>Paraclete Energy, Inc.</t>
  </si>
  <si>
    <t>https://www.paracleteenergy.com/</t>
  </si>
  <si>
    <t>700 W Industrial Dr</t>
  </si>
  <si>
    <t>Chelsea</t>
  </si>
  <si>
    <t>734-288-4120</t>
  </si>
  <si>
    <t>30</t>
  </si>
  <si>
    <t>paracleteenergy.com</t>
  </si>
  <si>
    <t>Questionnaire; paracleteenergy.com, https://www.crunchbase.com/organization/paraclete-energy</t>
  </si>
  <si>
    <t>Paraclete Energy Inc. manufactures high-capacity, cycle-stable silicon for the lithium-ion battery market, using a patented artificial SEI.</t>
  </si>
  <si>
    <t>Workforce Range:  11-50; used average</t>
  </si>
  <si>
    <t>Piedmont Lithium Limited</t>
  </si>
  <si>
    <t>Piedmont Carolina Lithium</t>
  </si>
  <si>
    <t>5706 Dallas Cherryville Hwy 279</t>
  </si>
  <si>
    <t>704-461-8000</t>
  </si>
  <si>
    <t>Belmont</t>
  </si>
  <si>
    <t>piedmontlithium.com; Propulsion Quebec; Questionnaire, https://piedmontlithium.com/piedmont-lithium-outlines-2022-development-plans/;  https://wiza.co/d/piedmont-lithium-limited/bc1c</t>
  </si>
  <si>
    <t xml:space="preserve">Piedmont Lithium is developing a world-class integrated lithium business in the United States, enabling the transition to a net-zero world and the creation of a clean energy economy in America. </t>
  </si>
  <si>
    <t>Tennessee Lithium</t>
  </si>
  <si>
    <t>Etowah</t>
  </si>
  <si>
    <t>https://piedmontlithium.com/piedmont-lithium-selects-tennessee-for-new-lithium-hydroxide-project/;  https://www.energy.gov/sites/default/files/2022-11/DOE%20BIL%20Battery%20FOA-2678%20Selectee%20Fact%20Sheets.pdf</t>
  </si>
  <si>
    <t>Planned production: 30,000 MT Lithium hydroxide/yr sourced primarily from Piedmont's international project investments; Definitive Feasibility Study (DFS) by eOY 2022 with production in 2025. Received $141 under DE-FOA-2678  for the facility</t>
  </si>
  <si>
    <t>Primet Precision Materials</t>
  </si>
  <si>
    <t>Primet</t>
  </si>
  <si>
    <t>https://www.primetprecision.com/</t>
  </si>
  <si>
    <t>950 Danby Rd</t>
  </si>
  <si>
    <t>Ithaca</t>
  </si>
  <si>
    <t>607-277-1530</t>
  </si>
  <si>
    <t>Questionnaire; primetprecision.com</t>
  </si>
  <si>
    <t>Advanced cathode and anode materials produced by optimizing materials at the nano scale, NanoScission</t>
  </si>
  <si>
    <t>Primet Precision Materials is an advanced materials company focused on meeting society's critical need for improved battery performance in applications ranging from consumer handheld devices to electric and hybrid-electric vehicles.</t>
  </si>
  <si>
    <t>Rock Tech Lithium</t>
  </si>
  <si>
    <t>Rock Creek</t>
  </si>
  <si>
    <t>https://www.rocktechlithium.com</t>
  </si>
  <si>
    <t>240-333 Bay Street</t>
  </si>
  <si>
    <t>M5H 2T6</t>
  </si>
  <si>
    <t>778-358-5200</t>
  </si>
  <si>
    <t>https://www.prnewswire.com/news-releases/rock-tech-shortlists-sites-in-ontario-for-its-next-lithium-converter-and-relocates-canadian-headquarters-to-toronto-301960603.html; https://www.rocktechlithium.com/news/shortlist-of-sites-in-ontario-for-next-lithium-converter;</t>
  </si>
  <si>
    <t>Rock Tech Lithium is a cleantech company powering the electric mobility revolution with high-quality lithium hydroxide from its  Canadian mineral project and lithium hydroxide converter technology.</t>
  </si>
  <si>
    <t>Looking at sites in the districts of Thunder Bay, Sudbury, Nipissing and in the Leeds and Grenville areas; Used HQ for location</t>
  </si>
  <si>
    <t>SGL Carbon</t>
  </si>
  <si>
    <t>SGL Carbon LLC Morganton</t>
  </si>
  <si>
    <t>https://www.sglcarbon.com/</t>
  </si>
  <si>
    <t>307 Jamestown Road</t>
  </si>
  <si>
    <t>Morganton</t>
  </si>
  <si>
    <t>828-437-3221</t>
  </si>
  <si>
    <t>Wiesbaden</t>
  </si>
  <si>
    <t>Hesse</t>
  </si>
  <si>
    <t>sglcarbon.com</t>
  </si>
  <si>
    <t>SGL Carbon is a technology-based development of carbon-based solutions, helping customers improve their performance by optimizing materials at the nano scale and delivering those improvements through sustainable, robust processes.</t>
  </si>
  <si>
    <t>SGL Carbon produces a wide range of customized solutions made of specialty graphite for various growth markets. The main products are applications for production facilities in the semiconductor, solar and LED industries, as well as pump components and bearing for traditional as well as electric vehicles</t>
  </si>
  <si>
    <t>SGL Carbon LLC Sinking Spring</t>
  </si>
  <si>
    <t>796 Fritztown Road</t>
  </si>
  <si>
    <t>Sinking Spring</t>
  </si>
  <si>
    <t>PA</t>
  </si>
  <si>
    <t>610-670-4040</t>
  </si>
  <si>
    <t>sglcarbon.com; https://www.sglcarbon.com/en/newsroom/news/press-report/sgl-group-signed-agreement-to-sell-its-graphite-electrode-business-to-showa-denko-sdk-1/</t>
  </si>
  <si>
    <t>SGL Carbon is a technology-based development of carbon-based solutions, helping customers improve their performance by optimizing materials at the nanoscale and delivering those improvements through sustainable, robust processes.</t>
  </si>
  <si>
    <t>SGL Carbon LLC St. Marys</t>
  </si>
  <si>
    <t>900 Theresia Street</t>
  </si>
  <si>
    <t>St. Marys</t>
  </si>
  <si>
    <t>814-781-2600</t>
  </si>
  <si>
    <t>SGL Carbon LLC Valencia</t>
  </si>
  <si>
    <t>28176 No. Avenue Stanford</t>
  </si>
  <si>
    <t>Valencia</t>
  </si>
  <si>
    <t>661-257-0500</t>
  </si>
  <si>
    <t>Sherritt International</t>
  </si>
  <si>
    <t>Fort Saskatchewan</t>
  </si>
  <si>
    <t>Nickel pellets, powder or rounds</t>
  </si>
  <si>
    <t>10101 114t St</t>
  </si>
  <si>
    <t>T8L 2T3</t>
  </si>
  <si>
    <t>780-992-7000</t>
  </si>
  <si>
    <t>MT finished Ni/yr</t>
  </si>
  <si>
    <t>https://www.sherritt.com/English/Home/default.aspx</t>
  </si>
  <si>
    <t>https://www.sherritt.com/English/Investor-Relations/News-Releases/News-Release-Details/2022/Sherritt-Announces-2021-Production-Results-and-Guidance-for-2022/default.aspx; https://www.fortsaskatchewanrecord.com/news/local-news/sherritts-fort-saskatchewan-refinery-produces-its-three-billionth-pound-of-class-i-nickel/#:~:text=Sherritt's%20operation%20depends%20on%20this,and%20surrounding%20areas%2C%20Katchur%20added.</t>
  </si>
  <si>
    <t>Sherritt leads in the global mining and refining of nickel and cobalt. It creates innovative, proprietary solutions for oil and mining companies to improve environmental and economic performance.</t>
  </si>
  <si>
    <t>Values are 2021 production</t>
  </si>
  <si>
    <t>Cobalt pellets, powder or rounds</t>
  </si>
  <si>
    <t>MT finished Co/yr</t>
  </si>
  <si>
    <t xml:space="preserve">Sila  </t>
  </si>
  <si>
    <t>Alameda</t>
  </si>
  <si>
    <t>https://www.silanano.com/</t>
  </si>
  <si>
    <t>2450 Mariner Square Loop</t>
  </si>
  <si>
    <t>408-475-7452</t>
  </si>
  <si>
    <t>GWh of silicon anode/yr</t>
  </si>
  <si>
    <t>Sila Nanotechnologies</t>
  </si>
  <si>
    <t>silanano.com; BNEF: 2020 Battery Startups; https://www.signalhire.com/companies/sila-nanotechnologies-inc; https://www.futurecar.com/5380/Sila-Nanotechnologies-a-Company-Founded-by-Former-Tesla-Engineer-Buys-U-S--Factory-to-Produce-Next-Gen-Silicon-based-EV-Battery-Materials#:~:text=The%20new%20Washington%20facility%2C%20which,a%20partial%20replacement%20for%20graphite.; https://www.energy.gov/sites/default/files/2022-11/DOE%20BIL%20Battery%20FOA-2678%20Selectee%20Fact%20Sheets.pdf; Pitchbook.com</t>
  </si>
  <si>
    <t>Sila delivers a market-proven nano-composite silicon anode to power lithium-ion batteries, with a commitment to quality, impactful innovation, and environmental health.</t>
  </si>
  <si>
    <t>Have 3 lines of R&amp;D and commercial</t>
  </si>
  <si>
    <t>Moses Lake</t>
  </si>
  <si>
    <t>3741 Rd N NE</t>
  </si>
  <si>
    <t>silanano.com; BNEF: 2020 Battery Startups; https://www.signalhire.com/companies/sila-nanotechnologies-inc; https://www.futurecar.com/5380/Sila-Nanotechnologies-a-Company-Founded-by-Former-Tesla-Engineer-Buys-U-S--Factory-to-Produce-Next-Gen-Silicon-based-EV-Battery-Materials#:~:text=The%20new%20Washington%20facility%2C%20which,a%20partial%20replacement%20for%20graphite.; https://www.energy.gov/sites/default/files/2022-11/DOE%20BIL%20Battery%20FOA-2678%20Selectee%20Fact%20Sheets.pdf</t>
  </si>
  <si>
    <t>Sila Nanotechnologies was a recipient of $100M for the facility which should start production in 2025 and achieving full production in 2026</t>
  </si>
  <si>
    <t>Sonora Lithium Ltd</t>
  </si>
  <si>
    <t>Sonora Phase I and II</t>
  </si>
  <si>
    <t>https://www.bacanoralithium.com/</t>
  </si>
  <si>
    <t>Bacadehuachi (nearest town)</t>
  </si>
  <si>
    <t>Bacadehuachi</t>
  </si>
  <si>
    <t>Sonora</t>
  </si>
  <si>
    <t>52-662-251-0360</t>
  </si>
  <si>
    <t>Bacanora Lithium (50%)
Ganfeng Lithium Ltd (50%)</t>
  </si>
  <si>
    <t>Greater London</t>
  </si>
  <si>
    <t>BNEF: Interactive Datasets / Metals/ Mine Assets Map/ Lithium; https://www.mining-technology.com/uncategorised/bacanora-begins-early-site-works-at-sonora-lithium-project-in-mexico/; https://www.cadenceminerals.com/wp-content/uploads/2020/06/Bacanora-FS-Technical-Report-25-01-2018.pdf; https://miningdataonline.com/property/3218/Sonora-Project.aspx</t>
  </si>
  <si>
    <t xml:space="preserve">Bacanara owns ten open-pit lithium mining concessions in northeast Sonora, Mexico, covering 100,000 hectares and accessing 8.8 Mt of LCE resources </t>
  </si>
  <si>
    <t>Phase I (30,000 MT/y BG Li2CO3) is estimated to start production in 2023 and Phase II in 2027 (60k MT/y BG Li2CO3); Actual product is a battery-grade lithium carbonate; GPS is for Bacadehuachi - mine is 11 km from city;  Phase II will have 282 workers (2018 Feasibility Study); Construction of the mine started in 2021</t>
  </si>
  <si>
    <t>Sun Chemicals</t>
  </si>
  <si>
    <t>Sun Chemical Spring Grove</t>
  </si>
  <si>
    <t>Battery grade iron oxide</t>
  </si>
  <si>
    <t>Iron oxide</t>
  </si>
  <si>
    <t>https://www.sunchemical.com/</t>
  </si>
  <si>
    <t>5020 Spring Grove Avenue</t>
  </si>
  <si>
    <t>Cincinnati</t>
  </si>
  <si>
    <t>Sun Chemical Corporation</t>
  </si>
  <si>
    <t>Parsippany</t>
  </si>
  <si>
    <t>NJ</t>
  </si>
  <si>
    <t>Email: E. Couch, 9/17/2023; https://www.sunchemical.com/</t>
  </si>
  <si>
    <t xml:space="preserve">Sun Chemical manufactures ultra-pure iron oxides tailored for the battery industry as feedstock for LFP. It also operates many U.S. chemical factories that can make cathode materials.  </t>
  </si>
  <si>
    <t>Superior Graphite</t>
  </si>
  <si>
    <t>Chicago Plant #1</t>
  </si>
  <si>
    <t>https://www.superiorgraphite.com/</t>
  </si>
  <si>
    <t>6540 S Laramie Avenue</t>
  </si>
  <si>
    <t>Bedford Park</t>
  </si>
  <si>
    <t>708-458-0006</t>
  </si>
  <si>
    <t>superiorgraphite.com; https://rocketreach.co/superior-graphite-profile_b5c737bff42e0d03; https://www.datanyze.com/companies/superior-graphite/109478148</t>
  </si>
  <si>
    <t>Superior Graphite specializes in thermal purification, advanced sizing, and blending and coating technologies providing graphite and carbon-based solutions.</t>
  </si>
  <si>
    <t>Total US workforce</t>
  </si>
  <si>
    <t>Chicago Plant #4</t>
  </si>
  <si>
    <t>4201 West 36th Place</t>
  </si>
  <si>
    <t>312-559-2999</t>
  </si>
  <si>
    <t>superiorgraphite.com; https://www.datanyze.com/companies/superior-graphite/109478148</t>
  </si>
  <si>
    <t>Syrah Technologies, LLC</t>
  </si>
  <si>
    <t>Vidalia Active Anode Material Facility</t>
  </si>
  <si>
    <t>https://www.syrahresources.com.au/</t>
  </si>
  <si>
    <t>2001 D A Biglane Rd</t>
  </si>
  <si>
    <t>Vidalia</t>
  </si>
  <si>
    <t>MT anode active material/yr</t>
  </si>
  <si>
    <t>Syrah Resources</t>
  </si>
  <si>
    <t>Melbourne</t>
  </si>
  <si>
    <t>https://www.syrahresources.com.au/our-business/vidalia-active-anode-material-facility; https://www.energy.gov/sites/default/files/2022-11/DOE%20BIL%20Battery%20FOA-2678%20Selectee%20Fact%20Sheets.pdf</t>
  </si>
  <si>
    <t>The Syrah Vidalia processing facility produces graphite-based active anode materials. The facility brings a key industry to the United States to support the EV sector.</t>
  </si>
  <si>
    <t>Production is expected Q3 2023; Recipient of $219.8M under DE-FOA-2678 for the facility</t>
  </si>
  <si>
    <t>Tesla</t>
  </si>
  <si>
    <t>Telsa Lithium Refinery</t>
  </si>
  <si>
    <t>https://www.tesla.com/</t>
  </si>
  <si>
    <t>4518 Co Rd 28</t>
  </si>
  <si>
    <t>Robstown</t>
  </si>
  <si>
    <t>GWh of lithium</t>
  </si>
  <si>
    <t>Austin</t>
  </si>
  <si>
    <t>tesla.com/blog/tesla-lithium-refinery-groundbreaking; https://gov.texas.gov/news/post/governor-abbott-celebrates-new-tesla-lithium-refinery-in-robstown; pitchbook.com; https://www.electrive.com/2023/05/09/tesla-kicks-off-lithium-refinery-construction-in-texas/#:~:text=Tesla%20had%20announced%20the%20lithium,processing%20capacity%20of%2050%20GWh.</t>
  </si>
  <si>
    <t>Tesla accelerates the world's transition to sustainable energy by building products to vertically integrate the production of electric vehicles and additional products to replace large polluters.</t>
  </si>
  <si>
    <t>$375M investment; jobs estimates range from 200-400; new sulfate-free process; should be fully operational by 2025 with initial production in late 2023 or early 2024</t>
  </si>
  <si>
    <t>Tesla Texas Gigafactory - Cathode Plant</t>
  </si>
  <si>
    <t>13101 Tesla Drive Austin</t>
  </si>
  <si>
    <t>650- 681-5000</t>
  </si>
  <si>
    <t>GWh CAM</t>
  </si>
  <si>
    <t>https://electrek.co/2022/02/03/tesla-applies-build-giant-new-cathode-factory-battery-production-gigafactory-texas/</t>
  </si>
  <si>
    <t>Project One</t>
  </si>
  <si>
    <t>Gulf Coast of TX</t>
  </si>
  <si>
    <t>MT contained cobalt/yr</t>
  </si>
  <si>
    <t>The facility will also produced Cu cathode and Mn silicate. The Mn silicate will likely go towards steel. The company is looking at several options for processing</t>
  </si>
  <si>
    <t>The Metals Company produces metals from polymetallic rocks to power electric vehicles. Its metallurgical processes derive key battery metals while generating zero solid processing waste.</t>
  </si>
  <si>
    <t xml:space="preserve">Nickel sulfate </t>
  </si>
  <si>
    <t>The Mosaic Company</t>
  </si>
  <si>
    <t>Phosphoric acid</t>
  </si>
  <si>
    <t>https://www.mosaicco.com/</t>
  </si>
  <si>
    <t>101 East Kennedy Blvd. Suite 2500</t>
  </si>
  <si>
    <t>Tampa</t>
  </si>
  <si>
    <t>FL</t>
  </si>
  <si>
    <t>813-775-4200</t>
  </si>
  <si>
    <t>Email from A. Weatherhead, 10/2023</t>
  </si>
  <si>
    <t xml:space="preserve">The Mosaic Company mines and processes phosphate and potash minerals into crop nutrients to help farmers produce more food per acre. </t>
  </si>
  <si>
    <t>Toda Advanced Materials</t>
  </si>
  <si>
    <t>Toda Advanced Materials Sarnia Lithium-ion Battery Material Manufacturing Plant</t>
  </si>
  <si>
    <t>Nickel cobalt aluminum oxide unlithiated hydroxide</t>
  </si>
  <si>
    <t>https://todaca.com/</t>
  </si>
  <si>
    <t>933 Vidal St. South</t>
  </si>
  <si>
    <t>Sarnia</t>
  </si>
  <si>
    <t>N7T 7K2</t>
  </si>
  <si>
    <t>519-346-4316</t>
  </si>
  <si>
    <t xml:space="preserve">Toda Kogyo Corporation </t>
  </si>
  <si>
    <t>BNEF: Interactive Datasets/Storage/Component manufacturers/All components; Questionnaire; http://todaca.com/; https://www.sarnialambton.on.ca/business/toda-advanced-materials-inc; https://www.energy.gov/sites/prod/files/2014/03/f13/arravt017_es_han_2013_p.pdf</t>
  </si>
  <si>
    <t xml:space="preserve">TODA Advanced Materials developed a plant in Sarnia, Ontario, that produces iron oxide particles for rechargeable battery manufacturers. </t>
  </si>
  <si>
    <t>Has been producing metal hydroxide materials for batteries since 1999; Location also has a pilot plant</t>
  </si>
  <si>
    <t>Ultium CAM JV</t>
  </si>
  <si>
    <t>Bécancour Ultium JV CAM Plant</t>
  </si>
  <si>
    <t>https://www.gm.ca/en/home/company/canada/ultium-cam.html/</t>
  </si>
  <si>
    <t>General Motors
POSCO Future M</t>
  </si>
  <si>
    <t>https://www.gm.com 
poscochemical.com/en/index.do/</t>
  </si>
  <si>
    <t>Detroit
Pohang-si</t>
  </si>
  <si>
    <t>MI
Gyeongsangbuk-do</t>
  </si>
  <si>
    <t>US
South Korea</t>
  </si>
  <si>
    <t>BNEF Cell Component Database; https://news.gm.ca/en/home/newsroom.detail.html/Pages/news/ca/en/2023/may/0529_posco-announcement.html; https://www.greencarcongress.com/2023/06/20230601-gmposco.html</t>
  </si>
  <si>
    <t>This joint venture between General Motors and POSCO Future M seeks to increase production capacity of cathode active materials in North America and integrate precursor materials production.</t>
  </si>
  <si>
    <t>Should start production in 2025</t>
  </si>
  <si>
    <t>Umicore Canada</t>
  </si>
  <si>
    <t>Umicore Loyalist CAM Plant</t>
  </si>
  <si>
    <t>https://www.umicore.com/en/newsroom/umicore-prepares-to-construct-battery-materials-production-plant-in-canada/</t>
  </si>
  <si>
    <t>Loyalist</t>
  </si>
  <si>
    <t>GWh equivalent</t>
  </si>
  <si>
    <t>Umicore Inc.</t>
  </si>
  <si>
    <t>https://www.umicore.com</t>
  </si>
  <si>
    <t>Brussels</t>
  </si>
  <si>
    <t>Brussels Capital Region</t>
  </si>
  <si>
    <t>Belgium</t>
  </si>
  <si>
    <t>BNEF Cell Component Database; https://www.umicore.com/en/newsroom/umicore-prepares-to-construct-battery-materials-production-plant-in-canada/; https://globalnews.ca/news/9533043/loyalist-township-battery-plant-land-preparation/</t>
  </si>
  <si>
    <t>Umicore prepares to construct a first-of-its-kind battery materials production plant in Canada, completing the missing link in Canada's battery value chain, from natural resources to electric mobility.</t>
  </si>
  <si>
    <t>Should start production in 2025; $1.5B investment; Estimated to support 1MM EVs; Will also produce pCAM</t>
  </si>
  <si>
    <t>Nickel manganese cobalt aluminum</t>
  </si>
  <si>
    <t>Umicore prepares to construct first-of-its-kind battery materials production plant in Canada, completing the missing link in Canada's battery value chain, from natural resources to electric mobility.</t>
  </si>
  <si>
    <t>Vale Canada Limited</t>
  </si>
  <si>
    <t>Battery Grade Nickel Sulfate</t>
  </si>
  <si>
    <t>https://vale.com/</t>
  </si>
  <si>
    <t>vale.com/w/vale-and-gm-sign-long-term-nickel-supply-agreement-in-canada-critical-to-north-american-ev-supply-chain-1</t>
  </si>
  <si>
    <t xml:space="preserve">11-17-22 TORONTO and DETROIT – Vale Canada Limited, a subsidiary of Vale, and General Motors Co. (NYSE: GM), announced today they have signed a term sheet for the long-term supply of battery grade nickel sulfate from Vale’s proposed plant at Bécancour, Québec, Canada. This agreement secures for GM a supply of nickel sulfate from a U.S. free-trade partner to support its fast-growing EV production needs in North America.
</t>
  </si>
  <si>
    <t>Copper Cliff Nickel Refinery (Sudbury)</t>
  </si>
  <si>
    <t>175 Industrial Rd</t>
  </si>
  <si>
    <t>P3E 6A4</t>
  </si>
  <si>
    <t>905-835-6000</t>
  </si>
  <si>
    <t>Questionnaire; http://www.vale.com/canada/en/aboutvale/communities/sudbury/pages/default.aspx;https://en.wikipedia.org/wiki/Vale_Canada; BNEF Interactive Datasets/Metals/Refinery Supply</t>
  </si>
  <si>
    <t>The 4000 employees includes 5 mines, a mill, a smelter and a refinery</t>
  </si>
  <si>
    <t>Questionnaire; http://www.vale.com/canada/en/aboutvale/communities/sudbury/pages/default.aspx; BNEF Interactive Datasets/Metals/Refinery Supply</t>
  </si>
  <si>
    <t>Long Harbour Processing Plant</t>
  </si>
  <si>
    <t>Long Haroubour-Mount Arlington Heights</t>
  </si>
  <si>
    <t>Long Harbour</t>
  </si>
  <si>
    <t>A0B3E0</t>
  </si>
  <si>
    <t>Questionnaire; http://www.vale.com/canada/EN/aboutvale/communities/long-harbour/Pages/default.aspx; BNEF Interactive Datasets/Metals/Refinery Supply</t>
  </si>
  <si>
    <t>Questionnaire; http://www.vale.com/canada/EN/aboutvale/communities/long-harbour/Pages/default.aspx; http://www.vale.com/EN/investors/information-market/quarterly-results/QuarterlyResultsDocs/20210203%20PREREPORT%204T20_i.pdf; BNEF Interactive Datasets/Metals/Refinery Supply</t>
  </si>
  <si>
    <t>24M Technologies</t>
  </si>
  <si>
    <t>Cambridge Facility</t>
  </si>
  <si>
    <t>Other/ Unknown cells</t>
  </si>
  <si>
    <t>Other/ Unknown</t>
  </si>
  <si>
    <t>https://24-m.com/</t>
  </si>
  <si>
    <t>130 Brookline St</t>
  </si>
  <si>
    <t>Cambridge</t>
  </si>
  <si>
    <t>02139</t>
  </si>
  <si>
    <t>617-553-1012</t>
  </si>
  <si>
    <t>24 M Technologies</t>
  </si>
  <si>
    <t>24-m.com; Questionnaire</t>
  </si>
  <si>
    <t xml:space="preserve">24M Technologies specializes in developing advanced lithium-ion batteries with a unique design and manufacturing, aiming to improve energy density, safety, and cost-effectiveness for various applications. </t>
  </si>
  <si>
    <t>https://24-m.com/, https://24-m.com/about-us/</t>
  </si>
  <si>
    <t>Cell design has no binder so that it is easier to recycle; Also offers proprietary manufacturing process</t>
  </si>
  <si>
    <t>A123 Systems</t>
  </si>
  <si>
    <t>A123 Advanced Engineering Center</t>
  </si>
  <si>
    <t>http://www.a123systems.com/</t>
  </si>
  <si>
    <t>248-412-9100</t>
  </si>
  <si>
    <t>Wanxiang A123</t>
  </si>
  <si>
    <t>Hangzhou</t>
  </si>
  <si>
    <t>Zheijiang</t>
  </si>
  <si>
    <t>Questionnaire;  A123systems.com; BNEF Interactive Dataset; Cell manufacturing; https://www.buzzfile.com/business/A123-Systems-LLC-248-412-9249</t>
  </si>
  <si>
    <t xml:space="preserve">
 A123 Systems  aims to make the air fresher. It leads in batteries and control systems, boasting global patents and a renowned customer base after 20 years of innovation.</t>
  </si>
  <si>
    <t>AESC</t>
  </si>
  <si>
    <t>Bowling Green Plant</t>
  </si>
  <si>
    <t>https://www.aesc-group.com/en/</t>
  </si>
  <si>
    <t>Kentucky Transpark </t>
  </si>
  <si>
    <t>Bowling Green</t>
  </si>
  <si>
    <t>502-377-5675</t>
  </si>
  <si>
    <t>Envision</t>
  </si>
  <si>
    <t>Zama</t>
  </si>
  <si>
    <t>Kanagawa</t>
  </si>
  <si>
    <t>https://spectrumnews1.com/ky/bowling-green/news/2022/04/26/envision-aesc-plans-to-establish--2-billion-gigafactory-in-kentucky; BNEF Interactive Dataset Cell Manufacturing; https://ced.ky.gov/Newsroom/NewsPage/20220830_EnvisionAESCGroundbreaking</t>
  </si>
  <si>
    <t xml:space="preserve">
AESC Group leads the decarbonization revolution with AIoT-driven battery solutions, globally pioneering high-performance EV and energy storage, accelerating the shift to a sustainable future.</t>
  </si>
  <si>
    <t>https://www.aesc-group.com/en/, https://www.aesc-group.com/en/aboutus.html</t>
  </si>
  <si>
    <t>Commissioning expected by EOY 2027; $2B investment</t>
  </si>
  <si>
    <t>https://spectrumnews1.com/ky/bowling-green/news/2022/04/26/envision-aesc-plans-to-establish--2-billion-gigafactory-in-kentucky; BNEF Interactive Dataset Cell Manufacturing; https://ced.ky.gov/Newsroom/NewsPage/20220830_EnvisionAESCGroundbreaking; https://www.enr.com/articles/54740-2b-electric-vehicle-battery-plant-breaks-ground-in-kentucky#:~:text=The%20plans%20call%20for%20construction,from%20the%20Tennessee%20Valley%20Authority; Battery Atlas</t>
  </si>
  <si>
    <t>US Plant</t>
  </si>
  <si>
    <t>Prismatic pouch cells</t>
  </si>
  <si>
    <t>500 Battery Plant Road</t>
  </si>
  <si>
    <t>Smyrna</t>
  </si>
  <si>
    <t>615-768-3505</t>
  </si>
  <si>
    <t>BNEF: Interactive Datasets/Storage/Cell manufacturers; envision-aesc.com; https://www.manta.com/c/mkxnxqy/envision-aesc-us-llc#:~:text=Envision%20Aesc%20Us%20Smyrna%20TN%2C%2037167%20%E2%80%93%20Manta.com&amp;text=Categorized%20under%20Computers%20Manufacturers.,a%20staff%20of%20approximately%20350; https://www.automotivemanufacturingsolutions.com/emobility/lithium-ion-battery-gigafactory-database/41937.article;https://www.envision-aesc.com/en/network.html;https://www.apollo.io/companies/Envision-AESC/5e57c2c4f6d38f0001777aae?chart=count; https://source.benchmarkminerals.com/article/lg-chem-tennessee-cathode-plant-could-double-north-american-production?mc_cid=c72c66f531&amp;mc_eid=6a6017029d; https://source.benchmarkminerals.com/article/lg-chem-tennessee-cathode-plant-could-double-north-american-production?mc_cid=c72c66f531&amp;mc_eid=6a6017029d</t>
  </si>
  <si>
    <t>Graphite anodes; Facility used to be Nissan factory and was acquired in 2012; Automotive Manufacturing Solutions reports 2 GWh, increasing to 8 GWh in 2028 and up to 30 GWh</t>
  </si>
  <si>
    <t>Florence County Electric Battery Gigafactory</t>
  </si>
  <si>
    <t>Technology and Business Park</t>
  </si>
  <si>
    <t>Florence</t>
  </si>
  <si>
    <t>BNEF Cell database; https://governor.sc.gov/news/2022-12/envision-aesc-establish-florence-county-electric-vehicle-battery-gigafactory; https://www.electrive.com/2023/06/08/aesc-kicks-off-construction-of-battery-plant-in-south-carolina/#:~:text=Battery%20cell%20manufacturer%20AESC%20(formerly,come%20on%20stream%20in%202026.</t>
  </si>
  <si>
    <t>$810M investment to support BMW; Construction started in June 2023</t>
  </si>
  <si>
    <t>Altair Nanotechnologies</t>
  </si>
  <si>
    <t>Lithium titanium oxide</t>
  </si>
  <si>
    <t>https://altairnano.com/</t>
  </si>
  <si>
    <t>7311 Quality Circle</t>
  </si>
  <si>
    <t>Anderson</t>
  </si>
  <si>
    <t>317-333-7617</t>
  </si>
  <si>
    <t>Reno</t>
  </si>
  <si>
    <t>altairnano.com;https://www.sec.gov/Archives/edgar/data/1016546/000143774916042208/alti20160922_10k.htm;https://en.wikipedia.org/wiki/Altairnano</t>
  </si>
  <si>
    <t>Altairnano leverages nanoscale technologies for powerful lithium titanate solutions. Its unique nano cells bring advantages to electric grid, transportation, and industrial applications.</t>
  </si>
  <si>
    <t>Closed its Reno manuf. Facility and moved it to China.  Initial facility in Anderson is listed as permanently closed; BNEF does not list it;  Unsure if it  makes cells in US. Called and emailed</t>
  </si>
  <si>
    <t>American Battery Factory</t>
  </si>
  <si>
    <t>Prismatic metal can cells</t>
  </si>
  <si>
    <t>https://americanbatteryfactory.com/</t>
  </si>
  <si>
    <t>Aerospace Research Campus - I10 and South Rita Road</t>
  </si>
  <si>
    <t>Tucson</t>
  </si>
  <si>
    <t>385-269-2061</t>
  </si>
  <si>
    <t>American Fork</t>
  </si>
  <si>
    <t>Questionnaire; telecon 8/20/21; BNEF Interactive Dataset Cell Manufacturing; https://pv-magazine-usa.com/2022/03/08/plans-announced-for-a-us-lithium-ferro-phosphate-battery-gigafactory-network/; https://americanbatteryfactory.com/press/2023-10-26-american-battery-factory-breaks-ground;</t>
  </si>
  <si>
    <t xml:space="preserve">
American Battery Factory revolutionizes energy with U.S.-owned vertical manufacturing for LFP battery cells, integrating software, hardware, and technology to ensure renewable, independent, and affordable energy. </t>
  </si>
  <si>
    <t>$1.2B capital investment</t>
  </si>
  <si>
    <t>American Lithium Energy</t>
  </si>
  <si>
    <t>ALEC</t>
  </si>
  <si>
    <t>https://www.americanlithiumenergy.com/</t>
  </si>
  <si>
    <t xml:space="preserve">2261 Rutherford Rd </t>
  </si>
  <si>
    <t>760-444-5244</t>
  </si>
  <si>
    <t>americanlithiumenergy.com; Questionnaire; https://www.dnb.com/business-directory/company-profiles.american_lithium_energy_corp.eb6cbeb7e4a7cbf5bd0c71ced5c81852.html;https://lithiumamericas.com/usa/thacker-pass/</t>
  </si>
  <si>
    <t xml:space="preserve">
American Lithium Energy leads with the world's highest energy density silicon-based lithium-ion batteries, setting industry safety benchmarks. Its patented technologies ensure powerful, long-lasting, and safe cells, eliminating trade-offs in energy density, lifecycle, and safety.</t>
  </si>
  <si>
    <t>https://www.americanlithiumenergy.com/, https://www.americanlithiumenergy.com/about</t>
  </si>
  <si>
    <t>Focuses on batteries and packs for military applications</t>
  </si>
  <si>
    <t>Amprius Fab</t>
  </si>
  <si>
    <t>Pouch cells</t>
  </si>
  <si>
    <t>Lithium-ion batteries, Silicon nanowire anode</t>
  </si>
  <si>
    <t>18875 E. Bromley Lane</t>
  </si>
  <si>
    <t>Brighton</t>
  </si>
  <si>
    <t>amprius.com; Questionnaire; Pitchbook.com; https://d1io3yog0oux5.cloudfront.net/_4a2b0e55ef4b9aff108f8757f9b1dbdc/amprius/db/2227/20814/pdf/Amprius+Technologies+Investor+Presentation+November+2022.pdf; https://amprius.com/amprius-technologies-selects-colorado-for-gigawatt-hour-scale-factory-site/; https://www.businesswire.com/news/home/20230602005357/en/Amprius-and-U.S.-Department-of-Energy-Mutually-Agree-to-End-Negotiations-for-Cost-Sharing-Grant</t>
  </si>
  <si>
    <t xml:space="preserve">
Amprius pioneers the highest energy density lithium-ion batteries, enabling new applications and accelerating markets with indispensable storage capabilities using silicon nanowires.</t>
  </si>
  <si>
    <t>https://amprius.com/, https://amprius.com/about/</t>
  </si>
  <si>
    <t xml:space="preserve">Recipient of DE-FOA-2678 to build a MWh-scale manufacturing line, but decided that they would do it it with private funding instead. Initial plant will be 500 kWh by 2025 and then scaled up to 5 GWh. </t>
  </si>
  <si>
    <t>Blue Solutions Canada Inc.</t>
  </si>
  <si>
    <t>https://www.blue-solutions.ca/</t>
  </si>
  <si>
    <t>1601 Rue de Coulomb</t>
  </si>
  <si>
    <t>Boucherville</t>
  </si>
  <si>
    <t>J4B 8J7</t>
  </si>
  <si>
    <t>450-655-6622</t>
  </si>
  <si>
    <t>Questionnaire;https://www.blue-solutions.com/app/assets-bluesolutions/uploads/2021/04/0414_bsol_2102265_brochure_16_pages_gb.pdf; BNEF Interactive Dataset Cell manufacturing</t>
  </si>
  <si>
    <t xml:space="preserve">
Blue Solutions propels battery tech, elevating energy density, power, and safety. Its solid-state 100% tech, highly recyclable, secures a clean, sustainable future.</t>
  </si>
  <si>
    <t>https://www.blue-solutions.ca/en</t>
  </si>
  <si>
    <t>Blue Solutions develops and produces batteries based on its own unique solid-state Lithium Metal Polymer (LMP®) technology. The company controls every step of the design and mass production of these groundbreaking solid-state batteries</t>
  </si>
  <si>
    <t>BlueOvalSK (JV of Ford and SK On)</t>
  </si>
  <si>
    <t>BlueOvalSK Glendale Plant</t>
  </si>
  <si>
    <t>Other/ unknown cells</t>
  </si>
  <si>
    <t>https://blueovalsk.com/</t>
  </si>
  <si>
    <t>2022 Battery Park Dr</t>
  </si>
  <si>
    <t>Glendale</t>
  </si>
  <si>
    <t> </t>
  </si>
  <si>
    <t>S K Innovation</t>
  </si>
  <si>
    <t>https://www.skinnovation.com/</t>
  </si>
  <si>
    <t>Jongno-gu</t>
  </si>
  <si>
    <t>S Korea</t>
  </si>
  <si>
    <t>https://www.kentucky.com/news/state/kentucky/article254556442.html; BNEF Interactive Data Set Cell Manufacturing; https://www.charged-the-book.com/na-ev-supply-chain-map</t>
  </si>
  <si>
    <t xml:space="preserve">
SK On shapes America's mobility future, pivotal in EV adoption. Our high-efficiency lithium-ion batteries offer cleaner, convenient transport—charging faster and traveling farther, driving a sustainable tomorrow.</t>
  </si>
  <si>
    <t>https://www.blueovalsk.com/</t>
  </si>
  <si>
    <t>Commissioning expected in by EOY 2025; Construction started in 2022</t>
  </si>
  <si>
    <t>BlueOvalSK Tennessee Plant</t>
  </si>
  <si>
    <t>2025 BlueOval City Dr</t>
  </si>
  <si>
    <t>Stanton</t>
  </si>
  <si>
    <t>GWh/Yr</t>
  </si>
  <si>
    <t>https://www.kentucky.com/news/state/kentucky/article254556442.html; https://www.commercialappeal.com/story/money/business/2022/07/14/ford-sk-on-ev-battery-plant-west-tennessee-blue-oval-city/10038277002/; BNEF Interactive Dataset\Cell Manufacturing; https://source.benchmarkminerals.com/article/lg-chem-tennessee-cathode-plant-could-double-north-american-production?mc_cid=c72c66f531&amp;mc_eid=6a6017029d</t>
  </si>
  <si>
    <t xml:space="preserve">
BlueOval SK  shapes America's mobility future, pivotal in EV adoption. Its high-efficiency lithium-ion batteries offer cleaner, convenient transport—charging faster and traveling farther, driving a sustainable tomorrow.</t>
  </si>
  <si>
    <t>Commissioning expected in by EOY 2025</t>
  </si>
  <si>
    <t>BMW Group Inc</t>
  </si>
  <si>
    <t>BMW San Luis Potosi Battery Manufacturing Plant</t>
  </si>
  <si>
    <t>https://www.bmwgroup-werke.com/san-luis-potosi/es.html</t>
  </si>
  <si>
    <t>Boulevard BMW No. 655 Parque Industrial Desarrollo Logistik II</t>
  </si>
  <si>
    <t>San Luis Potosi</t>
  </si>
  <si>
    <t>79526</t>
  </si>
  <si>
    <t>52-444-347-9137</t>
  </si>
  <si>
    <t>BMW Group</t>
  </si>
  <si>
    <t>https://www.bmwgroup-werke.com</t>
  </si>
  <si>
    <t>Munich</t>
  </si>
  <si>
    <t>Bavaria</t>
  </si>
  <si>
    <t>https://www.bmwgroup-werke.com/san-luis-potosi/es/noticias/pressreleases/2023/neue-klasse.html#1022952825; BNEF Cell DB</t>
  </si>
  <si>
    <t xml:space="preserve">
BMW, a major car maker,  develops and integrates advanced lithium-ion batteries for electric vehicles, focusing on enhancing energy density, efficiency, lifespan, and safety, while collaborating with technology partners for innovation.</t>
  </si>
  <si>
    <t>https://www.bmwgroup-werke.com/san-luis-potosi/en.html, https://www.bmwgroup.com/en/investor-relations/company-reports.html</t>
  </si>
  <si>
    <t>BMZ USA Inc.</t>
  </si>
  <si>
    <t>BMZ Virginia Beach Battery Manufacturing Plant</t>
  </si>
  <si>
    <t>https://www.bmz-group.com/index.php/en/</t>
  </si>
  <si>
    <t>1429 Miller Store Rd.</t>
  </si>
  <si>
    <t>Virginia Beach</t>
  </si>
  <si>
    <t>VA</t>
  </si>
  <si>
    <t>23455</t>
  </si>
  <si>
    <t>757-821-8494</t>
  </si>
  <si>
    <t>BMZ Co GmBH</t>
  </si>
  <si>
    <t>bmz-group.com</t>
  </si>
  <si>
    <t>Karlstein am Main</t>
  </si>
  <si>
    <t>bmz-group.com; BNEF Cell Database</t>
  </si>
  <si>
    <t>BMZ innovates high-tech batteries for global brands, integrating cutting-edge tech. Its one-stop-shop ensures excellence across the value chain, from production to after-sales.</t>
  </si>
  <si>
    <t>Britishvolt</t>
  </si>
  <si>
    <t>https://www.britishvolt.com/</t>
  </si>
  <si>
    <t xml:space="preserve"> 3900 Montréal</t>
  </si>
  <si>
    <t>H3B 4M7</t>
  </si>
  <si>
    <t>781-610-860</t>
  </si>
  <si>
    <t>Blyth</t>
  </si>
  <si>
    <t>Northumberland</t>
  </si>
  <si>
    <t>https://www.spglobal.com/commodityinsights/en/market-insights/latest-news/energy-transition/100821-britishvolt-plans-60-gwh-canadian-gigafactory-in-quebec; BNEF Interactive Dataset Cell Manufacturing</t>
  </si>
  <si>
    <t>Britishvolt specializes in developing and manufacturing lithium-ion batteries for electric vehicles, focusing on innovation and large-scale production to support the transition to sustainable transportation and reduce carbon emissions.</t>
  </si>
  <si>
    <t>https://www.britishvolt.com/, https://www.rechargeindustries.com/</t>
  </si>
  <si>
    <t>Camel Group</t>
  </si>
  <si>
    <t>Camel Energy Manufacturing (Michigan)</t>
  </si>
  <si>
    <t>https://www.camelbatt.com/</t>
  </si>
  <si>
    <t>4600 W. Dickman Rd</t>
  </si>
  <si>
    <t>734-929-4396</t>
  </si>
  <si>
    <t>Camel Group Co., Ltd.</t>
  </si>
  <si>
    <t>camelbatt.com</t>
  </si>
  <si>
    <t>Wuhan</t>
  </si>
  <si>
    <t>Hubei</t>
  </si>
  <si>
    <t>BNEF Cell Database; https://www.camelbatt.com/news/details/58.html; camelenergyus.com</t>
  </si>
  <si>
    <t xml:space="preserve">
The Camel Group's main focus includes automobile low-voltage batteries and energy storage. </t>
  </si>
  <si>
    <t>https://www.camelbatt.com/, https://www.camelbatt.com/about.html</t>
  </si>
  <si>
    <t>Clarios</t>
  </si>
  <si>
    <t>Clarios  Meadowbrook Battery Manufacturing Plant</t>
  </si>
  <si>
    <t>Lithium nickel cobalt aluminum oxide</t>
  </si>
  <si>
    <t>https://clairos.com/</t>
  </si>
  <si>
    <t>70 W 48th St</t>
  </si>
  <si>
    <t>Holland</t>
  </si>
  <si>
    <t>616-494-4420</t>
  </si>
  <si>
    <t>MWh/yr</t>
  </si>
  <si>
    <t>Clarios, Inc.</t>
  </si>
  <si>
    <t>BNEF Cell Database https://betterbuildingssolutioncenter.energy.gov/iso-50001/showcase-projects/clarios-meadowbrook-lithium-ion%E2%80%9450001-ready-facility; https://business.westcoastchamber.org/member-directory/Details/clarios-884387;https://wwmt.com/news/local/battery-clairos-manufacturing-plant-holland-michigan-meadowbrook-recycling-environmental-efforts-electric-cars; BNEF Interactive Dataset cell manufacturing</t>
  </si>
  <si>
    <t>Clarios developes advanced batteries for evolving transportation needs. It transforms insightful ideas into impactful realities, anticipating and delivering solutions with agility and flexibility.</t>
  </si>
  <si>
    <t>https://www.clarios.com/, https://www.clarios.com/company/company-overview, https://www.clarios.com/company/mission-values</t>
  </si>
  <si>
    <t>Purchased by Clarios</t>
  </si>
  <si>
    <t>Contemporary Amperex Technology (CATL) Co Ltd</t>
  </si>
  <si>
    <t>CATL Chihuahua Ciudad Juarez Battery Manufacturing Plant</t>
  </si>
  <si>
    <t>https://www.catlbttery.com</t>
  </si>
  <si>
    <t>Chihuahua</t>
  </si>
  <si>
    <t>Ciudad Juarez</t>
  </si>
  <si>
    <t>Contemporary Amperex Technology (CATL)</t>
  </si>
  <si>
    <t>https://www.catlbattery.com</t>
  </si>
  <si>
    <t>Ningde</t>
  </si>
  <si>
    <t>Fujian</t>
  </si>
  <si>
    <t>https://mexico-now.com/catl-seeks-to-install-battery-plant-in-mexico/; BNEF Cell Database</t>
  </si>
  <si>
    <t>CATL is a global leader of new energy innovative technologies, committed to providing premier solutions and services for new energy applications worldwide.</t>
  </si>
  <si>
    <t>https://www.catlbattery.com, https://www.catl.com/en/about/profile/, https://www.catl.com/en/about/strategy/</t>
  </si>
  <si>
    <t>Could be located in Saltillo, Coahuila; $5 billion investment; expected in 2024</t>
  </si>
  <si>
    <t>Cummins Daimler Trucks Paccar EVE Energy</t>
  </si>
  <si>
    <t>Cylindrical and Prismatic cells</t>
  </si>
  <si>
    <t xml:space="preserve">https://stnonline.com/news/new-joint-venture-truck-bus-battery-plant-expected-to-launch-in-2027/; Battery Atlas; https://www.manufacturingdive.com/news/cummins-accelera-daimler-truck-paccear-joint-venture-batteries/692861/ </t>
  </si>
  <si>
    <t>Cummins, Daimler Trucks, Paccar, and EVE Energy collaborate to develop and manufacture lithium ion batterries and electric and hydrogen fuel cell technologies for commercial vehicles.</t>
  </si>
  <si>
    <t>Fully operational in 2027; Total investment $2-3B</t>
  </si>
  <si>
    <t>EaglePicher Technologies, LLC</t>
  </si>
  <si>
    <t>Medical Power Production</t>
  </si>
  <si>
    <t>Pouch and cylindrical Can cells</t>
  </si>
  <si>
    <t>Lithium cobalt oxide</t>
  </si>
  <si>
    <t>https://www.eaglepicher.com/</t>
  </si>
  <si>
    <t>13136 82A Avenue</t>
  </si>
  <si>
    <t>Surrey</t>
  </si>
  <si>
    <t>V3W 9Y6</t>
  </si>
  <si>
    <t>604-543-4350</t>
  </si>
  <si>
    <t>Eaglepicher Technologies</t>
  </si>
  <si>
    <t>eaglepicher.com;https://growjo.com/company/EaglePicher_Technologies</t>
  </si>
  <si>
    <t>EaglePicher Technologies specializes in designing and manufacturing advanced lithium-ion batteries for various applications, including defense, aerospace, and medical devices, ensuring high-performance and reliability.</t>
  </si>
  <si>
    <t>Also does R&amp;D and makes a charger/analyzer; Makes several types of batteries, including Li-ion for specialized mission-critical applications: aerospace, military and medical.  This facility focuses on batteries for medical devices; facility is 61,000 sq ft; &gt; 900 employees across all locations</t>
  </si>
  <si>
    <t>Aerospace Business Unit an Lithium Ion Center of Excellence</t>
  </si>
  <si>
    <t>Cylindrical and Prismatic Can cells</t>
  </si>
  <si>
    <t>8230 E. 23rd St</t>
  </si>
  <si>
    <t>Joplin</t>
  </si>
  <si>
    <t>417-624-3167</t>
  </si>
  <si>
    <t>eaglepicher.com</t>
  </si>
  <si>
    <t>Also does R&amp;D and makes a charger/analyzer; Makes several types of batteries, including Li-ion for specialized mission-critical applications: aerospace, military and medical.  This facility focuses on batteries for aerospace devices; facility is 100,000 sq ft; &gt;9 00 employees across all locations</t>
  </si>
  <si>
    <t>Defense Strategic Business Unit</t>
  </si>
  <si>
    <t>C &amp; Porter Streets</t>
  </si>
  <si>
    <t>417-623-8000</t>
  </si>
  <si>
    <t>Also does R&amp;D and makes a charger/analyzer; Makes several types of batteries, including Li-ion for specialized mission-critical applications: aerospace, military and medical.  This facility focuses on batteries for aerospace devices; &gt; 900 employees across all locations</t>
  </si>
  <si>
    <t>EC Power</t>
  </si>
  <si>
    <t>Pouch and Prismatic Can cells</t>
  </si>
  <si>
    <t>https://ecpowergroup.com/</t>
  </si>
  <si>
    <t>341 Science Park Rd</t>
  </si>
  <si>
    <t>State College</t>
  </si>
  <si>
    <t>814-861-6233</t>
  </si>
  <si>
    <t>ecpowergroup.com; Questionnaire</t>
  </si>
  <si>
    <t xml:space="preserve">
EC Power innovates with 30x technology and rapid thermal control. Focused on cooperation, science, and fairness, it unites to deliver faster, reliable lithium-ion batteries globally.</t>
  </si>
  <si>
    <t>https://www.ecpowergroup.com/, https://www.ecpowergroup.com/story</t>
  </si>
  <si>
    <t>Develops new solid-state batteries, especially those applicable to different environments; has a heat from within technology for their cells, TMCT ™ , which allows faster charging. Also prototypes cells for clients with new technologies; Workforce range 8-15</t>
  </si>
  <si>
    <t>Electrochem Solutions, Inc.</t>
  </si>
  <si>
    <t>https://www.integer.net/home/default.aspx</t>
  </si>
  <si>
    <t xml:space="preserve">670 Paramount Dr. </t>
  </si>
  <si>
    <t>Raynham</t>
  </si>
  <si>
    <t>02767</t>
  </si>
  <si>
    <t>781-830-5800</t>
  </si>
  <si>
    <t>Integer Holdings Company</t>
  </si>
  <si>
    <t>Plano</t>
  </si>
  <si>
    <t>electrochemsolutions.com; integer.net; https://www.buzzfile.com/business/Electrochem-Solutions,-Inc.-781-575-0800</t>
  </si>
  <si>
    <t>Electrochem is the premium provider of custom power solutions for critical applications where energy demands are high, operating conditions are extreme, and the cost of failure is significant.</t>
  </si>
  <si>
    <t>https://www.integer.net/home/default.aspx, https://electrochemsolutions.com/about/default.aspx</t>
  </si>
  <si>
    <t>Makes custom cells and packs for Li-ion; also does consulting and design/development; most work is on primary lithium battery production</t>
  </si>
  <si>
    <t>Electrovaya</t>
  </si>
  <si>
    <t>Mississauga</t>
  </si>
  <si>
    <t>https://electrovaya.com/</t>
  </si>
  <si>
    <t>6688 Kitimat Rd</t>
  </si>
  <si>
    <t>L5N 1P8</t>
  </si>
  <si>
    <t>905-855-4610</t>
  </si>
  <si>
    <t>electrovaya.com; Propulsion Quebec; https://growjo.com/company/Electrovaya; https://www.zoominfo.com/c/electrovaya-inc/39932216</t>
  </si>
  <si>
    <t>Pioneering the energy transformation with safe, durable lithium-ion batteries, Electrovaya's mission is to accelerate the energy transition with advanced technology for safer and better batteries.</t>
  </si>
  <si>
    <t>https://electrovaya.com/, https://electrovaya.com/company/#About-Us</t>
  </si>
  <si>
    <t>Focuses primarily on mission critical applications like forklifts.  Uses ceramic separators; Employee range: 50-80</t>
  </si>
  <si>
    <t>Jamestown</t>
  </si>
  <si>
    <t>BNEF Cell database; https://electrovaya.com/press/electrovaya-to-establish-lithium-ion-gigafactory-in-new-york-state/</t>
  </si>
  <si>
    <t>Exact location not known. Center of Jamestown used.</t>
  </si>
  <si>
    <t>Enersys</t>
  </si>
  <si>
    <t>Quallion LLC</t>
  </si>
  <si>
    <t>https://www.enersys.com/en/</t>
  </si>
  <si>
    <t>12744 San Fernando Rd</t>
  </si>
  <si>
    <t>Sylmar</t>
  </si>
  <si>
    <t>91342</t>
  </si>
  <si>
    <t>732-543-7900</t>
  </si>
  <si>
    <t>enersys.com</t>
  </si>
  <si>
    <t>Reading</t>
  </si>
  <si>
    <t>enersys.com; Questionnaire</t>
  </si>
  <si>
    <t>EnerSys provides energy storage systems and technology for industrial applications, manufacturing and distributing reserve and motive power batteries, chargers, power equipment, and accessories for telecommunications, utilities, medical, aerospace, and defense.</t>
  </si>
  <si>
    <t>Enovix</t>
  </si>
  <si>
    <t>Enovix Fremont</t>
  </si>
  <si>
    <t>Lithium cobalt oxide, Nickel manganese cobalt</t>
  </si>
  <si>
    <t>https://www.enovix.com/</t>
  </si>
  <si>
    <t>3501 W Warren Ave</t>
  </si>
  <si>
    <t>510-695-2350</t>
  </si>
  <si>
    <t>enovix.com; https://ir.enovix.com/static-files/26fdf917-b25f-461f-862a-3e9349934d9d; https://www.zippia.com/enovix-careers-1404878/; Questionnaire; https://www.buzzfile.com/business/Enovix-Corporation-510-695-2399; Pitchbook.com; https://www.zoominfo.com/c/enovix-incorporated/346492803</t>
  </si>
  <si>
    <t xml:space="preserve">Enovix's breakthrough cell architecture is unlocking the full potential of next-gen devices with 100% active silicon anode. </t>
  </si>
  <si>
    <t>https://www.enovix.com/, https://www.enovix.com/applications/</t>
  </si>
  <si>
    <t>Develop batteries using silicon anodes, focusing on compact wearable, portable designs followed by 3D design for EV and stationary sources; Plan to commercialize by Q2 2022; Won contract to demo advanced LiBs for US Army; 50,000 sq ft/ 280 MWh battery pre-production facility</t>
  </si>
  <si>
    <t>EnPower, Inc.</t>
  </si>
  <si>
    <t>https://www.enpowerinc.com/</t>
  </si>
  <si>
    <t>8740 Hague Rd, Building 7</t>
  </si>
  <si>
    <t>Indianapolis</t>
  </si>
  <si>
    <t>317-703-1800</t>
  </si>
  <si>
    <t>EnPower</t>
  </si>
  <si>
    <t>BNEF: Interactive Datasets/Storage/Cell manufacturers; ;https://www.enpowerinc.com/us-lithium-ion-battery-manufacturing-facility/; https://www.zoominfo.com/pic/enerdel-inc/34770801; https://www.insideindianabusiness.com/articles/lithium-ion-battery-maker-relocating-to-indianapolis; https://www.enpowerinc.com/us-lithium-ion-battery-manufacturing-facility/; https://www.ibj.com/articles/battery-maker-relocating-to-indianapolis-planning-more-than-100-jobs; https://www.enpowerinc.com/enpower-opens-americas-newest-gigawatt-factory/; https://www.youarecurrent.com/2022/10/25/enpower-opens-gigawatt-facility/; https://my.pitchbook.com/profile/118857-34/company/profile#general-info</t>
  </si>
  <si>
    <t xml:space="preserve">EnPower is a lithium-ion battery company engaged in advanced battery manufacturing using its patented multilayer electrodes, which address the trade-off between energy and power, enabling fast charging,
</t>
  </si>
  <si>
    <t>Acquired EnerDel's manufacturing facility and dedicated the 800 MWh facility on 10/5/2022; It hopes to start production in 2023 and increase the production capacity to &gt; 1 GWh</t>
  </si>
  <si>
    <t>Ford Motor Company</t>
  </si>
  <si>
    <t>BlueOval Battery Park Michigan</t>
  </si>
  <si>
    <t>Cylindrical cells</t>
  </si>
  <si>
    <t>https://corporate.ford.com/</t>
  </si>
  <si>
    <t>Marshall</t>
  </si>
  <si>
    <t>Detroit</t>
  </si>
  <si>
    <t>charged-the-book.com; https://media.ford.com/content/fordmedia/fna/us/en/news/2023/02/13/ford-taps-michigan-for-new-lfp-battery-plant--new-battery-chemis.html; https://www.freep.com/story/money/cars/ford/2023/11/21/ford-marshall-electric-vehicle-battery-plant-reduce-plans-jobs/71664207007/</t>
  </si>
  <si>
    <t xml:space="preserve">Ford's BlueOval Battery Park in Michigan focuses on producing electric vehicle batteries, enhancing EV manufacturing capabilities, and advancing lithium-ion and solid-state battery technologies for sustainable transportation solutions.
</t>
  </si>
  <si>
    <t>https://corporate.ford.com/, https://corporate.ford.com/about/purpose.html, https://corporate.ford.com/social-impact/sustainability.html</t>
  </si>
  <si>
    <t>$3.5B investment; production expected in 2026; Ford revised its investment in late 2023 by &gt;$1 B and reducing 800 jobs and reducing capacity by 40%</t>
  </si>
  <si>
    <t>Forge Nano</t>
  </si>
  <si>
    <t>Nickel manganese cobalt with ALD</t>
  </si>
  <si>
    <t>https://www.forgenano.com/</t>
  </si>
  <si>
    <t>12300 Grant St., #110</t>
  </si>
  <si>
    <t>Thornton</t>
  </si>
  <si>
    <t>720-259-8579</t>
  </si>
  <si>
    <t>Forge Nano, Inc.</t>
  </si>
  <si>
    <t>Questionnaire; forgenano.com;https://www.forgenano.com/press-release-atomic-layer-deposition-enabled-battery-materials-methods-products-ip-roll/;https://www.zoominfo.com/pic/forge-nano-inc/398065114</t>
  </si>
  <si>
    <t>Forge Nano, a materials science leader, accelerates manufacturing innovation and transforms product performance with our nanocoating technology, Atomic Armor.</t>
  </si>
  <si>
    <t>Forge Nano - Forge Battery</t>
  </si>
  <si>
    <t>North Carolina Gigafactory</t>
  </si>
  <si>
    <t>Cylindrical and Pouch  cells</t>
  </si>
  <si>
    <t>Morrisville</t>
  </si>
  <si>
    <t>https://rhomotion.com/forge-nano-plans-to-open-battery-cell-factory-in-north-carolina-usa#:~:text=Material%20science%20company%2C%20Forge%20Nano,capacity%20of%20one%20gigawatt%20hour.</t>
  </si>
  <si>
    <t>Expected to start up in 2026; construction will start in 1H 2024</t>
  </si>
  <si>
    <t>FREYR</t>
  </si>
  <si>
    <t>FREYR Giga America</t>
  </si>
  <si>
    <t xml:space="preserve">Pouch and Cylindical  cells </t>
  </si>
  <si>
    <t>Nickel cobalt manganise  oxide;  Lithium iron phosphate</t>
  </si>
  <si>
    <t>https://www.freyrbattery.com/extra-pages/facilities/giga-factory-usa</t>
  </si>
  <si>
    <t>Bridgeport Industrial Park</t>
  </si>
  <si>
    <t>https://www.freyrbattery.com/</t>
  </si>
  <si>
    <t>Luxembourg</t>
  </si>
  <si>
    <t>BNEF Cell database:; https://www.businesswire.com/news/home/20221111005115/en/FREYR-Battery-Announces-Plans-for-U.S.-Gigafactory-in-Georgia; https://www.freyrbattery.com/extra-pages/facilities/giga-factory-usa</t>
  </si>
  <si>
    <t xml:space="preserve">FREYR is buidling a Giga America clean battery manufacturing facility based on the next-generation SemiSolid™ Lithium-Ion Battery Technology platform developed by 24M Technologies Inc  in </t>
  </si>
  <si>
    <t>https://www.freyrbattery.com/about</t>
  </si>
  <si>
    <t>$1.7B investment; could expand to $2.9B; will be focused on ESS</t>
  </si>
  <si>
    <t>General Motors (GM) - Samsung SDI JV</t>
  </si>
  <si>
    <t>GM-Samsung SDI JV Indiana Battery Plant</t>
  </si>
  <si>
    <t>Prismatic pouch cells,  cylindrical cells</t>
  </si>
  <si>
    <t>https://gmauthority.com/blog/gm/gm-facilities/ultium-cells-battery-plants-global/ultium-cells-usa-battery-plants/gm-new-carlisle-indiana-battery-plant/</t>
  </si>
  <si>
    <t>near New Carlisle</t>
  </si>
  <si>
    <t>General Motors
Samsung SDI</t>
  </si>
  <si>
    <t>https://www.gm.com/</t>
  </si>
  <si>
    <t>Detroit
Yongin</t>
  </si>
  <si>
    <t>MI
Gyeonggi-do</t>
  </si>
  <si>
    <t>Charged-the-book.com; https://techcrunch.com/2023/06/13/gm-and-partner-samsung-sdi-pick-indiana-for-3b-battery-factory/; https://techcrunch.com/2023/04/25/hyundai-gm-partner-with-korean-battery-makers-to-build-us-plants/; https://electrek.co/2023/06/13/gm-fourth-ev-battery-plant-new-partner/</t>
  </si>
  <si>
    <t>GM's Indiana battery facility in New Carlisle, in partnership with Smasung,  will mass-produce lithium ion cells for its electric vehicle lineup, representing its fourth U.S. battery plant, currently under construction.</t>
  </si>
  <si>
    <t>$3B investment</t>
  </si>
  <si>
    <t>Gotion Manteno Plant</t>
  </si>
  <si>
    <t>Cylindrical and Pouch cells</t>
  </si>
  <si>
    <t>Nickel cobalt manganese  oxide</t>
  </si>
  <si>
    <t>333 S Spruce St.</t>
  </si>
  <si>
    <t>Manteno</t>
  </si>
  <si>
    <t>Battery Atlas; https://abc7chicago.com/electric-vehicles-gotion-manteno-battery-plant/13755678/; https://www.illinois.gov/news/press-release.26993.html#:~:text=Once%20completed%2C%20the%20facility%20in,will%20cover%20approximately%20150%20acres. https://chicagoyimby.com/2023/09/new-ev-gigafactory-announced-near-kankakee.html#:~:text=Located%20at%20333%20S%20Spruce,battery%20maker%20Gotion%20Hight%2DTech.</t>
  </si>
  <si>
    <t>Gotion is a rapidly expanding company focused on innovative energy solutions and next-gen battery technology such as advanced lithium ion batteries for electric vehicles and stationary applications.</t>
  </si>
  <si>
    <t>https://lgeshonda.com/</t>
  </si>
  <si>
    <t>$2B investment; production expected in 2024</t>
  </si>
  <si>
    <t>Gotion Mecosta County Plant</t>
  </si>
  <si>
    <t>Green Charter Township</t>
  </si>
  <si>
    <t>https://www.wzzm13.com/article/news/local/gotion-battery-plant-approved-near-big-rapids/69-3dbe01e7-2544-4ed7-b013-bbb1d74155ce; Battery Atlas</t>
  </si>
  <si>
    <t>https://www.hyundainews.com/en-us/releases/3920</t>
  </si>
  <si>
    <t>$2.36B investment; start production in 2024 and reach capacity in 2031</t>
  </si>
  <si>
    <t>Honda - LGES Partnership</t>
  </si>
  <si>
    <t>Honda LGES Fayette Battery Manufacturing Plant</t>
  </si>
  <si>
    <t>Milledgeville-Jeffersonville Road</t>
  </si>
  <si>
    <t>Jeffersonville</t>
  </si>
  <si>
    <t>Honda
LGES</t>
  </si>
  <si>
    <t>Tokyo
Seoul</t>
  </si>
  <si>
    <t>Japan
South Korea</t>
  </si>
  <si>
    <t>https://insideevs.com/news/591209/rumor-honda-lges-battery-plant-ohio/; https://www.bloomberg.com/news/articles/2022-06-08/honda-lg-energy-eyeing-ohio-for-new-electric-car-battery-plant; BNEF Interactive Dataset Cell Manufacturing; lgesolhonda.com; https://www.prnewswire.com/news-releases/lg-energy-solution-and-honda-break-ground-for-new-joint-venture-ev-battery-plant-in-ohio-301758629.html</t>
  </si>
  <si>
    <t>The newly announced battery plant, a joint venture between LG Energy Solution and Honda, is coming to Fayette County, Ohio.</t>
  </si>
  <si>
    <t>Will supply US Honda facilities</t>
  </si>
  <si>
    <t>Hyundai Mobis</t>
  </si>
  <si>
    <t>Hyundai Mobis Plant</t>
  </si>
  <si>
    <t>https://www.mobis.co.kr/en/index.do</t>
  </si>
  <si>
    <t>1395 Mitchell Young Rd</t>
  </si>
  <si>
    <t xml:space="preserve">Montgomery </t>
  </si>
  <si>
    <t>334-387-4800</t>
  </si>
  <si>
    <t>Hyundai Motor Group</t>
  </si>
  <si>
    <t>https://www.hyundaimotorgroup.com/main/mainRecommend</t>
  </si>
  <si>
    <t xml:space="preserve">Seoul
</t>
  </si>
  <si>
    <t xml:space="preserve">Gyeonggi
</t>
  </si>
  <si>
    <t>https://www.al.com/news/2022/10/hyundai-mobis-electric-vehicle-battery-plant-in-montgomery-will-employ-400-people.html; https://www.wsfa.com/video/2023/08/03/ev-battery-production-new-hyundai-mobis-plant-begin-by-mid-2024/</t>
  </si>
  <si>
    <t>Hyundai Mobis is a global auto parts vendor, focusing on autonomous driving, connectivity and electrification to be a leader in the era of smart mobility.</t>
  </si>
  <si>
    <t xml:space="preserve">Production scheduled for mid-2024; Will supply 200,000 vehicles for HMMA plant or Kia; Kia EV9 76.1-99.8; assume 88 kWh; capacity = 200000veh*88 kWh/veh = </t>
  </si>
  <si>
    <t>Hyundai-LGES JV</t>
  </si>
  <si>
    <t>Hyundai LGES Bryan County Battery Plant</t>
  </si>
  <si>
    <t>near Hyundai Metaplant in Bryan County</t>
  </si>
  <si>
    <t>Hyundai Motor Group
LGES</t>
  </si>
  <si>
    <t>Seoul
Seoul</t>
  </si>
  <si>
    <t>Gyeonggi
Gyeonggi</t>
  </si>
  <si>
    <t>South Korea South Korea</t>
  </si>
  <si>
    <t>charged-the-book.com; https://www.hyundaimotorgroup.com/news/CONT0000000000093783</t>
  </si>
  <si>
    <t xml:space="preserve">
Hyundai Motor Group, a global enterprise with a diverse value chain, spans mobility, steel, construction, logistics, finance, IT, and service. </t>
  </si>
  <si>
    <t>Will supply batteries to 300,000 EVs per year; construction is scheduled to start in 2H2023 with production at the end of 2025 at the earliest; located adjacent to Hyundai Motor Group Metaplant America; plant will make batteries for Hyundai, Kia and GEnesis EVs made in GA. Used Metaplant location for GPS</t>
  </si>
  <si>
    <t>Hyundai-SK On</t>
  </si>
  <si>
    <t>Bartow Battery Manufacturing Plant</t>
  </si>
  <si>
    <t>https://www.hyundai.com/worldwide/en/company/newsroom/detail/hyundai-motor-group-and-sk-on-to-establish-ev-battery-cell-production-joint-venture-in-us-0000000237</t>
  </si>
  <si>
    <t>Bartow Centre, Highway 411, Bartow County</t>
  </si>
  <si>
    <t>Hyundai Motor Group
SK On</t>
  </si>
  <si>
    <t>Seoul
Icheon</t>
  </si>
  <si>
    <t>BNEF Cell database; https://www.utilitydive.com/news/Hyundai-SK-On-plan-5B-Georgia-EV-battery-joint-venture/648667/; https://www.prnewswire.com/news-releases/hyundai-motor-group-and-sk-on-to-build-ev-battery-facility-in-bartow-county-301698015.html; https://electrek.co/2023/04/25/hyundai-and-sk-on-finalize-5b-us-battery-factory-update/</t>
  </si>
  <si>
    <t xml:space="preserve">Hyundai Motor Group is a global enterprise that has created a value chain based on mobility, steel, and construction, as well as logistics, finance, IT, and service. </t>
  </si>
  <si>
    <t>$5B investment; should produce enough batteries for 300,000 vehicles by the second half of 2025</t>
  </si>
  <si>
    <t>IM3NY</t>
  </si>
  <si>
    <t>Imperium3 Huron Battery Manufacturing Plant I</t>
  </si>
  <si>
    <t>https://im3ny.com/</t>
  </si>
  <si>
    <t>Huron Campus - 1701 North St</t>
  </si>
  <si>
    <t>Endicott</t>
  </si>
  <si>
    <t>607-444-1545</t>
  </si>
  <si>
    <t>Imperium3</t>
  </si>
  <si>
    <t>im3.com.au</t>
  </si>
  <si>
    <t>BNEF: Interactive Datasets/Storage/Cell manufacturers; https://www.pressconnects.com/story/money/2021/04/21/endicott-ny-lithium-ion-battery-plant-begin-production-2022/7318704002/</t>
  </si>
  <si>
    <t xml:space="preserve">
iM3NY, a U.S.-based independent lithium-ion cell manufacturer, commercializes American-developed cell chemistry with a primarily North American supply chain. Production started in 2022, targeting 38 GWh/yr in the near future.</t>
  </si>
  <si>
    <t>https://im3ny.com/, https://im3ny.com/about/</t>
  </si>
  <si>
    <t>Total facility will have 2500 workers:  https://www.pressconnects.com/story/money/2021/04/21/endicott-ny-lithium-ion-battery-plant-begin-production-2022/7318704002/</t>
  </si>
  <si>
    <t>Imperium3 Huron Battery Manufacturing Plant II</t>
  </si>
  <si>
    <t>BNEF: Interactive Datasets/Storage/Cell manufacturers; https://www.pressconnects.com/story/money/2021/04/21/endicott-ny-lithium-ion-battery-plant-begin-production-2022/7318704002/; https://www.automotivemanufacturingsolutions.com/emobility/lithium-ion-battery-gigafactory-database/41937.article</t>
  </si>
  <si>
    <t>Total facility will have 2500 workers:  https://www.pressconnects.com/story/money/2021/04/21/endicott-ny-lithium-ion-battery-plant-begin-production-2022/7318704002/; Workers were ratioed by output. Automotive Manufacturing Solutions reports 3 GWh rising to 15 GWh; C4V and Magnis Resources, Boston Energy and Innovation are all involved as well</t>
  </si>
  <si>
    <t>BNEF: Interactive Datasets/Storage/Cell manufacturers; https://www.pressconnects.com/story/money/2021/04/21/endicott-ny-lithium-ion-battery-plant-begin-production-2022/7318704002/; https://www.automotivemanufacturingsolutions.com/emobility/lithium-ion-battery-gigafactory-database/41937.article; https://im3ny.com/gigafactory/</t>
  </si>
  <si>
    <t>Ion Storage Systems</t>
  </si>
  <si>
    <t>https://ionstoragesystems.com/</t>
  </si>
  <si>
    <t>5000 College Avenue, Ste 3122</t>
  </si>
  <si>
    <t>College Park</t>
  </si>
  <si>
    <t>MD</t>
  </si>
  <si>
    <t>301-204-22322</t>
  </si>
  <si>
    <t>Beltsville, MD</t>
  </si>
  <si>
    <t>ionstoragesystems.com; https://energy.umd.edu/news/story/energy-start-up-places-3rd-in-battery-competition; https://www.businesswire.com/news/home/20201110005395/en/Ion-Storage-Announces-New-State-of-the-Art-HQ-Manufacturing-Facility;  Pitchbook.com; BNEF Cell Database</t>
  </si>
  <si>
    <t xml:space="preserve">
Ion Storage Systems transforms the battery industry with innovation. Its team, experts in battery technology, reimagine and merge technologies to create safer, stronger, lighter, and more rugged batteries. </t>
  </si>
  <si>
    <t>https://ionstoragesystems.com/, https://ionstoragesystems.com/#about</t>
  </si>
  <si>
    <t>Contract with DLA to commercialize a conformal wearable battery for sodiers.  Are scaling up to do this.  Battery is non-flammable; can work with any cathode</t>
  </si>
  <si>
    <t>Ionblox</t>
  </si>
  <si>
    <t>https://www.ionblox.com/</t>
  </si>
  <si>
    <t>3390 Gateway Blvd.</t>
  </si>
  <si>
    <t>510-962-3682</t>
  </si>
  <si>
    <t>zenlabsinc.com; Questionnaire; Pitchbook.com; ionblox.com</t>
  </si>
  <si>
    <t>Ionblox transforms lithium-ion batteries using high-capacity silicon monoxide anodes. Its nano-engineered SEI layer and advanced cell architecture ensure high conductivity and extended cycle life, even with extreme fast charging.</t>
  </si>
  <si>
    <t>Formerly Zenlabs Energy; the proprietary silicon-based anodes help make a battery with high energy density and a long cycle life</t>
  </si>
  <si>
    <t>John Deere</t>
  </si>
  <si>
    <t>Kernersville</t>
  </si>
  <si>
    <t>https://www.deere.com/en/</t>
  </si>
  <si>
    <t>1000 John Deere Rd</t>
  </si>
  <si>
    <t>https://www.deere.com</t>
  </si>
  <si>
    <t>Moline</t>
  </si>
  <si>
    <t>https://www.deere.com/en/news/all-news/deere-kreisel-batteries-north-carolina/;</t>
  </si>
  <si>
    <t>John Deere is a leader in agricultural, construction and forestry equipment. This facility will develop and manufacture Kreisel battery and CHIMERO charger technology to serve the North American off-highway market.</t>
  </si>
  <si>
    <t>Production to begin in 2025; Will also build packs</t>
  </si>
  <si>
    <t>Kore Power</t>
  </si>
  <si>
    <t>https://korepower.com/</t>
  </si>
  <si>
    <t>SEC 85 &amp; Baseline Rd</t>
  </si>
  <si>
    <t>Buckeye</t>
  </si>
  <si>
    <t>208-904-1642</t>
  </si>
  <si>
    <t>Coeur d’Alene</t>
  </si>
  <si>
    <t>korepower.com; https://www.businesswire.com/news/home/20210511006073/en/KORE-Power-Names-Three-Potential-Sites-for-U.S.-Lithium-Ion-Battery-Manufacturing-Facility; https://www.automotivemanufacturingsolutions.com/emobility/lithium-ion-battery-gigafactory-database/41937.article; https://assets.website-files.com/602d520c7a0a3866755c38ae/602d520c7a0a3850e25c3b03_KORE-Power-GTM-Whitepaper.pdf;https://korepower.com/cell#:~:text=KORE%20Power%20has%202%20GWh,capacity%20based%20on%20market%20requirements; https://www.thecentersquare.com/arizona/kore-power-to-grow-in-maricopa-county-bringing-thousands-of-jobs/article_1b3ced78-f56e-11eb-a16c-ff48349baabb.html; https://korepower.com/media/kore-power-closes-on-purchase-of-koreplex-gigafactory-site-in-buckeye-arizona</t>
  </si>
  <si>
    <t>Kore Power designs and manufactures high-density lithium-ion batteries and energy storage systems, primarily for utility, industrial, and mission-critical markets globally, with a focus on sustainability and innovation.</t>
  </si>
  <si>
    <t>https://korepower.com/, https://korepower.com/about</t>
  </si>
  <si>
    <t>Hopes to start production in Q@ of 2023</t>
  </si>
  <si>
    <t>LG Energy Solution Ltd</t>
  </si>
  <si>
    <t>Arizona EV plant</t>
  </si>
  <si>
    <t>https://news.lgensol.com/company-news/press-releases/1613/</t>
  </si>
  <si>
    <t>22358 S. Ellsworth Road</t>
  </si>
  <si>
    <t>Queen Creek</t>
  </si>
  <si>
    <t>480-358-3000</t>
  </si>
  <si>
    <t>https://www.lgensol.com/en/index</t>
  </si>
  <si>
    <t>https://www.azfamily.com/2022/04/12/300-acres-queen-creek-could-be-new-site-an-lg-battery-plant/; BNEF Interactive Dataset Cell manufacturers; https://www.just-auto.com/news/lges-reconsiders-ev-battery-plant-in-arizona/; https://www.azcommerce.com/news-events/news/2023/3/lg-energy-solution-to-invest-55-billion-to-build-battery-manufacturing-complex-in-queen-creek/</t>
  </si>
  <si>
    <t>LG Energy Solution, subsidiary of the LG Chem,  is a key player in the EV battery market, manufacturing and designing lithium-ion batteries for electric vehicles and energy storage systems</t>
  </si>
  <si>
    <t>https://news.lgensol.com/company-news/press-releases/1613/, https://news.lgensol.com/company-overview/fast-facts/</t>
  </si>
  <si>
    <t>Focus on Evs; Invest $3.2B; expected to come on-line in 2025</t>
  </si>
  <si>
    <t>Arizona ESS plant</t>
  </si>
  <si>
    <t>Focus on ESS; Invest $2.3B; expected to come on-line in 2026</t>
  </si>
  <si>
    <t>LG Energy Solution Michigan Inc.</t>
  </si>
  <si>
    <t>LG Energy Solution Michigan Holland Battery Manufacturing Plant</t>
  </si>
  <si>
    <t>https://lgenergymi.com/</t>
  </si>
  <si>
    <t>1 LG Way</t>
  </si>
  <si>
    <t>616-494-7100</t>
  </si>
  <si>
    <t>LG Energy Solution</t>
  </si>
  <si>
    <t>https://www.lgensol.com/kr/index</t>
  </si>
  <si>
    <t>BNEF: Interactive Datasets/Storage/Cell manufacturers; https://www.forbes.com/sites/samabuelsamid/2021/03/11/lg-chem-commits-45b-to-expand-ev-battery-production-capacity-in-us-by-70-gwh/?sh=47842698a026; Questionnaire; https://www.automotivemanufacturingsolutions.com/emobility/lithium-ion-battery-gigafactory-database/41937.article; Questionnaire; https://www.michiganbusiness.org/news/2022/03/lg-energy-solution-and-michigan-leading-the-battery-evolution/; https://www.spglobal.com/commodityinsights/en/market-insights/latest-news/energy-transition/042722-lg-energy-aims-to-more-than-double-battery-capacity-to-520-gwhyear-by-2025; https://www.michigan.gov/whitmer/news/press-releases/2022/03/22/whitmer-announces-1200-new-jobs-from-lg-energy-solutions-investment#:~:text=LG%20Energy%20Solution%2C%20formerly%20known,has%201%2C495%20employees%20in%20Michigan; https://www.electrive.com/2022/03/24/lg-energy-solution-to-expand-michigan-plant/; https://insideevs.com/news/575359/lges-plant-expansion-michigan/</t>
  </si>
  <si>
    <t>BNEF: Interactive Datasets/Storage/Cell manufacturers; https://www.forbes.com/sites/samabuelsamid/2021/03/11/lg-chem-commits-45b-to-expand-ev-battery-production-capacity-in-us-by-70-gwh/?sh=47842698a026; Questionnaire; https://www.automotivemanufacturingsolutions.com/emobility/lithium-ion-battery-gigafactory-database/41937.article; Questionnaire; https://www.michiganbusiness.org/news/2022/03/lg-energy-solution-and-michigan-leading-the-battery-evolution/; https://www.spglobal.com/commodityinsights/en/market-insights/latest-news/energy-transition/042722-lg-energy-aims-to-more-than-double-battery-capacity-to-520-gwhyear-by-2025; https://www.michigan.gov/whitmer/news/press-releases/2022/03/22/whitmer-announces-1200-new-jobs-from-lg-energy-solutions-investment#:~:text=LG%20Energy%20Solution%2C%20formerly%20known,has%201%2C495%20employees%20in%20Michigan;https://www.electrive.com/2022/03/24/lg-energy-solution-to-expand-michigan-plant/</t>
  </si>
  <si>
    <t>Quintupling size of Holland plant by 2025</t>
  </si>
  <si>
    <t>LI-CAP Technologies</t>
  </si>
  <si>
    <t>Electrodes</t>
  </si>
  <si>
    <t>https://www.licaptech.com/</t>
  </si>
  <si>
    <t>9795 Business Park Dr
Unit I</t>
  </si>
  <si>
    <t>Sacramento</t>
  </si>
  <si>
    <t>916-329-8099</t>
  </si>
  <si>
    <t>LICAP Technologies</t>
  </si>
  <si>
    <t>licaptech.com; https://www.zoominfo.com/c/licap-technologies-inc/458886699; https://rocketreach.co/licap-technologies-inc-profile_b4525d66fc89e31f</t>
  </si>
  <si>
    <t xml:space="preserve">LI-CAP Technologies' Activated Dry Electrode® technology enables cost-effective and environmentally friendly manufacturing of lithium-ion batteries, ultracapacitors, and lithium-ion capacitors with superior performance. </t>
  </si>
  <si>
    <t>https://www.licaptech.com/, https://www.licaptech.com/about</t>
  </si>
  <si>
    <t>Dry electrode for solid state battery</t>
  </si>
  <si>
    <t>LION Electric</t>
  </si>
  <si>
    <t>Lion Campus - Battery Plant and Innovation Center</t>
  </si>
  <si>
    <t>https://thelionelectric.com/en</t>
  </si>
  <si>
    <t>9900 Rie Irénée Vachon</t>
  </si>
  <si>
    <t>Mirabel</t>
  </si>
  <si>
    <t>J7N 3C5</t>
  </si>
  <si>
    <t>450-432-5466</t>
  </si>
  <si>
    <t>thelionelectric.com/documents/en/PressRelease_Lion_BatteryManufacturingPlantOpening_ENG.pdf; https://s27.q4cdn.com/902820926/files/doc_presentations/2023/May-2023-IR-Presentation-V2.pdf</t>
  </si>
  <si>
    <t>LION Electric manufactures innovative zero-emission vehicles, including all-electric school buses and urban trucks. A leading OEM in North American transportation electrification, it actively seeks new technologies for user-specific features.</t>
  </si>
  <si>
    <t>First packs were tested; Facility will get to 1.7 GWh by the end of 2023 and then on to 5 GWh</t>
  </si>
  <si>
    <t>Lithion Battery, Inc.</t>
  </si>
  <si>
    <t>Engineered Power Limited Partnership</t>
  </si>
  <si>
    <t>https://www.lithionbattery.com/</t>
  </si>
  <si>
    <t>3103 14th Ave NE, #20</t>
  </si>
  <si>
    <t>T2A 7N6</t>
  </si>
  <si>
    <t>403-235-2584</t>
  </si>
  <si>
    <t>Lithion Battery Inc.</t>
  </si>
  <si>
    <t>lithionbattery.com</t>
  </si>
  <si>
    <t>Lithion Batteries, a vertically integrated manufacturer of battery cells and packs, produces custom, high-quality power solutions globally, emphasizing reliability in critical applications.</t>
  </si>
  <si>
    <t>1350 Wigwam Parkway</t>
  </si>
  <si>
    <t>702-478-3590</t>
  </si>
  <si>
    <t>Luna Lithium Battery</t>
  </si>
  <si>
    <t>Luna Lithium Hermosillo Battery Manufacturing Plant</t>
  </si>
  <si>
    <t>https://www.delunalithiumbattery.com/</t>
  </si>
  <si>
    <t>Ciudad Sahagún</t>
  </si>
  <si>
    <t>Hidalgo</t>
  </si>
  <si>
    <t>52-551-377-9167</t>
  </si>
  <si>
    <t>delunalithiumbattery.com</t>
  </si>
  <si>
    <t>Mexico City</t>
  </si>
  <si>
    <t>delunalthiumbattery.com; BNEF Cell Database; https://mexicobusiness.news/mining/news/new-lithium-battery-plant-start-operations-soon</t>
  </si>
  <si>
    <t>Luna Lithium Battery improves lives with its lithium battery technology, powering everything with energy.</t>
  </si>
  <si>
    <t>Microvast</t>
  </si>
  <si>
    <t>Microvast North American Manufacturing Facility</t>
  </si>
  <si>
    <t xml:space="preserve">Nickel manganese cobalt, Lithium iron phosphate,  Lithium titanium oxide </t>
  </si>
  <si>
    <t>https://microvast.com/</t>
  </si>
  <si>
    <t>780 International Blvd</t>
  </si>
  <si>
    <t>Stafford</t>
  </si>
  <si>
    <t>microvast.com; https://microvast.com/microvast-governor-lee-and-commissioner-rolfe-announce-company-to-establish-manufacturing-facility-in-clarksville-tennessee/; https://www.automotivemanufacturingsolutions.com/emobility/lithium-ion-battery-gigafactory-database/41937.article; https://www.sec.gov/Archives/edgar/data/1760689/000121390021043159/ea145917ex99-1_microvasthold.htm; BNEF Interactive Database cell manufacturing; https://source.benchmarkminerals.com/article/lg-chem-tennessee-cathode-plant-could-double-north-american-production?mc_cid=c72c66f531&amp;mc_eid=6a6017029d; https://ir.microvast.com/events-presentations/presentations</t>
  </si>
  <si>
    <t>Microvast controls every aspect of battery development for industry-leading energy density, safety, ultra-fast charging, and long lifespans in commercial transportation and energy storage.</t>
  </si>
  <si>
    <t>https://microvast.com/, https://microvast.com/company/</t>
  </si>
  <si>
    <t>Should be operational in 2022; Will make cells, modules, packs and separators; chemistry is unknown, but Microvast makes LTO, Nickel Manganese Cobalt and Lithium iron phosphate chemistries; Could not find if system is operational as of 6/2023; Benchmark states that the facility will make Nickel Manganese Cobalt pouch cells</t>
  </si>
  <si>
    <t>https://nanotechenergy.com/</t>
  </si>
  <si>
    <t xml:space="preserve">Nanotech Energy delivers safe, sustainable, and efficient super material-based solutions for cutting-edge products. </t>
  </si>
  <si>
    <t>https://nanotechenergy.com/, https://nanotechenergy.com/about-us/</t>
  </si>
  <si>
    <t>Developing a non-flammable advanced Li-ion battery for the electric and portable electronics markets based on graphene; Won CES Innovation award 2022</t>
  </si>
  <si>
    <t>Navitas Systems, LLC</t>
  </si>
  <si>
    <t>Navitas Systems Venture Drive</t>
  </si>
  <si>
    <t>https://www.navitassys.com/</t>
  </si>
  <si>
    <t>4880 Venture Drive</t>
  </si>
  <si>
    <t>Ann Arbor</t>
  </si>
  <si>
    <t>734-205-1400</t>
  </si>
  <si>
    <t>Navitas Systems LLC</t>
  </si>
  <si>
    <t>Lisle</t>
  </si>
  <si>
    <t>navitassys.com; Questionnaire; https://www.zoominfo.com/c/navitas-systems-llc/356127778</t>
  </si>
  <si>
    <t>Navitas Systems specializes in comprehensive energy storage solutions, manufacturing lithium cells and products for commercial and U.S. government/military customers. Its capabilities include advanced chemistries, electronics, system integration, and more.</t>
  </si>
  <si>
    <t>https://www.navitassys.com/, https://www.navitassys.com/about-us/</t>
  </si>
  <si>
    <t>NextStar Energy (Stellantis - LG Energy Solution JV)</t>
  </si>
  <si>
    <t>Windsor Gigafactory</t>
  </si>
  <si>
    <t xml:space="preserve">Cylindical  &amp; Prismatic cells </t>
  </si>
  <si>
    <t>https://www.stellantis.com/en/news/press-releases/2022/march/stellantis-and-lg-energy-solution-to-invest-over-5-billion-cad-in-joint-venture-for-first-large-scale-lithium-Ion-battery-production-plant-in-canada</t>
  </si>
  <si>
    <t>Windsor</t>
  </si>
  <si>
    <t>N8W 3Y3</t>
  </si>
  <si>
    <t>Stellantis - LG Energy Solution JV</t>
  </si>
  <si>
    <t>https://www.stellantis.com/en</t>
  </si>
  <si>
    <t>Hoofddorp
Seoul</t>
  </si>
  <si>
    <t>North Holland
Gyeonggi</t>
  </si>
  <si>
    <t>Netherlands
Republic of Korea</t>
  </si>
  <si>
    <t>https://www.stellantis.com/en/news/press-releases/2022/march/stellantis-and-lg-energy-solution-to-invest-over-5-billion-cad-in-joint-venture-for-first-large-scale-lithium-Ion-battery-production-plant-in-canada; BNEF Interactive Dataset Cell manufacturing; https://moparinsiders.com/stellantis-close-to-an-agreement-to-resume-construction-of-windsor-gigafactory/</t>
  </si>
  <si>
    <t>Stellantis and LG Energy Solution's joint venture, NextStar Energy, aims to establish Canada's first major EV battery facility in Windsor, Ontario, focusing on lithium-ion battery production for Stellantis vehicle requirements.</t>
  </si>
  <si>
    <t>https://www.stellantis.com/en/news/press-releases/2022/may/stellantis-and-samsung-announce-battery-plant-in-kokomo</t>
  </si>
  <si>
    <t>Construction scheduled to start at the end of 2022 with production in Q1 2024; Construction is on hold as of 6/19/2023 due to disagreement with government, but the 2 sides are close to a deal.</t>
  </si>
  <si>
    <t>Northvolt</t>
  </si>
  <si>
    <t xml:space="preserve">Northvolt Six </t>
  </si>
  <si>
    <t>https://northvolt.com/manufacturing/six/</t>
  </si>
  <si>
    <t xml:space="preserve">Saint-Basile-le-Grand and McMasterville, suburbs of Montreal </t>
  </si>
  <si>
    <t xml:space="preserve">Montreal </t>
  </si>
  <si>
    <t xml:space="preserve">Quebec </t>
  </si>
  <si>
    <t xml:space="preserve"> Northvolt</t>
  </si>
  <si>
    <t>https://northvolt.com/</t>
  </si>
  <si>
    <t xml:space="preserve">Stockholm </t>
  </si>
  <si>
    <t xml:space="preserve">Sweden </t>
  </si>
  <si>
    <t>https://northvolt.com/
https://www.reuters.com/business/autos-transportation/swedens-northvolt-build-52-bln-battery-factory-canada-2023-09-28/; Battery Atlas; https://northvolt.com/manufacturing/six/</t>
  </si>
  <si>
    <t>Northvolt produces batteries with clean energy to deliver batteries with a 90% lower carbon footprint than those using coal.</t>
  </si>
  <si>
    <t>Production in 2026, reaching full capacity in 2028; Will have a full circular plant - recycling batteries into new batteries; unclear when the recycling plant will be included. $5.2B investment</t>
  </si>
  <si>
    <t>Our Next Energy, Inc.</t>
  </si>
  <si>
    <t>ONE Circle Gigafactory</t>
  </si>
  <si>
    <t>https://one.ai/</t>
  </si>
  <si>
    <t>42060 Ecorse Rd.</t>
  </si>
  <si>
    <t>Belleville</t>
  </si>
  <si>
    <t>248-677-1010</t>
  </si>
  <si>
    <t>BNEF Cell Database; prnewswire.com/news-releases/battery-startup-our-next-energy-one-closes-series-a-led-by-breakthrough-energy-ventures-301400984.html; BNEF Cell Database; https://one.ai/our-next-energy-helps-gov-whitmer-unveil-make-it-in-michigan-plan</t>
  </si>
  <si>
    <t>Our Next Energy is doubling the EV range, prioritizing safety with innovative chemistries, and building a sustainable North American supply chain with abundant materials for cost-effective, resilient batteries.</t>
  </si>
  <si>
    <t>https://one.ai/, https://one.ai/mission</t>
  </si>
  <si>
    <t>Developer of transformative battery technology intended to significantly improve range while lowering the cost of batteries and electric propulsion systems. The company uses machine learning and artificial intelligence to improve the life and safety of high-energy-density batteries and offers long-lasting power solutions enabling OEMs (Original Equipment Manufacturers) to reach the market range expectations.</t>
  </si>
  <si>
    <t>Panasonic</t>
  </si>
  <si>
    <t>De Soto Facility</t>
  </si>
  <si>
    <t>https://na.panasonic.com/us/</t>
  </si>
  <si>
    <t>De Soto</t>
  </si>
  <si>
    <t>KS</t>
  </si>
  <si>
    <t>Kadoma</t>
  </si>
  <si>
    <t>Osaka</t>
  </si>
  <si>
    <t>https://rethinkresearch.biz/articles/panasonic-name-de-soto-kansas-for-next-us-battery-plant/; https://insideevs.com/news/598071/panasonic-new-us-battery-plant-kansas/; https://na.panasonic.com/us/news/panasonic-awards-turner-yates-contract-build-ev-battery-plant</t>
  </si>
  <si>
    <t xml:space="preserve">Panasonic's purpose is to create high-quality, useful products, fostering a better society. </t>
  </si>
  <si>
    <t>https://na.panasonic.com/us/, https://na.panasonic.com/us/who-we-are</t>
  </si>
  <si>
    <t>Piersica</t>
  </si>
  <si>
    <t>https://piersica.com/</t>
  </si>
  <si>
    <t>10801 NW 42nd Ct</t>
  </si>
  <si>
    <t>Sunrise</t>
  </si>
  <si>
    <t>piersica.com</t>
  </si>
  <si>
    <t>Piersica is developing cutting-edge materials and innovative technology to engineer a next-generation battery that can achieve three times the energy density of existing lithium-ion batteries.</t>
  </si>
  <si>
    <t>Pomega Energy Storage Technologies</t>
  </si>
  <si>
    <t>Colleton County Battery Plant</t>
  </si>
  <si>
    <t>https://tr.pomega.com/en/pomega-energy-storage-technologies-breaks-ground-for-new-lithium-ion-battery-plant/</t>
  </si>
  <si>
    <t>Walterboro</t>
  </si>
  <si>
    <t>Kontrolmatik Technologies</t>
  </si>
  <si>
    <t>https://www.kontrolmatik.com/en/</t>
  </si>
  <si>
    <t>Istanbul</t>
  </si>
  <si>
    <t>Türkiye</t>
  </si>
  <si>
    <t>Charged-the-book.com; https://governor.sc.gov/news/2022-12/kontrolmatik-technologies-establishing-operations-colleton-county; https://rebusinessonline.com/pomega-energy-storage-breaks-ground-on-300m-lithium-battery-plant-near-charleston/; https://charlestonbusiness.com/news/manufacturing/83129/</t>
  </si>
  <si>
    <t>Pomega Energy, a Kontrolmatik subsidiary, breaks ground on a U.S. lithium-ion battery plant in South Carolina. It will manufacture lithium iron phosphate cells and assemble turnkey energy storage systems.</t>
  </si>
  <si>
    <t>Production expected in 2024; Would like to expand to 6GWh; $300M investment; focused on ESS</t>
  </si>
  <si>
    <t>Proterra</t>
  </si>
  <si>
    <t>Powered 1</t>
  </si>
  <si>
    <t>https://www.proterra.com/</t>
  </si>
  <si>
    <t>1650 Poplar Dr. Ext.</t>
  </si>
  <si>
    <t>Greer</t>
  </si>
  <si>
    <t>Burlingame</t>
  </si>
  <si>
    <t>proterra.com; https://www.proterra.com/press-release/first-battery-at-powered1-factory/</t>
  </si>
  <si>
    <t>Proterra is powering the shift to electric with clean, quiet transportation with innovative technologies, providing safer, reliable, and cleaner options for a sustainable world.</t>
  </si>
  <si>
    <t>https://www.proterra.com/, https://www.proterra.com/about/</t>
  </si>
  <si>
    <t>QuantumScape</t>
  </si>
  <si>
    <t>SJ-1</t>
  </si>
  <si>
    <t>Battery Development</t>
  </si>
  <si>
    <t>https://www.quantumscape.com/</t>
  </si>
  <si>
    <t>1730 Technology Drive</t>
  </si>
  <si>
    <t>San Jose</t>
  </si>
  <si>
    <t>408-452-2000</t>
  </si>
  <si>
    <t>Questionnaire; https://www.mercurynews.com/2021/04/15/quantumscape-battery-big-north-san-jose-lease-expand-real-estate-tech/; Quantumscape.com; https://www.quantumscape.com/press-release/quantumscape-secures-campus-in-san-jose-california/; BNEF Interactive Dataset Cell manufacturing'</t>
  </si>
  <si>
    <t>QuantumScape is building high performing solid state batteies. Its decade-long effort results in fast-charging, long-lasting, and safer batteries, addressing key areas like battery life and charging speed.</t>
  </si>
  <si>
    <t>https://www.quantumscape.com/, https://www.quantumscape.com/company/</t>
  </si>
  <si>
    <t>Website states &gt; 600 employees; assumed all were at HQ;  1 GWh/yr; Listed as pilot plants in BNEF</t>
  </si>
  <si>
    <t>SJ-2</t>
  </si>
  <si>
    <t>1710 Automation Parkway</t>
  </si>
  <si>
    <t>Website states &gt; 600 employees; assumed all were at HQ; 20 GWh/yr; Listed as pilot plant in BNEF</t>
  </si>
  <si>
    <t>Rolled-Ribbon Battery Company</t>
  </si>
  <si>
    <t>Austin Headquarters</t>
  </si>
  <si>
    <t xml:space="preserve">Nickel manganese cobalt,  Lithium iron phosphate </t>
  </si>
  <si>
    <t>http://rolled-ribbon.com/</t>
  </si>
  <si>
    <t>14141 W. Highway 290, Building #400</t>
  </si>
  <si>
    <t>512-387-2553</t>
  </si>
  <si>
    <t>rolled-ribbon.com; Questionnaire</t>
  </si>
  <si>
    <t>Rolled-Ribbon technology overcomes industry challenges, outperforming conventional cells in power and capacity. Its physical structures, not electrochemical formulations, deliver superior performance for high-power Li-ion applications.</t>
  </si>
  <si>
    <t>http://rolled-ribbon.com/, http://rolled-ribbon.com/technology.html</t>
  </si>
  <si>
    <t>Currently at pilot scale: 1.5MWh/year. Hoping to increase to: 75MWh+/year in 2023</t>
  </si>
  <si>
    <t>Saft America Inc</t>
  </si>
  <si>
    <t>Saft America Jacksonville Lithium Ion Battery Manufacturing Plant</t>
  </si>
  <si>
    <t>https://www.saft.com/</t>
  </si>
  <si>
    <t>13575 Waterworks St</t>
  </si>
  <si>
    <t>904-861-1501</t>
  </si>
  <si>
    <t>Saft</t>
  </si>
  <si>
    <t>Levallois-Perret</t>
  </si>
  <si>
    <t>Île-de-France</t>
  </si>
  <si>
    <t>France</t>
  </si>
  <si>
    <t>Questionnaire; https://www.jaxdailyrecord.com/article/saft-says-its-cutting-63-jobs-at-west-jacksonville-factory; BNEF Cell Manufacturing Database; https://www.automotivemanufacturingsolutions.com/emobility/lithium-ion-battery-gigafactory-database/41937.article;https://www.zippia.com/saft-america-careers-37363/demographics/; https://www.buzzfile.com/business/Li~Ion-Renewables-Division-904-861-1501; BNEF Interactive Dataset Cell Manufacturing</t>
  </si>
  <si>
    <t>Saft delivers longer-lasting batteries and systems for critical safety applications, back-up power, and propulsion, ensuring high performance in various environments.</t>
  </si>
  <si>
    <t>https://www.saft.com/, https://www.saft.com/about-us/who-saft/battery-company</t>
  </si>
  <si>
    <t>Questionnaire; https://www.jaxdailyrecord.com/article/saft-says-its-cutting-63-jobs-at-west-jacksonville-factory; BNEF Cell Manufacturing Database; https://www.automotivemanufacturingsolutions.com/emobility/lithium-ion-battery-gigafactory-database/41937.article;https://www.saftbatteries.com/media-resources/press-releases/saft-energy-storage-system-will-smooth-grid-integration-c%C3%B4te-divoire; https://www.buzzfile.com/business/Li~Ion-Renewables-Division-904-861-1501; BNEF Interactive Dataset Cell Manufacturing</t>
  </si>
  <si>
    <t>Samsung SDI America Inc.</t>
  </si>
  <si>
    <t>Auburn Hills</t>
  </si>
  <si>
    <t>https://www.samsungsdi.com/index.html</t>
  </si>
  <si>
    <t>4121 N. Atlantic Blvd.</t>
  </si>
  <si>
    <t>248-843-7871</t>
  </si>
  <si>
    <t>Samsung SDI Inc.</t>
  </si>
  <si>
    <t>Yongin</t>
  </si>
  <si>
    <t>Gyeonggi-do</t>
  </si>
  <si>
    <t xml:space="preserve">South Korea  </t>
  </si>
  <si>
    <t>samsungsdi.ocm; https://www.media.stellantis.com/be-fr/corporate-communications/press/stellantis-and-samsung-sdi-to-form-joint-venture-for-lithium-ion-battery-production-in-north-america-1634888846-1634886420;https://www.linkedin.com/company/samsung-sdi-america-inc-</t>
  </si>
  <si>
    <t>Samsung SDI America Inc. specializes in manufacturing lithium-ion batteries, energy storage systems, and electronic materials, focusing on applications in electric vehicles, renewable energy, and consumer electronics industries.</t>
  </si>
  <si>
    <t>https://www.samsungsdi.com/index.html, https://www.samsungsdi.com/lithium-ion-battery/index.html</t>
  </si>
  <si>
    <t>Sion Power</t>
  </si>
  <si>
    <t>Sodium sulfur</t>
  </si>
  <si>
    <t>https://sionpower.com/</t>
  </si>
  <si>
    <t>2900 E. Elvira Road</t>
  </si>
  <si>
    <t>520-799-7500</t>
  </si>
  <si>
    <t>sionpower.com; https://www.linkedin.com/company/sion-power#:~:text=Headquartered%20in%20Tucson%2C%20Arizona%2C%20Sion,500%20patents%20issued%20and%20pending; Pitchbook.com</t>
  </si>
  <si>
    <t>Sion Power pioneers high-energy lithium-metal rechargeable batteries, focusing on electric vehicles and aerospace markets with dendrite-resistant technology.</t>
  </si>
  <si>
    <t>Produce both Licerion-EV cells for Evs and Licerion-HE cells for aerospace applications; currently developing standardized battery packs as well.</t>
  </si>
  <si>
    <t>Sionic Energy</t>
  </si>
  <si>
    <t>Headquarters</t>
  </si>
  <si>
    <t>Electrode Materials</t>
  </si>
  <si>
    <t>Additives</t>
  </si>
  <si>
    <t>https://sionicenergy.com/</t>
  </si>
  <si>
    <t>1200 Ridgeway Ave, Suite 110</t>
  </si>
  <si>
    <t>Rochester</t>
  </si>
  <si>
    <t>585-645-0041</t>
  </si>
  <si>
    <t>https://www.dnb.com/business-directory/company-profiles.nohms_technologies_inc.9ce903dd0cc5ed297c01e4e40cfb46e0.html; Questionnaire</t>
  </si>
  <si>
    <t>Sionic Energy unlocks low-cost lithium-silicon batteries with a breakthrough silicon anode and electrolyte technology. It addresses the market's quest for next-gen lithium-ion performance with lower cost and greater safety.</t>
  </si>
  <si>
    <t>Formerly NOHMs Technologies Inc.</t>
  </si>
  <si>
    <t>SK Battery America</t>
  </si>
  <si>
    <t>SK Battery America Commerce Georgia Battery Manufacturing Plant Phase I</t>
  </si>
  <si>
    <t>https://eng.sk.com/</t>
  </si>
  <si>
    <t>1523 Steve Reynolds Industrial Pkwy</t>
  </si>
  <si>
    <t>Commerce</t>
  </si>
  <si>
    <t>706-520-7500</t>
  </si>
  <si>
    <t>SK On</t>
  </si>
  <si>
    <t>Incheon</t>
  </si>
  <si>
    <t>BNEF: Interactive Datasets/Storage/Cell manufacturers; https://www.automotivemanufacturingsolutions.com/emobility/lithium-ion-battery-gigafactory-database/41937.article;https://auto.economictimes.indiatimes.com/news/auto-components/sk-innovation-to-raise-annual-battery-capacity-to-200-gwh-by-2025/84008343; https://www.ajc.com/news/business/sk-boosts-hiring-plans-for-georgia-battery-plant/BBUP7AKM6NA75CRJM36J36MH5I/</t>
  </si>
  <si>
    <t>SK Battery America, a subsidiary of SK Innovation, manufactures advanced lithium-ion batteries in various format and chemsities for electric vehicles at their production facilities in Georgia, USA.</t>
  </si>
  <si>
    <t>https://eng.sk.com/, https://eng.sk.com/about</t>
  </si>
  <si>
    <t xml:space="preserve">Will have 2,600 workers at the end of Phase II (end of 2023).  </t>
  </si>
  <si>
    <t>SK Battery America Commerce Georgia Battery Manufacturing Plant Phase II</t>
  </si>
  <si>
    <t>BNEF: Interactive Datasets/Storage/Cell manufacturers; https://www.prnewswire.com/news-releases/sk-innovation-accelerates-hiring-at-its-first-us-based-electric-vehicle-battery-site-in-georgia-301134940.html; https://www.automotivemanufacturingsolutions.com/emobility/lithium-ion-battery-gigafactory-database/41937.article; https://www.ajc.com/news/business/sk-boosts-hiring-plans-for-georgia-battery-plant/BBUP7AKM6NA75CRJM36J36MH5I/</t>
  </si>
  <si>
    <t>One of two factories. Together they will have 21.5 GWh capacity when completed in 2023</t>
  </si>
  <si>
    <t>Solid Power Inc.</t>
  </si>
  <si>
    <t>Solid Power</t>
  </si>
  <si>
    <t>https://www.solidpowerbattery.com/</t>
  </si>
  <si>
    <t>486 S. Pierce Ave., Unit E</t>
  </si>
  <si>
    <t>Louisville</t>
  </si>
  <si>
    <t>303-219-0720</t>
  </si>
  <si>
    <t>Solid Power Inc</t>
  </si>
  <si>
    <t>solidpowerbattery.com; https://www.electrive.com/2021/05/25/solid-power-presents-detail-sto-their-solid-state-battery-platform/  https://boards.greenhouse.io/solidpower https://s28.q4cdn.com/717221730/files/doc_presentations/Solid-Power-Investor-Presentation-June-2021-Final.pdf; Questionnaire; Email; Pitchbook.com; BNEF Cell Database</t>
  </si>
  <si>
    <t>Solid Power develops all-solid-state batteries with higher energy and improved safety, for  a clean, sustainable futureof battery-powered mobility.</t>
  </si>
  <si>
    <t>https://www.solidpowerbattery.com/, https://www.solidpowerbattery.com/about/</t>
  </si>
  <si>
    <t xml:space="preserve">Startup company that is developing all-solid-state rechargeable batteries for Evs and power; has JDAs with BMW, Ford and investors include Hyundai, Samsung, Volta Energy Technologies, Umicore, A123 Systems, Sanoh and Solvay; Has pilot plant since 2008.  Can produce 1-10 MWh/yr; Planning to build Solid Power 2, which will make u[p to 30 MT/y solid electrolyte and do R&amp;D.  Also produces solid state sulfide electrolyte </t>
  </si>
  <si>
    <t>StarPlus Energy (JV Stellantis - Samsung SDI Co) Ltd</t>
  </si>
  <si>
    <t>StarPlus Energy Plant 1</t>
  </si>
  <si>
    <t>Pouch, Cylindrical and Prismatic Can cells</t>
  </si>
  <si>
    <t>Kokomo</t>
  </si>
  <si>
    <t>Hoofddorp
Yongin</t>
  </si>
  <si>
    <t>https://www.stellantis.com/en/news/press-releases/2022/may/stellantis-and-samsung-announce-battery-plant-in-kokomo; BNEF Interactive Dataset Cell manufacturing; https://www.google.com/search?q=has+samsung+SDI+Kokomo+IN+plant+started+construction&amp;rlz=1C1GCEB_enUS866US866&amp;oq=has+samsung+SDI+Kokomo+IN+plant+started+construction&amp;aqs=chrome..69i57j69i64.13551j1j4&amp;sourceid=chrome&amp;ie=UTF-8</t>
  </si>
  <si>
    <t>StarPlus Energy, a joint venture between Stellantis and Samsung SDI, specializes in producing lithium-ion batteries for electric vehicles in their North American facilities.</t>
  </si>
  <si>
    <t>Facility will start construction in late 2022 with production in Q1 in 2025; construction of structure started in March 2023</t>
  </si>
  <si>
    <t>StarPlus Energy Plant 2</t>
  </si>
  <si>
    <t>https://www.stellantis.com/en/news/press-releases/2023/october/stellantis-samsung-sdi-announce-kokomo-indiana-as-site-for-second-us-starplus-energy-gigafactory#:~:text=The%20new%20StarPlus%20Energy%20plant,Kokomo%20and%20the%20surrounding%20areas.</t>
  </si>
  <si>
    <t>$3.2B investment; production scheduled for 2027</t>
  </si>
  <si>
    <t>Statevolt</t>
  </si>
  <si>
    <t>Statevolt Imperial Valley Battery Manufacturing Plant</t>
  </si>
  <si>
    <t>https://www.statevolt.com/</t>
  </si>
  <si>
    <t>2029 Century Park East Suite 400N</t>
  </si>
  <si>
    <t>https://insideevs.com/news/581719/california-statevolt-gigafactory-project/; Statevolt.com; BNEF Interactive Dataset Cell manufacturing; https://chargedevs.com/newswire/statevolt-to-build-54-gwh-battery-gigafactory-in-california/</t>
  </si>
  <si>
    <t>Statevolt aims to be a leading player in the energy transition with Gigafactories in strategic U.S. locations. Its hyperlocal model prioritizes sustainability and a domestic supply chain for American-made batteries.</t>
  </si>
  <si>
    <t>https://www.statevolt.com/, https://statevolt.com/about/</t>
  </si>
  <si>
    <t>New company; Address is for HQ as site has not yet been selected. Will use locally produced lithium and geothermal power from its planned Hells Kitchen Lithium and Power development</t>
  </si>
  <si>
    <t>Stellantis</t>
  </si>
  <si>
    <t>Belvidere Plant</t>
  </si>
  <si>
    <t>3000 W Chrysler Dr</t>
  </si>
  <si>
    <t>Belvidere</t>
  </si>
  <si>
    <t>Hoofddorp</t>
  </si>
  <si>
    <t>North Holland</t>
  </si>
  <si>
    <t>Netherlands</t>
  </si>
  <si>
    <t>https://www.mystateline.com/news/local-news/stellantis-announces-timeline-for-belvidere-assembly-plant-nearly-5b-investment/; Battery Atlas</t>
  </si>
  <si>
    <t>The joint venture company will produce leading edge lithium-ion battery cells and modules to meet a significant portion of Stellantis’ vehicle production requirements in North America.</t>
  </si>
  <si>
    <t>On site of Belvidere Assembly plant; $5B investment - $3.2B for battery plant; startup in 2028</t>
  </si>
  <si>
    <t>Stromvolt</t>
  </si>
  <si>
    <t>Cylindical, Prismatic, or Pouch Cell</t>
  </si>
  <si>
    <t>https://www.stromvolt.com/</t>
  </si>
  <si>
    <t>https://www.electrive.com/2021/10/06/stromvolt-americas-announces-battery-plant-plans-for-canada/; BNEF Interactive Dataset cell manufacturing; stromvolt.com</t>
  </si>
  <si>
    <t xml:space="preserve">
StromVolt tackles lithium cell shortages amid growing EV demand, aiming to secure North American clean tech leadership by owning innovation and intellectual property development, reducing exposure to geopolitical risks.</t>
  </si>
  <si>
    <t>https://www.stromvolt.com/, https://www.stromvolt.com/about</t>
  </si>
  <si>
    <t>Plant will start with a 250 MWh/yr in 2023 and grow to 10 GWh/yr by 2030; Website specifies cells</t>
  </si>
  <si>
    <t>Stryten Energy</t>
  </si>
  <si>
    <t>Ottowa Transportation Manufacturing Plant</t>
  </si>
  <si>
    <t xml:space="preserve">Prismatic cell </t>
  </si>
  <si>
    <t>https://www.stryten.com/</t>
  </si>
  <si>
    <t>15 Fitzgerald Rd
Suite 100</t>
  </si>
  <si>
    <t>K2H 9G1</t>
  </si>
  <si>
    <t>866-713-0406</t>
  </si>
  <si>
    <t>Stryten Energy LLC</t>
  </si>
  <si>
    <t>Alpharetta</t>
  </si>
  <si>
    <t>stryten.com; https://www.galvion.com/blogs/newsroom/galvion-announces-sale-of-vehicle-power-division-assets-to-stryten-energy-llc</t>
  </si>
  <si>
    <t>Stryten Energy offers a comprehensive range of advanced lead, lithium, and vanadium batteries, providing versatile energy solutions tailored to specific customer needs through diverse chemistry options.</t>
  </si>
  <si>
    <t>https://www.stryten.com/, https://www.stryten.com/about-us/</t>
  </si>
  <si>
    <t>Li-ion applications are mainly military; have strong  presence in advanced lead-acid batteries</t>
  </si>
  <si>
    <t>Tesla Energy</t>
  </si>
  <si>
    <t>Tesla Megafactory</t>
  </si>
  <si>
    <t>https://www.tesla.com/energy</t>
  </si>
  <si>
    <t>700 D'Arcy Pkwy</t>
  </si>
  <si>
    <t>Lathrop</t>
  </si>
  <si>
    <t>https://electrek.co/2022/10/26/tesla-unveils-megafactory-battery-production-ramps-up/</t>
  </si>
  <si>
    <t>Tesla's Powerwall, paired with solar systems, stores energy for anytime use. Solar panels on commercial rooftops save money. Megapack and Powerpack provide massive energy storage, supporting global clean energy.</t>
  </si>
  <si>
    <t>Facility has commercial production in 2023 and will ramp up to 40 GWh</t>
  </si>
  <si>
    <t xml:space="preserve">Tesla Inc </t>
  </si>
  <si>
    <t>Tesla Fremont Pilot Battery Manufacturing Plant</t>
  </si>
  <si>
    <t>https://www.tesla.com/fremont-factory</t>
  </si>
  <si>
    <t>4680 Kato Road</t>
  </si>
  <si>
    <t>Tesla Inc</t>
  </si>
  <si>
    <t>BNEF: Interactive Datasets/Storage/Cell manufacturers; https://insideevs.com/news/485347/musk-tesla-4680-cell-pilot-plant-top-capacity/; https://insideevs.com/news/666756/tesla-expanding-4680-battery-cell-facility-kato-road/</t>
  </si>
  <si>
    <t>Tesla support  the world’s transition to sustainable energy at its hub for Model S, Model 3, Model X and Model Y production.</t>
  </si>
  <si>
    <t>https://www.tesla.com/fremont-factory, Accelerate the world’s transition to sustainable energy at our hub for Model S, Model 3, Model X and Model Y production.</t>
  </si>
  <si>
    <t>Tesla Inc, Panasonic Corp</t>
  </si>
  <si>
    <t>Tesla Gigafactory</t>
  </si>
  <si>
    <t>https://www.tesla.com/giga-nevada</t>
  </si>
  <si>
    <t>Electric Avenue</t>
  </si>
  <si>
    <t>Sparks</t>
  </si>
  <si>
    <t>888-518-3752</t>
  </si>
  <si>
    <t>https://www.tesla.com/blog/continuing-our-investment-nevada#:~:text=Building%20Gigafactory%20Nevada,world's%20transition%20to%20sustainable%20energy.</t>
  </si>
  <si>
    <t xml:space="preserve">Tesla/Panasonic Gigafactory Nevada is one of the world's highest volume plants for electric motors, energy storage products(lithium -ion), vehicle powertrains and batteries—producing billions of cells per year. </t>
  </si>
  <si>
    <t>https://www.tesla.com/giga-nevada, https://www.tesla.com/about</t>
  </si>
  <si>
    <t>Tesla Gigafactory Expansion</t>
  </si>
  <si>
    <t>$3.6B investment; production expected in 2026</t>
  </si>
  <si>
    <t>Tesla Inc.</t>
  </si>
  <si>
    <t>Gigafactory Texas - Cell 1</t>
  </si>
  <si>
    <t>https://www.tesla.com/giga-texas</t>
  </si>
  <si>
    <t>650-681-5000</t>
  </si>
  <si>
    <t>https://electrek.co/2022/02/03/tesla-applies-build-giant-new-cathode-factory-battery-production-gigafactory-texas/; https://electrek.co/2023/09/22/tesla-reveals-unbelievable-employment-numbers-giga-texas/</t>
  </si>
  <si>
    <t>Tesla is building a lithium-ion battery gigafactory with over 10 million square feet of factory floor, Gigafactory Texas is a manufacturing hub for Model Y and the home of Cybertruck.</t>
  </si>
  <si>
    <t>https://www.tesla.com/giga-texas, https://www.tesla.com/about</t>
  </si>
  <si>
    <t>$368B investment</t>
  </si>
  <si>
    <t xml:space="preserve">Toyota </t>
  </si>
  <si>
    <t>Toyota Battery Manufacturing North Carolina (TBMNC)</t>
  </si>
  <si>
    <t>Cylindrical and prismatic cells</t>
  </si>
  <si>
    <t>https://www.toyota.com/usa/operations/map/tbmnc</t>
  </si>
  <si>
    <t>Liberty</t>
  </si>
  <si>
    <t>Toyota</t>
  </si>
  <si>
    <t>https://www.toyota.com/</t>
  </si>
  <si>
    <t>Aichi</t>
  </si>
  <si>
    <t>pressroom.toyota.com/facility/toyota-battery-manufacturing-north-carolina-tbmnc/; https://pressroom.toyota.com/toyota-supercharges-north-carolina-battery-plant-with-new-8-billion-investment/</t>
  </si>
  <si>
    <t xml:space="preserve">
Toyota Battery Manufacturing, North Carolina (TBMNC),  will produce lithium-ion batteries for our growing electrified vehicle range. Operational in 2025 with 100% renewable energy and six production lines.</t>
  </si>
  <si>
    <t>Production will start in 2025; Build LIBs for both EVs and hybrids; $13.9B investment; Will use 100% renewable energy</t>
  </si>
  <si>
    <t>Ultium Cells LLC (JV of GM and LG Energy Solution)</t>
  </si>
  <si>
    <t>Lansing Battery Manufacturing Plant</t>
  </si>
  <si>
    <t>https://www.ultiumcell.com/</t>
  </si>
  <si>
    <t>Lansing</t>
  </si>
  <si>
    <t>517-267-044</t>
  </si>
  <si>
    <t>Ultium Cells</t>
  </si>
  <si>
    <t>https://www.ultiumcell.com/our-locations/lansing-mi; https://insideevs.com/news/590979/ultium-cells-steel-building-structure-tennessee/#:~:text=The%20upcoming%20plant%20in%20Spring,very%20soon%20%2D%20in%20August%202022; BNEF Interactive Dataset Cell manufacturing; https://www.ultiumcell.com/our-locations/lansing-mi; https://www.google.com/search?q=has+construction+started+on+the+Ultium+cells+landsing+plant&amp;rlz=1C1GCEB_enUS866US866&amp;oq=has+construction+started+on+the+Ultium+cells+landsing+plant&amp;aqs=chrome..69i57j0i546l5.52389221j1j15&amp;sourceid=chrome&amp;ie=UTF-8</t>
  </si>
  <si>
    <t xml:space="preserve">
Ultium Cells is producing batteries for  the future of transportation with cutting-edge battery cells crafted by innovation. Committed to utilizing state-of-the-art industry methods for superior cell production. </t>
  </si>
  <si>
    <t>Scheduled to start construction in summer 2022 and opening in late 2024. Will supply to GM facilities Factory ZERO, Orion Assembly as well as others; Structure was completed in March 2023</t>
  </si>
  <si>
    <t>Spring Hill Battery Manufacturing Plant</t>
  </si>
  <si>
    <t>301 Donald F Ephlin Parkway</t>
  </si>
  <si>
    <t>Spring Hill</t>
  </si>
  <si>
    <t>931-486-5440</t>
  </si>
  <si>
    <t>ultiumcell.com; https://www.automotivemanufacturingsolutions.com/emobility/lithium-ion-battery-gigafactory-database/41937.article; https://insideevs.com/news/590979/ultium-cells-steel-building-structure-tennessee/#:~:text=The%20upcoming%20plant%20in%20Spring,very%20soon%20%2D%20in%20August%202022; BNEF Interactive Dataset Cell manufacturing; https://www.ultiumcell.com/our-locations/spring-hill-tn; https://theconstructionbroadsheet.com/ultium-cells-invests-extra-m-in-tennessee-factory-increases-capacity-p1147-174.htm; https://www.ucbjournal.com/ultium-cells-to-expand-battery-cell-manufacturing-plant-in-spring-hill/</t>
  </si>
  <si>
    <t>Joint venture between LG and GM; Production slated for late 2023; $2.6B investment after additional $275M for expansion</t>
  </si>
  <si>
    <t>Lordstown Manufacturing Plant</t>
  </si>
  <si>
    <t>Large-format pouch cells</t>
  </si>
  <si>
    <t>7400 Tod Ave SW</t>
  </si>
  <si>
    <t>586-295-5429</t>
  </si>
  <si>
    <t>ultiumcell.com; insideevs.com/news/511582/ultium-cells-battery-plant-june2021/; https://www.automotivemanufacturingsolutions.com/emobility/lithium-ion-battery-gigafactory-database/41937.article; https://insideevs.com/news/590979/ultium-cells-steel-building-structure-tennessee/#:~:text=The%20upcoming%20plant%20in%20Spring,very%20soon%20%2D%20in%20August%202022; BNEF Interactive Dataset Cell manufacturing; https://www.ultiumcell.com/our-locations/warren-oh; https://www.enr.com/articles/57490-aom-energy-industrial-ultium-cells-battery-manufacturing-plant#:~:text=Owned%20by%20Ultium%20Cells%2C%20a,1%2C500%20new%20high%2Dtech%20jobs; https://www.ultiumcell.com/our-locations/warren-oh</t>
  </si>
  <si>
    <t>VinFast</t>
  </si>
  <si>
    <t>VinFast Chatham County Battery Manufacturing Plant</t>
  </si>
  <si>
    <t xml:space="preserve">Nickel manganese cobalt </t>
  </si>
  <si>
    <t>https://vinfastauto.us/</t>
  </si>
  <si>
    <t>Triangle Innovation Point</t>
  </si>
  <si>
    <t>Siler City</t>
  </si>
  <si>
    <t>Hai Phong</t>
  </si>
  <si>
    <t>Haiphong</t>
  </si>
  <si>
    <t>Vietnam</t>
  </si>
  <si>
    <t>BNEF Cell Database; https://www.chathamcountync.gov/our-community/vinfast-news#:~:text=This%20%244%20billion%20investment%20is,(TIP)%20site%20in%20Moncure.</t>
  </si>
  <si>
    <t>VinFast, a Vietnamese automaker and a subsidiary of Vingroup, specialized  in manufacturing electric vehicles is s building a $4 billion EV  battery factory in North Carolina and expanding its U.S. dealer network, focusing on selling electric vehicles like the VF 8 SUV</t>
  </si>
  <si>
    <t>https://vinfastauto.us/, https://vinfastauto.us/story</t>
  </si>
  <si>
    <t>Volkswagen - PowerCo</t>
  </si>
  <si>
    <t>Volkswagen St. Thomas Gigafactory</t>
  </si>
  <si>
    <t>Prismatic and pouch cells</t>
  </si>
  <si>
    <t>https://www.volkswagengroupofamerica.com/en-us/</t>
  </si>
  <si>
    <t>St. Thomas</t>
  </si>
  <si>
    <t>Volkswagen Group</t>
  </si>
  <si>
    <t>https://www.volkswagenag.com/</t>
  </si>
  <si>
    <t>Wolfsburg</t>
  </si>
  <si>
    <t>Lower Saxony</t>
  </si>
  <si>
    <t>the-.com; https://www.reuters.com/business/autos-transportation/volkswagen-canada-battery-plant-targets-90-gwh-capacity-its-biggest-yet-2023-04-21/; https://www.volkswagen-newsroom.com/en/press-releases/volkswagen-group-steps-up-activities-in-north-america-canada-chosen-as-location-for-first-overseas-gigafactory-of-its-battery-company-powerco-se-15615; Battery Atlas</t>
  </si>
  <si>
    <t>Volkswagen's PowerCo, a subsidiary of Volswagen AG, focuses on developing and producing advanced battery cells and systems for electric vehicles, aiming to enhance EV performance and energy efficiency.</t>
  </si>
  <si>
    <t>https://www.volkswagengroupofamerica.com/en-us/, https://www.volkswagengroupofamerica.com/en-us/about, https://vwiecc.com/</t>
  </si>
  <si>
    <t>$14.8B investment from VW and $9.6B in tax credits from Canadian government; groundbreaking planned for 2024 with production in 2027</t>
  </si>
  <si>
    <t>Xalt Energy MI LLC</t>
  </si>
  <si>
    <t>Xalt Energy Battery Park</t>
  </si>
  <si>
    <t>https://www.xaltenergy.com/</t>
  </si>
  <si>
    <t>2700 S. Saginaw Rd</t>
  </si>
  <si>
    <t>Midland</t>
  </si>
  <si>
    <t>989-486-8501</t>
  </si>
  <si>
    <t>Xalt Energy</t>
  </si>
  <si>
    <t>xaltenergy.com; Questionnaire; https://siteselection.com/theEnergyReport/2015/feb/storage.cfm#:~:text=The%20initial%20annual%20production%20capacity,500%2C000%20start%2Fstop%20vehicle%20batteries; https://craft.co/xalt-energy-109; https://www.zoominfo.com/pic/xalt-energy-llc/363457532</t>
  </si>
  <si>
    <t>Xalt Energy, based in Michigan, specializes in designing and manufacturing high-quality lithium-ion batteries for heavy-duty commercial, industrial, and marine electric vehicles and energy storage applications.</t>
  </si>
  <si>
    <t>https://www.xaltenergy.com/, https://www.xaltenergy.com/about/</t>
  </si>
  <si>
    <t>Xerion Advanced Battery Corp</t>
  </si>
  <si>
    <t>Xerion Dayton Cell Production Facility</t>
  </si>
  <si>
    <t>https://xerionbattery.com/</t>
  </si>
  <si>
    <t>250 Northwoods Blvd</t>
  </si>
  <si>
    <t>Vandalia</t>
  </si>
  <si>
    <t>720-229-0697</t>
  </si>
  <si>
    <t xml:space="preserve">Kettering </t>
  </si>
  <si>
    <t>Questionnaire; https://electric-vehicle.autotechoutlook.com/vendor/xerion-advanced-battery-changing-the-dynamics-of-lithium-ion-battery-manufacturing-cid-145-mid-19.html; https://www.zoominfo.com/c/xerion-advanced-battery-corp/348122338; https://craft.co/xerion-materials-corp; https://www.daytondailynews.com/business/battery-maker-plans-21m-investment-vandalia-plant/IUA02IZGPUBy1m3pKZUUeM/#:~:text=Xerion%20has%20about%2040%20employees,to%20beyond%201%2C000%20after%20that.</t>
  </si>
  <si>
    <t xml:space="preserve">Xerion focuses on developing and manufacturing innovative, high-performance battery technologie, including advanced lithium-ion batteries including advanced cathodes and Si-anode, for various applications with fast charging needs </t>
  </si>
  <si>
    <t>https://xerionbattery.com/, https://xerionbattery.com/about-xabc/</t>
  </si>
  <si>
    <t>Xerion is finishing development on a new, fast-charging and longer-lasting advanced lithium ion battery. The technology could extend battery life for a phone or a tool by up to 40 percent, while charging in just six minutes. Full production is projected for 2022</t>
  </si>
  <si>
    <t>Questionnaire; https://www.zoominfo.com/c/xerion-advanced-battery-corp/348122338; https://craft.co/xerion-materials-corp; https://www.daytondailynews.com/business/battery-maker-plans-21m-investment-vandalia-plant/IUA02IZGPUBy1m3pKZUUeM/#:~:text=Xerion%20has%20about%2040%20employees,to%20beyond%201%2C000%20after%20that.</t>
  </si>
  <si>
    <t>Full production is scheduled for 2022, but could not confirm</t>
  </si>
  <si>
    <t>Questionnaire;https://www.signalhire.com/companies/xerion-advanced-battery-corp; https://www.zoominfo.com/c/xerion-advanced-battery-corp/348122338; https://craft.co/xerion-materials-corp; https://www.daytondailynews.com/business/battery-maker-plans-21m-investment-vandalia-plant/IUA02IZGPUBy1m3pKZUUeM/#:~:text=Xerion%20has%20about%2040%20employees,to%20beyond%201%2C000%20after%20that.</t>
  </si>
  <si>
    <t>Could not confirm 2022 start</t>
  </si>
  <si>
    <t>Dayton Development Facility</t>
  </si>
  <si>
    <t>Lithium cobalt oxide/Silicon cells</t>
  </si>
  <si>
    <t>3100 Research Blvd, Ste 320</t>
  </si>
  <si>
    <t>Kettering</t>
  </si>
  <si>
    <t>937-733-8976</t>
  </si>
  <si>
    <t>xerionbattery.com; Questionnaire</t>
  </si>
  <si>
    <t>Development of battery manufacturing platform innovative refining and deposition and a novel electrode architecture; Focus on Lithium cobalt oxide/Silicon pouch cells; Also listed in equipment</t>
  </si>
  <si>
    <t>Downstream</t>
  </si>
  <si>
    <t>3M</t>
  </si>
  <si>
    <t>3M Guin</t>
  </si>
  <si>
    <t>Non-cell Components</t>
  </si>
  <si>
    <t>Thermal Systems</t>
  </si>
  <si>
    <t>https://www.3m.com/</t>
  </si>
  <si>
    <t>6675 US Highway 43</t>
  </si>
  <si>
    <t>Guin</t>
  </si>
  <si>
    <t>205-468-3315</t>
  </si>
  <si>
    <t>Saint Paul</t>
  </si>
  <si>
    <t>EW</t>
  </si>
  <si>
    <t>3m.com</t>
  </si>
  <si>
    <t xml:space="preserve">3M applies science in collaborative ways to improve lives daily. </t>
  </si>
  <si>
    <t>https://www.3m.com/; https://www.3m.com/3M/en_US/company-us/about-3m/</t>
  </si>
  <si>
    <t>Thermal Pads &amp; Fillers</t>
  </si>
  <si>
    <t>3M Cottage Grove</t>
  </si>
  <si>
    <t>10746 Innovation Road</t>
  </si>
  <si>
    <t>Cottage Grove</t>
  </si>
  <si>
    <t>651-458-2334</t>
  </si>
  <si>
    <t>3M Springfield</t>
  </si>
  <si>
    <t>Safety Systems</t>
  </si>
  <si>
    <t>3211 E Chestnut Expressway</t>
  </si>
  <si>
    <t>Springfield</t>
  </si>
  <si>
    <t>417-869-3501</t>
  </si>
  <si>
    <t>Rapid thermal suppression</t>
  </si>
  <si>
    <t>AA Portable Power Corp.</t>
  </si>
  <si>
    <t>Cell Assemblies/ Groupings</t>
  </si>
  <si>
    <t>Packs</t>
  </si>
  <si>
    <t>https://www.batteryspace.com/?gad=1&amp;gclid=Cj0KCQjwk96lBhDHARIsAEKO4xY2o39jDdsYILun_GXH8PAloFNva54KUidx4aN6RDw6Uc46SGLc530aAjq2EALw_wcB</t>
  </si>
  <si>
    <t>825 South 19th Street</t>
  </si>
  <si>
    <t>Richmond</t>
  </si>
  <si>
    <t>510-525-2328</t>
  </si>
  <si>
    <t>Thomasnet: Battery Packs / manufacturers; batteryspace.com</t>
  </si>
  <si>
    <t xml:space="preserve">AA Portable Power Corp. (dba: Batteryspace.com) was founded in 2000 and became a reputable battery manufacturer over the years. </t>
  </si>
  <si>
    <t>https://www.batteryspace.com/?gad=1&amp;gclid=Cj0KCQjwk96lBhDHARIsAEKO4xY2o39jDdsYILun_GXH8PAloFNva54KUidx4aN6RDw6Uc46SGLc530aAjq2EALw_wcB, https://www.batteryspace.com/contactus.aspx</t>
  </si>
  <si>
    <t>Mostly a battery distributor, but has production lines for custom order battery packs and battery testing. Workforce Range: 10-49</t>
  </si>
  <si>
    <t>ADA Technologies, Inc.</t>
  </si>
  <si>
    <t>https://www.adatech.com/</t>
  </si>
  <si>
    <t>11149 Bradford Road</t>
  </si>
  <si>
    <t>Littleton</t>
  </si>
  <si>
    <t>303-792-5615</t>
  </si>
  <si>
    <t>adatech.com; Questionnaire; https://www.buzzfile.com/business/Ada-Technologies,-Inc.-303-792-5615</t>
  </si>
  <si>
    <t>ADA Technologies manufactures innovative products for advanced markets.</t>
  </si>
  <si>
    <t>https://www.adatech.com/, https://www.adatech.com/company</t>
  </si>
  <si>
    <t xml:space="preserve">Thermal Interface Materials; </t>
  </si>
  <si>
    <t>https://spectrumnews1.com/ky/bowling-green/news/2022/04/26/envision-aesc-plans-to-establish--2-billion-gigafactory-in-kentucky</t>
  </si>
  <si>
    <t>Smyrna Battery Plant</t>
  </si>
  <si>
    <t>500 Battery Plant Rd</t>
  </si>
  <si>
    <t>https://www.commercialappeal.com/story/money/2018/08/03/nissan-envision-group-take-control-smyrna-battery-plant/897768002/; https://www.dnb.com/business-directory/company-profiles.envision_aesc_(us)_llc.8a4477d46136013057715865676bc4c9.html</t>
  </si>
  <si>
    <t>Assembles battery packs for the Nissan Leaf</t>
  </si>
  <si>
    <t>AKASOL, Inc.</t>
  </si>
  <si>
    <t>Hazel Park</t>
  </si>
  <si>
    <t>https://www.borgwarner.com/acquires/akasol</t>
  </si>
  <si>
    <t>1400 E 10 Mile Rd, Suite 150</t>
  </si>
  <si>
    <t>248-25-7843</t>
  </si>
  <si>
    <t xml:space="preserve">BorgWarner </t>
  </si>
  <si>
    <t>https://www.borgwarner.com/home</t>
  </si>
  <si>
    <t>www.akasol.com/en; borgwarner.com; Questionnaire; https://www.automotivemanufacturingsolutions.com/emobility/lithium-ion-battery-gigafactory-database/41937.article; https://www.buzzfile.com/business/Akasol-Inc.-248-259-7843</t>
  </si>
  <si>
    <t>BorgWarner's acquisition of AKASOL is expected to significantly strengthen the company’s commercial vehicle and industrial electrification capabilities, which positions it to capitalize on a fast-growing battery systems market.</t>
  </si>
  <si>
    <t>https://www.borgwarner.com/acquires/akasol, https://www.borgwarner.com/company</t>
  </si>
  <si>
    <t>Modules/ Arrays</t>
  </si>
  <si>
    <t>Alion Science and Technology</t>
  </si>
  <si>
    <t>Alion Fabrication and Integration Laboratory</t>
  </si>
  <si>
    <t>https://hii.com/news/huntington-ingalls-industries-completes-acquisition-ofalion-science-and-technology/</t>
  </si>
  <si>
    <t xml:space="preserve">Crane </t>
  </si>
  <si>
    <t>254-634-5785</t>
  </si>
  <si>
    <t>https://hii.com/</t>
  </si>
  <si>
    <t>Killeen</t>
  </si>
  <si>
    <t>alionscience.com</t>
  </si>
  <si>
    <t>Huntington Ingalls Industries acquired Alion Science and Technology</t>
  </si>
  <si>
    <t>Military battery pack</t>
  </si>
  <si>
    <t>AllCell Technology</t>
  </si>
  <si>
    <t>Broadview</t>
  </si>
  <si>
    <t>https://www.allcelltech.com/index.php/</t>
  </si>
  <si>
    <t>2600 S 25th Ave, Suite Z</t>
  </si>
  <si>
    <t>872-281-7606</t>
  </si>
  <si>
    <t>allcelltech.com; Questionnaire; https://www.buzzfile.com/business/Allcell-Technologies-872-281-7606</t>
  </si>
  <si>
    <t xml:space="preserve">AllCell Technology produces safe lithium-ion batteries. </t>
  </si>
  <si>
    <t>https://www.allcelltech.com/index.php/, https://www.allcelltech.com/index.php/about-us/allcell-overview/</t>
  </si>
  <si>
    <t>Battery packs using thermal interphase materials</t>
  </si>
  <si>
    <t>Alpha Technologies</t>
  </si>
  <si>
    <t>https://www.alpha.com/</t>
  </si>
  <si>
    <t>1075 Satellite Blvd NW #100</t>
  </si>
  <si>
    <t>Suwanee</t>
  </si>
  <si>
    <t>800-322-5742</t>
  </si>
  <si>
    <t>EnerSys</t>
  </si>
  <si>
    <t>Questionnaire; enersys.com; alpha.com</t>
  </si>
  <si>
    <t>Alpha Technologies, and EnerSys company, delivers integrated energy storage systems designed to meet the demands of a fast-evolving energy future, particularly in broadband and renewable energy applications.</t>
  </si>
  <si>
    <t>https://www.alpha.com/, https://www.alpha.com/company/overview/about-alpha-technologies</t>
  </si>
  <si>
    <t>7307 Quality Circle</t>
  </si>
  <si>
    <t>altairnano.com</t>
  </si>
  <si>
    <t>LTO Battery Module; Closed its Reno manuf. Facility and moved it to China.  Initial facility in Anderson is listed as permanently closed; BNEF does not list it;  Unsure if it  makes cells in US. Called and emailed</t>
  </si>
  <si>
    <t>Racks / Cabinets</t>
  </si>
  <si>
    <t>Up to 40 LTO-modules/rack; Closed its Reno manuf. Facility and moved it to China.  Initial facility in Anderson is listed as permanently closed; BNEF does not list it;  Unsure if it  makes cells in US. Called and emailed</t>
  </si>
  <si>
    <t>American Battery Solutions</t>
  </si>
  <si>
    <t>ABS Springboro Manufacturing</t>
  </si>
  <si>
    <t>https://www.americanbatterysolutions.com/</t>
  </si>
  <si>
    <t>50 Ovonic Way</t>
  </si>
  <si>
    <t>Springboro</t>
  </si>
  <si>
    <t xml:space="preserve">248-462-6364 </t>
  </si>
  <si>
    <t>MWh</t>
  </si>
  <si>
    <t>Lake Orion</t>
  </si>
  <si>
    <t>americanbatterysolutions.com/high-voltage; dnb.com/business-directory/company-profiles.american_battery_solutions_inc; Questionnaire; https://www.americanbatterysolutions.com/news-articles/american-battery-solutions-announces-re-launch-of-springboro-ohio-manufacturing-facility-with-added-capacity-to-meet-growing-lithium-ion-battery-demand; https://www.oemoffhighway.com/electronics/power-systems/batteries-capacitors/company/22005710/american-battery-solutions#:~:text=Our%20manufacturing%20team%20has%20produced,motive%20industrial%2C%20and%20commercial%20sectors.</t>
  </si>
  <si>
    <t>American Battery Solutions delivered high-quality lithium-ion integrated battery solutions to meet energy needs</t>
  </si>
  <si>
    <t>Assembles battery packs for Fiat; 8 MWh/y expected production 2025 for 150,000 vehicles; Production capacity was estimated from current production of 60k packs to 150k packs corresponding to 8 MWh</t>
  </si>
  <si>
    <t>americanlithiumenergy.com; https://www.datanyze.com/companies/american-lithium-energy/347887839</t>
  </si>
  <si>
    <t>American Lithium Energy ships the world's highest energy density silicon anode lithium-ion batteries.</t>
  </si>
  <si>
    <t>Amphenol</t>
  </si>
  <si>
    <t>Amphenol Optimize</t>
  </si>
  <si>
    <t>Electrical Systems</t>
  </si>
  <si>
    <t>https://www.amphenol.com/</t>
  </si>
  <si>
    <t>México 15 Km 6.5, Zona Industrial</t>
  </si>
  <si>
    <t>Nogales</t>
  </si>
  <si>
    <t>52-631-311-1600</t>
  </si>
  <si>
    <t>Amphenol Corporation</t>
  </si>
  <si>
    <t>Wallingford</t>
  </si>
  <si>
    <t>CT</t>
  </si>
  <si>
    <t>Questionnaire; amphenol.com</t>
  </si>
  <si>
    <t>Amphenol is a global leader in high-tech interconnect, sensor, and antenna solutions, catering to diverse markets such as automotive, aerospace, industrial, IT, military, and mobile technologies, driving electronic advancements worldwide.</t>
  </si>
  <si>
    <t>Amphenol Industrial Operations</t>
  </si>
  <si>
    <t>https://www.tpil.com/</t>
  </si>
  <si>
    <t>191 Delaware Ave</t>
  </si>
  <si>
    <t>Sidney</t>
  </si>
  <si>
    <t>888-364-9011</t>
  </si>
  <si>
    <t>Amphenol Industrial Operations specializes in interconnect systems for harsh environments, offering a wide range of connectors and solutions for industrial, military, and other demanding applications​</t>
  </si>
  <si>
    <t>Amphenol Interconnect Products</t>
  </si>
  <si>
    <t>https://amphenol-ipc.com/</t>
  </si>
  <si>
    <t>20 Valley St</t>
  </si>
  <si>
    <t>Endwell</t>
  </si>
  <si>
    <t>607-754-4444</t>
  </si>
  <si>
    <t>Amphenol IPC is a premier provider of integrated worldwide custom power solutions and cable assembly with a complete portfolio of leading-edge power solutions, advanced customization, and unparalleled customer support.</t>
  </si>
  <si>
    <t>https://amphenol-ipc.com/, https://amphenol-ipc.com/about/</t>
  </si>
  <si>
    <t>Amphenol Advanced Sensors</t>
  </si>
  <si>
    <t>https://www.amphenol-sensors.com/en/</t>
  </si>
  <si>
    <t>967 Windfall Road</t>
  </si>
  <si>
    <t>203-265-8900</t>
  </si>
  <si>
    <t xml:space="preserve">Amphenol Advanced Sensors excels in developing innovative sensing technologies and embedded measurement solutions for industry-specific and regulatory applications, enhancing decision-making through real-time critical information.
</t>
  </si>
  <si>
    <t>Thermal Runaway Detection in LIBs</t>
  </si>
  <si>
    <t>Amphenol Thermometrics</t>
  </si>
  <si>
    <t>Amphenol Thermometrics St. Marys</t>
  </si>
  <si>
    <t>Amphenol Thermometrics specializes in advanced temperature sensors, producing infrared sensors and NTC thermistors for non-contact temperature measurement and cryogenic liquid level detection, widely used in automotive, HVAC, and medical industries.</t>
  </si>
  <si>
    <t>Amphenol Thermometrics Tijuana</t>
  </si>
  <si>
    <t>Calle 7 Norte #110
Colonia, Ciudad Industrial Otay</t>
  </si>
  <si>
    <t>Tijuana</t>
  </si>
  <si>
    <t>Baha California Sur</t>
  </si>
  <si>
    <t>52-664-615-3825</t>
  </si>
  <si>
    <t>Arkema</t>
  </si>
  <si>
    <t>Arkema - Bostik Adhesives</t>
  </si>
  <si>
    <t>https://www.arkema.com/global/en/</t>
  </si>
  <si>
    <t>1301 N. 113th St</t>
  </si>
  <si>
    <t>Wauwatosa</t>
  </si>
  <si>
    <t>270-395-7121</t>
  </si>
  <si>
    <t>King of Prussia</t>
  </si>
  <si>
    <t>Questionnaire; Arkema.com</t>
  </si>
  <si>
    <t>Arkema, a leader in specialty materials, leverages its expertise in materials science to create innovative, sustainable materials, and particularly providing necessary materials for lithium-ion cell manufacturing</t>
  </si>
  <si>
    <t>https://www.arkema.com/global/en/, https://www.arkema.com/global/en/arkema-group/profile/</t>
  </si>
  <si>
    <t>Adhesives</t>
  </si>
  <si>
    <t>Aspen Aerogels</t>
  </si>
  <si>
    <t>Advanced Thermal Barrier Center</t>
  </si>
  <si>
    <t>https://www.zeusbatteryproducts.com/</t>
  </si>
  <si>
    <t>870 Donald Lynch Blvd.</t>
  </si>
  <si>
    <t>Marlborough</t>
  </si>
  <si>
    <t>01752</t>
  </si>
  <si>
    <t>508-691-1111</t>
  </si>
  <si>
    <t>https://www.aerogel.com/</t>
  </si>
  <si>
    <t>Northborough</t>
  </si>
  <si>
    <t>https://www.wbjournal.com/article/northborough-firm-to-open-marlborough-research-facility-for-electric-vehicle-technology; NAAT Batt online member directory</t>
  </si>
  <si>
    <t xml:space="preserve">Aspen Aerogels developed PyroThin®, the world’s first aerogel cell-to-cell barrier engineered for pouch and prismatic battery cell applications to protect from thermal runaway propagation. </t>
  </si>
  <si>
    <t>ATC Drivetrain</t>
  </si>
  <si>
    <t>ATC-Holland</t>
  </si>
  <si>
    <t>https://atcdrivetrain.com/products/electrification/</t>
  </si>
  <si>
    <t>581 Ottawa Avenue, Suite 100</t>
  </si>
  <si>
    <t>616-392-6911</t>
  </si>
  <si>
    <t>Farmington Hills</t>
  </si>
  <si>
    <t>Questionnaire; globalbatterysolutions.com</t>
  </si>
  <si>
    <t xml:space="preserve">ATC Drivetrain is expanding its remanufacturing capabilities to support vehicle electrification, focusing on three stages of EV battery life—remanufacturing, reuse, and recycling—to enhance cost efficiency and reduce environmental impact. </t>
  </si>
  <si>
    <t>https://atcdrivetrain.com/products/electrification/, https://atcdrivetrain.com/about/what-we-do/</t>
  </si>
  <si>
    <t>Auto Motive Power, Inc.</t>
  </si>
  <si>
    <t>https://www.amp.tech/</t>
  </si>
  <si>
    <t>11643 Telegraph Rd</t>
  </si>
  <si>
    <t>Santa Fe Springs</t>
  </si>
  <si>
    <t>800-894-7104</t>
  </si>
  <si>
    <t>https://www.automotivepower.com/</t>
  </si>
  <si>
    <t xml:space="preserve">Auto Motive Power, Inc., part of Ford, designs automotive-grade hardware and software for e-mobility, specializing in battery management systems and charging solutions from drone to trucks. </t>
  </si>
  <si>
    <t>https://www.amp.tech/, https://www.ford.com/ford-blue-ford-model-e/</t>
  </si>
  <si>
    <t>Provider of automotive software and hardware services intended to drive e-mobility to the global mass market. The company's services include battery management systems (BMS), charging solutions, bootloaders and cloud services, enabling industries to create a seamless mobility experience.</t>
  </si>
  <si>
    <t>Battery Specialties</t>
  </si>
  <si>
    <t>https://batteryspecialties.com/</t>
  </si>
  <si>
    <t>3530 Cadillac Ave.</t>
  </si>
  <si>
    <t>Costa Mesa</t>
  </si>
  <si>
    <t>800-854-5759</t>
  </si>
  <si>
    <t>Thomasnet: Battery Packs / manufacturers; https://www.zoominfo.com/c/battery-specialties/8523659</t>
  </si>
  <si>
    <t>Battery Specialties is involved in industrial and commercial battery distribution.</t>
  </si>
  <si>
    <t>https://batteryspecialties.com/, https://batteryspecialties.com/about</t>
  </si>
  <si>
    <t>Custom battery packs, usually for military use;</t>
  </si>
  <si>
    <t>Blue Line Battery, Inc.</t>
  </si>
  <si>
    <t>https://bluelinebattery.com/</t>
  </si>
  <si>
    <t>601 3rd St</t>
  </si>
  <si>
    <t>Beloit</t>
  </si>
  <si>
    <t>262-501-3376</t>
  </si>
  <si>
    <t>Whitewater</t>
  </si>
  <si>
    <t>https://bluelinebattery.com/products/</t>
  </si>
  <si>
    <t>Blue Line Battery focuses on the next stage in lithium-ion technology.</t>
  </si>
  <si>
    <t>https://bluelinebattery.com/, https://bluelinebattery.com/about/</t>
  </si>
  <si>
    <t>Manufacturer of lithium-ion batteries designed for multiple and varied industrial applications. The company develops water and impact-resistant batteries for applications such as electric bikes, power storage, remote controls, and industrial purposes, enabling companies across various industries to meet and fulfill motive power and stationary energy storage needs.</t>
  </si>
  <si>
    <t>Questionnaire; https://www.zoominfo.com/pic/blue-solutions/372118582</t>
  </si>
  <si>
    <t xml:space="preserve">Blue Solutions Canada has the only solid-state 100% on the market. </t>
  </si>
  <si>
    <t>BlueOvalSK (JV - Ford and SK ON)</t>
  </si>
  <si>
    <t>1 Blue Oval</t>
  </si>
  <si>
    <t>https://blueovalsk.com/kentucky</t>
  </si>
  <si>
    <t>1 BlueOval</t>
  </si>
  <si>
    <t>https://www.kentucky.com/news/state/kentucky/article254556442.html; BNEF Interactive Dataset\Cell Manufacturing; https://blueovalsk.com/kentucky/; https://www.charged-the-book.com/na-ev-supply-chain-map</t>
  </si>
  <si>
    <t xml:space="preserve">BlueOvalSK's mega campus is envisioned to be a sustainable automotive manufacturing ecosystem. </t>
  </si>
  <si>
    <t>https://blueovalsk.com/kentucky, https://www.blueovalsk.com/</t>
  </si>
  <si>
    <t>Commissioning expected in by EOY 2025; Construction began in 2022</t>
  </si>
  <si>
    <t>Blue Oval City</t>
  </si>
  <si>
    <t>https://blueovalsk.com/tennessee</t>
  </si>
  <si>
    <t>https://www.kentucky.com/news/state/kentucky/article254556442.html; https://www.commercialappeal.com/story/money/business/2022/07/14/ford-sk-on-ev-battery-plant-west-tennessee-blue-oval-city/10038277002/; BNEF Interactive Dataset\Cell Manufacturing</t>
  </si>
  <si>
    <t>https://blueovalsk.com/tennessee, https://www.blueovalsk.com/</t>
  </si>
  <si>
    <t>BMW Manufacturing</t>
  </si>
  <si>
    <t>Spartanburg Manufacturing Plant</t>
  </si>
  <si>
    <t>https://www.bmwgroup-werke.com/en.html</t>
  </si>
  <si>
    <t>1400 Highway 101 S</t>
  </si>
  <si>
    <t>864-802-6000 </t>
  </si>
  <si>
    <t>units/yr</t>
  </si>
  <si>
    <t>https://www.bmwusa.com/</t>
  </si>
  <si>
    <t>EV Battery Supply Chain Analysis https://www.automotivelogistics.media/battery-supply-chain/oem-and-lithium-ion-battery-cell-supplier-database/41933.article; bmwusa.com; https://www.bmwgroup-werke.com/spartanburg/en/our-plant/site-infos.html#ace-2129196916</t>
  </si>
  <si>
    <t>BMW Manufacturing, a subsidiary of BMW Group, assembles several vehicle models and battery packs in this 8 million square-foot campus in Greer, South Carolina.</t>
  </si>
  <si>
    <t>Assembles battery packs for BMW; 120 are employed in battery production;  11,000 are employed at the entire plant.Estimated prod. Based on 45,000 batteries in 4 years and doubling capacity in 2019- https://www.bmwgroup-werke.com/spartanburg/en/our-plant/site-infos.html#ace-2129196916</t>
  </si>
  <si>
    <t>Braille Battery, Inc</t>
  </si>
  <si>
    <t>https://braillebattery.com/</t>
  </si>
  <si>
    <t>6935 15th St E</t>
  </si>
  <si>
    <t>Sarasota</t>
  </si>
  <si>
    <t>941-312-5047</t>
  </si>
  <si>
    <t>Braille Battery Inc.</t>
  </si>
  <si>
    <t>braillebattery.com; https://www.zoominfo.com/c/braille-battery-inc/353980518; https://www.linkedin.com/company/braille-battery</t>
  </si>
  <si>
    <t xml:space="preserve">Braille Battery is a world leader in light-weight AGM batteries.
</t>
  </si>
  <si>
    <t>https://braillebattery.com/, https://braillebattery.com/our-story/</t>
  </si>
  <si>
    <t>Manufacture specialty Li-ion batteries for racing cars and other high performance applications; Workforce &lt; 25 or 11-50; Estimated 15</t>
  </si>
  <si>
    <t>https://britishvolt.com/</t>
  </si>
  <si>
    <t xml:space="preserve">Cell-Con, Inc. </t>
  </si>
  <si>
    <t>https://cell-con.com/</t>
  </si>
  <si>
    <t>8468 US Rte. 220</t>
  </si>
  <si>
    <t>Bedford</t>
  </si>
  <si>
    <t>800-771-7139</t>
  </si>
  <si>
    <t>Cell-Con, Inc.</t>
  </si>
  <si>
    <t>Exton</t>
  </si>
  <si>
    <t>Thomasnet: Battery Packs / manufacturers;</t>
  </si>
  <si>
    <t>Cell-Con, Inc. manufactures and distributes industrial li-ion and lead acid batteries and chargers, offering custom battery solutions for various applications, including medical, military, and portable electronics, with comprehensive lifecycle support.</t>
  </si>
  <si>
    <t>Low voltage packs with embedded sensors; Workforce range: 10-49</t>
  </si>
  <si>
    <t>https://www.clairos.com/</t>
  </si>
  <si>
    <t>Clairos</t>
  </si>
  <si>
    <t>https://www.Clarios.com/</t>
  </si>
  <si>
    <t>https://betterbuildingssolutioncenter.energy.gov/iso-50001/showcase-projects/clarios-meadowbrook-lithium-ion%E2%80%9450001-ready-facility</t>
  </si>
  <si>
    <t>Clarios develops and manufactures advanced automotive batteries, focusing on lead-acid and lithium-ion technologies for vehicles, including start-stop, conventional, and electric vehicles.</t>
  </si>
  <si>
    <t>Proprietary LTO pack; Used to be Johnson Controls Inc.</t>
  </si>
  <si>
    <t>Conamix Inc.</t>
  </si>
  <si>
    <t>61 Brown Rd</t>
  </si>
  <si>
    <t xml:space="preserve"> Ithaca</t>
  </si>
  <si>
    <t>607-216-6229</t>
  </si>
  <si>
    <t xml:space="preserve"> NY</t>
  </si>
  <si>
    <t>Conamix develops lithium sulfur battery technology by working on cathode and electrolyte to reduces cost of electric and other markets without using expensive and exotic materials or constrained supply chains.</t>
  </si>
  <si>
    <t>https://www.conamix.com/, https://www.conamix.com/about</t>
  </si>
  <si>
    <t>Developer of nano-structured silicon advanced battery materials intended to be used in lithium-ion batteries. The company's battery is developed with high-energy cobalt-free battery materials for rechargeable batteries that can yield more energy than current batteries, providing companies with materials to improve the performance of lithium-ion batteries.</t>
  </si>
  <si>
    <t>Coreshell Technologies Inc</t>
  </si>
  <si>
    <t>https://www.coreshell.com/</t>
  </si>
  <si>
    <t>1933 Davis St., Suite 228</t>
  </si>
  <si>
    <t>San Leandro</t>
  </si>
  <si>
    <t>415-314-9926</t>
  </si>
  <si>
    <t>https://www.buzzfile.com/business/Coreshell-Technologies-Inc-415-314-9926</t>
  </si>
  <si>
    <t>Coreshell is an advanced battery solutions company that increases the range of electric vehicles while bringing down costs, so the world can transition to clean energy in time.</t>
  </si>
  <si>
    <t>https://www.coreshell.com/, https://www.coreshell.com/about</t>
  </si>
  <si>
    <t xml:space="preserve"> Coreshell is unlocking lower cost, higher capacity, and safer batteries with its low-cost thin-film electrode coating technology. </t>
  </si>
  <si>
    <t>Cuberg</t>
  </si>
  <si>
    <t>Advanced Technology Center</t>
  </si>
  <si>
    <t>https://cuberg.net/</t>
  </si>
  <si>
    <t>1198 65th Street, Suite 170</t>
  </si>
  <si>
    <t>Emeryville</t>
  </si>
  <si>
    <t>Stockholm</t>
  </si>
  <si>
    <t>Uppland</t>
  </si>
  <si>
    <t>Sweden</t>
  </si>
  <si>
    <t>cuberg.net; BNEF: 2020 Battery Startups; https://www.owler.com/company/cuberg</t>
  </si>
  <si>
    <t>Cuberg combines next-generation battery technology, world-class R&amp;D expertise, and a global manufacturing capacity to enable entirely new modes of all-electric transportation.</t>
  </si>
  <si>
    <t>https://cuberg.net/, https://cuberg.net/company</t>
  </si>
  <si>
    <t>Developing the first aviation-certified lithium metal battery pack</t>
  </si>
  <si>
    <t>Custom Power</t>
  </si>
  <si>
    <t>https://www.custompower.com/</t>
  </si>
  <si>
    <t>10910 Talbert Ave.</t>
  </si>
  <si>
    <t>Fountain Valley</t>
  </si>
  <si>
    <t>800-896-5059</t>
  </si>
  <si>
    <t>Thomasnet: Battery Packs / manufacturers; custompower.com</t>
  </si>
  <si>
    <t>Custom Power specializes in designing and manufacturing custom battery packs for Defense, Aerospace, Medical, and Industrial sectors, with a focus on lithium-ion and other chemistries.</t>
  </si>
  <si>
    <t>https://www.custompower.com/, https://www.custompower.com/about-us/</t>
  </si>
  <si>
    <t>Custom battery packs for military and medical devices; Workforce range: 50-99</t>
  </si>
  <si>
    <t>Daimler</t>
  </si>
  <si>
    <t>Daimler Tuscaloosa Plant</t>
  </si>
  <si>
    <t>https://www.daimlertruck.com/en</t>
  </si>
  <si>
    <t>1 Mercedes Dr</t>
  </si>
  <si>
    <t>Vance</t>
  </si>
  <si>
    <t>Daimler AG</t>
  </si>
  <si>
    <t>Stuttgart</t>
  </si>
  <si>
    <t>Baden-Württemberg</t>
  </si>
  <si>
    <t>EV Battery Supply Chain Analysis; daimler.com</t>
  </si>
  <si>
    <t>The Daimler Tuscaloosa Plant, operated by Mercedes-Benz, is focused on electric vehicle production, including EQS and EQE SUV models, supported by a new battery plant in Bibb County, Alabama.</t>
  </si>
  <si>
    <t>https://www.daimlertruck.com/en, https://www.daimlertruck.com/en/company/our-purpose</t>
  </si>
  <si>
    <t>Will assemble battery packs for Mercedes</t>
  </si>
  <si>
    <t xml:space="preserve">Dantona Industries, Inc. </t>
  </si>
  <si>
    <t>https://dantona.com/</t>
  </si>
  <si>
    <t>3051 Burns Ave</t>
  </si>
  <si>
    <t>Wantagh</t>
  </si>
  <si>
    <t>800-326-8662</t>
  </si>
  <si>
    <t>Dantona Industries is a supplier of industrial and consumer batteries, chargers, and battery packs.</t>
  </si>
  <si>
    <t>Custom battery packs; Workforce Range: 10-49</t>
  </si>
  <si>
    <t>Eaglepicher Technologies, LLC</t>
  </si>
  <si>
    <t>Also does R&amp;D and makes a charger/analyzer;  This facility focuses on batteries for medical devices; facility is 61,000 sq ft; &gt; 900 employees across all locations</t>
  </si>
  <si>
    <t>Also does R&amp;D and makes a charger/analyzer;   This facility focuses on batteries for aerospace devices; facility is 100,000 sq ft; &gt; 900 employees across all locations</t>
  </si>
  <si>
    <t>Also does R&amp;D and makes a charger/analyzer;   This facility focuses on batteries for military applications; &gt; 900 employees across all locations</t>
  </si>
  <si>
    <t>Eaton</t>
  </si>
  <si>
    <t>https://www.eaton.com/country.html</t>
  </si>
  <si>
    <t>Dublin</t>
  </si>
  <si>
    <t>Leinster</t>
  </si>
  <si>
    <t>eaton.com</t>
  </si>
  <si>
    <t>Eaton provides electric vehicle charging solutions and lithium-ion battery and energy storage systems to support the transition to low-carbon transportation. It also collaborates on electric drives for commercial vehicles.</t>
  </si>
  <si>
    <t>https://www.eaton.com/us/en-us.html, https://www.eaton.com/us/en-us/company/about-us.html</t>
  </si>
  <si>
    <t>USP battery packs</t>
  </si>
  <si>
    <t>Electric Power Systems</t>
  </si>
  <si>
    <t>https://epsenergy.com/</t>
  </si>
  <si>
    <t>520 W 2850 N</t>
  </si>
  <si>
    <t>North Logan</t>
  </si>
  <si>
    <t>435-535-6978</t>
  </si>
  <si>
    <t>ep-sys.net; https://www.sltrib.com/news/2022/06/13/flying-cars-see-how-this/#:~:text=%E2%80%9CWe%20call%20them%20electric%20vertical,others%2C%20Millecam%20said%20EPS%20said.</t>
  </si>
  <si>
    <t xml:space="preserve">
Electric Power Systems (EPS) develops advanced lithium-ion energy storage solutions, including high-power, scalable powertrains certifiable for electrified aviation, and a  broad range of applications, from fixed-wing aircraft to eVTOLs. </t>
  </si>
  <si>
    <t>https://epsenergy.com/, https://epsenergy.com/about-electric-power-systems/our-mission/</t>
  </si>
  <si>
    <t>batteries for spacecraft, helicopters, airplanes</t>
  </si>
  <si>
    <t>Electrochem Solutions</t>
  </si>
  <si>
    <t>https://www.electrochemsolutions.com/</t>
  </si>
  <si>
    <t>670 Paramount Dr.</t>
  </si>
  <si>
    <t>Makes custom cells and packs for Li-ion; also does consulting and design/development; Most manufacturing is lithium primary cells</t>
  </si>
  <si>
    <t>Element Energy, Inc.</t>
  </si>
  <si>
    <t>Battery management system</t>
  </si>
  <si>
    <t>https://elementenergy.com/</t>
  </si>
  <si>
    <t>3479 Edison Way</t>
  </si>
  <si>
    <t>Melno Park</t>
  </si>
  <si>
    <t> 94025</t>
  </si>
  <si>
    <t> 650-330-6600 </t>
  </si>
  <si>
    <t>Menlo Park</t>
  </si>
  <si>
    <t>elementenergy.com</t>
  </si>
  <si>
    <t>Element is developer of a battery management system designed to improve safety, energy throughput, and lifetime of lithium-ion battery packs for cost-effective repurposing of second-life EV batteries for stationary applications.</t>
  </si>
  <si>
    <t>https://elementenergy.com/, https://elementenergy.com/who-we-are/</t>
  </si>
  <si>
    <t>Developer of a battery management system designed to improve the safety, energy throughput, and lifetime of lithium-ion battery packs. The company's system helps with the cost-effective repurposing of retired electric vehicle batteries into highly effective grid-scale energy storage systems, enabling users to facilitate the proliferation of renewable energy while providing the total energy capacity of the pack.</t>
  </si>
  <si>
    <t>Eneon ES</t>
  </si>
  <si>
    <t>Indoor fabrication and integration facility</t>
  </si>
  <si>
    <t>https://eneon-es.com/</t>
  </si>
  <si>
    <t>3200 118 Ave SE</t>
  </si>
  <si>
    <t>T2Z 3X1</t>
  </si>
  <si>
    <t>844-589-4743</t>
  </si>
  <si>
    <t>eneon-es.com; https://www.linkedin.com/company/eneon-es</t>
  </si>
  <si>
    <t>Eneon designs and integrates cutting-edge BESS systems that meet the highest safety and quality control standards, ensuring a safer and more sustainable future.</t>
  </si>
  <si>
    <t>Containerized battery storage systems; Workforce range: 11-50</t>
  </si>
  <si>
    <t>EnerSys is a provider of  energy storage systems for industrial applications, manufacturing and distributing a range of products including power batteries, battery chargers, power equipment for various industries​</t>
  </si>
  <si>
    <t>Erwin Quarder</t>
  </si>
  <si>
    <t>Erwin Quarder USA</t>
  </si>
  <si>
    <t>Packaging Systems</t>
  </si>
  <si>
    <t>https://www.quarder.de/entwicklung/</t>
  </si>
  <si>
    <t>5101 Kraft Avenue S.E.</t>
  </si>
  <si>
    <t>Grand Rapids</t>
  </si>
  <si>
    <t>616-575-1600</t>
  </si>
  <si>
    <t>Espelkamp</t>
  </si>
  <si>
    <t>North Rhine-Westphalia</t>
  </si>
  <si>
    <t>thebatteryshow.com; quarder.de; dnb.com</t>
  </si>
  <si>
    <t>Erwin Quarder Group has been concentrating on electric transportation components from high-voltage mechatronics, cooling, housing or sensors; Erwin supports OEMS with the growing eMobility market.</t>
  </si>
  <si>
    <t>Glass fiber battery pack housing</t>
  </si>
  <si>
    <t xml:space="preserve">No </t>
  </si>
  <si>
    <t>Erwin Quarder Mexico</t>
  </si>
  <si>
    <t>Carretera Estatal 431, 2+200 Interior 60</t>
  </si>
  <si>
    <t>Santiago de Querétaro</t>
  </si>
  <si>
    <t>Querétaro</t>
  </si>
  <si>
    <t>52-442-290-8865</t>
  </si>
  <si>
    <t>thebatteryshow.com; quarder.de</t>
  </si>
  <si>
    <t>Battery temperature sensor</t>
  </si>
  <si>
    <t>Exponential Power</t>
  </si>
  <si>
    <t>https://www.exponentialpower.com/</t>
  </si>
  <si>
    <t>7603 Honeywell Dr.</t>
  </si>
  <si>
    <t>Fort Wayne</t>
  </si>
  <si>
    <t>260-420-5170</t>
  </si>
  <si>
    <t>Thomasnet: Battery Packs / manufacturers; exponentialpower.com</t>
  </si>
  <si>
    <t>Exponential Power provides stored power products and services.</t>
  </si>
  <si>
    <t>https://www.exponentialpower.com/, https://www.exponentialpower.com/about-us</t>
  </si>
  <si>
    <t xml:space="preserve">Li.ON FORCE industrial battery; Total Company Workforce Range: 100-199 </t>
  </si>
  <si>
    <t>2670 Observation Trail</t>
  </si>
  <si>
    <t>Rockwell</t>
  </si>
  <si>
    <t>214-247-5150</t>
  </si>
  <si>
    <t>Li.ON FORCE industrial battery; Total Company Workforce Range: 100-199</t>
  </si>
  <si>
    <t>179 Easy St</t>
  </si>
  <si>
    <t>Carol Stream</t>
  </si>
  <si>
    <t>630-221-1730</t>
  </si>
  <si>
    <t>Li.ON FORCE industrial battery; Total Company Workforce Range: 100-199; Updated Long/Lat</t>
  </si>
  <si>
    <t>Factorial, Inc.</t>
  </si>
  <si>
    <t>Factorial</t>
  </si>
  <si>
    <t>https://factorialenergy.com/</t>
  </si>
  <si>
    <t>19 Presdental Way Suite 103</t>
  </si>
  <si>
    <t>Woborn</t>
  </si>
  <si>
    <t>617-315-9733</t>
  </si>
  <si>
    <t>Factorial Energy</t>
  </si>
  <si>
    <t>Woburn</t>
  </si>
  <si>
    <t>Factorial delivers high performing, safe solid-state batteries that power life to the fullest.</t>
  </si>
  <si>
    <t>https://factorialenergy.com/, https://factorialenergy.com/purpose/</t>
  </si>
  <si>
    <t>Flex-N-Gate</t>
  </si>
  <si>
    <t>Flex-n-Gate</t>
  </si>
  <si>
    <t>https://www.flex-n-gate.com/</t>
  </si>
  <si>
    <t xml:space="preserve">Flex-N-Gate provides full range of battery development, ranging from chemistry development, cell, module, and enclosure manufacturing.  </t>
  </si>
  <si>
    <t>Flexodes, Inc</t>
  </si>
  <si>
    <t>https://www.flexodesinc.com/</t>
  </si>
  <si>
    <t>1046 Hayden Creek Dr</t>
  </si>
  <si>
    <t>Sugar Land</t>
  </si>
  <si>
    <t>281-850-8015</t>
  </si>
  <si>
    <t>Flexodes is a manufacturing company that is developing a lithium-sulfur battery.</t>
  </si>
  <si>
    <t>Developer of a lithium-sulfur battery technology intended to reduce the environmental impact of discarded batteries. The company's technology utilizes carbon nanotube (CNT) foam architecture to tackle crucial challenges in both cathode and anode to achieve a high cell-level energy density by increasing the areal loading of sulfur, enabling clients to reduce their carbon footprint.</t>
  </si>
  <si>
    <t>Flux Power, Inc.</t>
  </si>
  <si>
    <t>https://www.fluxpower.com/</t>
  </si>
  <si>
    <t>2685 S Melrose</t>
  </si>
  <si>
    <t>Vista</t>
  </si>
  <si>
    <t>877-505-3589</t>
  </si>
  <si>
    <t>https://www.yahoo.com/now/flux-power-launches-high-capacity-123100640.html</t>
  </si>
  <si>
    <t>Flux Power, Inc. designs, manufactures, and sells advanced lithium-ion batteries for industrial and commercial uses, including material handling equipment, airport ground support, and stationary energy storage​​​</t>
  </si>
  <si>
    <t>https://www.fluxpower.com/, https://www.fluxpower.com/company#mission-1</t>
  </si>
  <si>
    <t>Flux Power Holdings Inc designs, develops and sells rechargeable advanced lithium-ion batteries for industrial uses, including UL 2771 listed lithium-ion LiFT Pack forklift batteries. It offers a high power battery cell management system(BMS). The company's BMS provides three functions to its battery systems which include Cell Balancing, Monitoring and Error Reporting.</t>
  </si>
  <si>
    <t>Oakville Electric Vehicle Complex</t>
  </si>
  <si>
    <t>https://www.ford.ca</t>
  </si>
  <si>
    <t>1400 The Canadian Road</t>
  </si>
  <si>
    <t>Oakville</t>
  </si>
  <si>
    <t>GWh</t>
  </si>
  <si>
    <t>https://www.ford.com/</t>
  </si>
  <si>
    <t>Dearborn</t>
  </si>
  <si>
    <t>https://media.ford.com/content/fordmedia/fna/us/en/news/2023/04/11/ford_s-oakville--ontario--complex-prepares-to-build-next-gen-evs.html</t>
  </si>
  <si>
    <t>Ford is a global vehicle manufacturing company evolving to focus on services, experiences and software as well as vehicles.</t>
  </si>
  <si>
    <t>https://corporate.ford.com/about.html, https://corporate.ford.com/about/purpose.html</t>
  </si>
  <si>
    <t>Ford Motor Company is investing C$1.8 billion in its Oakville Assembly Complex to transform it into a high-volume hub of electric vehicle manufacturing in Canada. The campus, to be renamed Oakville Electric Vehicle Complex, will begin to retool and modernize in the second quarter of 2024 to prepare for production of next-generation EVs. TThe transformed campus will feature a new 407,000 square-foot on-site battery plant that will utilize cells and arrays from BlueOval SK Battery Park in Kentucky. Oakville workers will take these components and assemble battery packs that will then be installed in vehicles assembled on-site.
The capacity was estimated by 2 MM vehicles and the average battery pack size of the Nautilus of 78 kWh (68 kWh and 88 kWh) https://www.google.com/search?q=what+is+the+battery+pack+kwh+size+of+ford+nautilus&amp;sca_esv=595870843&amp;rlz=1C1GCEU_enUS1071US1071&amp;ei=So-XZeiOO4yiqtsP3p2v4Ac&amp;oq=what+is+the+battery+pack+kWh+of+Ford+Nautilus&amp;gs_lp=Egxnd3Mtd2l6LXNlcnAiLXdoYXQgaXMgdGhlIGJhdHRlcnkgcGFjayBrV2ggb2YgRm9yZCBOYXV0aWx1cyoCCAAyCBAhGKABGMMESJ4_UKwNWLYfcAF4AJABAJgBjwGgAZUHqgEDMC44uAEByAEA-AEBwgIOEAAYgAQYigUYhgMYsAPCAgwQIRgKGKABGMMEGArCAgoQIRgKGKABGMME4gMEGAEgQYgGAZAGAg&amp;sclient=gws-wiz-serp</t>
  </si>
  <si>
    <t> 38069</t>
  </si>
  <si>
    <t>Ford</t>
  </si>
  <si>
    <t>https://www.kentucky.com/news/state/kentucky/article254556442.html</t>
  </si>
  <si>
    <t>Rawsonville Components Plant</t>
  </si>
  <si>
    <t>10300 Textile Road</t>
  </si>
  <si>
    <t>Ypsilanti</t>
  </si>
  <si>
    <t>734-484-8626</t>
  </si>
  <si>
    <t>EV Battery Supply Chain Analysis</t>
  </si>
  <si>
    <t>https://media.gm.com/media/us/en/gm/company_info/facilities/battery-assembly/brownstown.html</t>
  </si>
  <si>
    <t>Assembles PHEV and FHEV battery packs for Ford</t>
  </si>
  <si>
    <t>General Motors (GM)</t>
  </si>
  <si>
    <t>CAMI Assembly</t>
  </si>
  <si>
    <t>https://www.gm.ca/en/home.html</t>
  </si>
  <si>
    <t xml:space="preserve">300 Ingersoll </t>
  </si>
  <si>
    <t>Ingersoll</t>
  </si>
  <si>
    <t xml:space="preserve">Ontario </t>
  </si>
  <si>
    <t>N5C 4A6</t>
  </si>
  <si>
    <t>General Motors</t>
  </si>
  <si>
    <t xml:space="preserve">https://news.gm.ca/en/home/newsroom.detail.html/Pages/news/ca/en/2023/jul/0725_cami.html
https://electricautonomy.ca/2023/07/26/general-motors-battery-modules-cami/; JayDB
</t>
  </si>
  <si>
    <t>General Motors is working towards a global vehicle portfolio with advanced platforms and leading-edge technologies including electric and autonomous vehicles.</t>
  </si>
  <si>
    <t>General Motors (GM) Subsystems Manufacturing</t>
  </si>
  <si>
    <t>Brownstown Battery</t>
  </si>
  <si>
    <t>20001 Brownstown Center Dr.</t>
  </si>
  <si>
    <t>Brownstown Charter Twp</t>
  </si>
  <si>
    <t>`48183</t>
  </si>
  <si>
    <t>313-972-6178</t>
  </si>
  <si>
    <t>https://media.gm.com/media/us/en/gm/company_info/facilities/battery-assembly/brownstown.html; https://media.chevrolet.com/media/us/en/chevrolet/news.detail.html/content/Pages/news/us/en/2016/Jan/naias/chevy/0111-bolt-du.html</t>
  </si>
  <si>
    <t>Brownstown Battery Assembly Plant was the first U.S. battery assembly plant operated by a major automaker. The plant was converted from an empty warehouse into a battery manufacturing site.</t>
  </si>
  <si>
    <t>Assembles battery packs for the Chevy Bolt EV</t>
  </si>
  <si>
    <t>Gotion Manteno plant</t>
  </si>
  <si>
    <t>https://gsyuasa-lp.com/, https://gsyuasa-lp.com/about_gylp/</t>
  </si>
  <si>
    <t>GS Yuasa Lithium Power, Inc.</t>
  </si>
  <si>
    <t>GS Yuasa Lithium Power</t>
  </si>
  <si>
    <t>https://gsyuasa-lp.com/</t>
  </si>
  <si>
    <t>1150 Northmeadow Parkway, Suite 118</t>
  </si>
  <si>
    <t>Roswell</t>
  </si>
  <si>
    <t>888-479-8272</t>
  </si>
  <si>
    <t>GS Yuasa</t>
  </si>
  <si>
    <t>Kyoto</t>
  </si>
  <si>
    <t>gsyuasa.com; Questionnaire</t>
  </si>
  <si>
    <t>GS Yuasa Lithium Power delivers advanced batteries and battery systems for North American clients within the aerospace, industrial, military, and specialty markets.</t>
  </si>
  <si>
    <t>Highpower International Inc.</t>
  </si>
  <si>
    <t>https://www.highpowertech.com/</t>
  </si>
  <si>
    <t>800 W. El Camino Real, Suite 180</t>
  </si>
  <si>
    <t>844-948-3076</t>
  </si>
  <si>
    <t>Wh/Yr</t>
  </si>
  <si>
    <t>Shenzhen</t>
  </si>
  <si>
    <t xml:space="preserve"> Guangdang</t>
  </si>
  <si>
    <t>https://www.highpowertech.com/li-ion-li-polymer-rechargeable-batteries</t>
  </si>
  <si>
    <t>Highpower International Inc. develops, manufactures, and markets Ni-MH and lithium-ion batteries for consumer and industrial uses. It focuses on clean energy storage it is engaged in battery production and research.</t>
  </si>
  <si>
    <t>Honda LGES Battery Pack Manufacturing Plant</t>
  </si>
  <si>
    <t>https://insideevs.com/news/591209/rumor-honda-lges-battery-plant-ohio/; https://www.bloomberg.com/news/articles/2022-06-08/honda-lg-energy-eyeing-ohio-for-new-electric-car-battery-plant; BNEF Interactive Dataset Cell Manufacturing</t>
  </si>
  <si>
    <t>This battery plant is a joint venture between LG Energy Solution and Honda.</t>
  </si>
  <si>
    <t>Honeywell International</t>
  </si>
  <si>
    <t>Honeywell Process Solutions</t>
  </si>
  <si>
    <t>https://www.honeywell.com/us/en</t>
  </si>
  <si>
    <t>2101 City West Blvd.</t>
  </si>
  <si>
    <t>Houston</t>
  </si>
  <si>
    <t>877-841-2840</t>
  </si>
  <si>
    <t>Questionnaire; https://pmt.honeywell.com/us/en/about-pmt/newsroom/press-release/2021/08/honeywell-completes-move-of-performance-materials-and-technologies-global-headquarters-to-houston#:~:text=The%20move%20has%20co%2Dlocated,than%20850%20people%20in%20Houston.</t>
  </si>
  <si>
    <t>Honeywell is a technology company  offering industry-specific solutions, including integrated manufacturing systems for the lithium-ion battery industry, aerospace products and services; control technologies; and performance materials globally.</t>
  </si>
  <si>
    <t xml:space="preserve">Questionnaire; </t>
  </si>
  <si>
    <t>HotStart Thermal Management</t>
  </si>
  <si>
    <t>Corporate and Manufacturing HQ</t>
  </si>
  <si>
    <t>https://www.hotstart.com/</t>
  </si>
  <si>
    <t>5723 E. Alki</t>
  </si>
  <si>
    <t>Spokane</t>
  </si>
  <si>
    <t>509-534-6171</t>
  </si>
  <si>
    <t>Hotstart Thermal Management</t>
  </si>
  <si>
    <t>hotstart.com</t>
  </si>
  <si>
    <t>Hotstart develops energy efficient heating systems for standby generators.</t>
  </si>
  <si>
    <t>https://www.hotstart.com/, https://www.hotstart.com/about/who-we-are/</t>
  </si>
  <si>
    <t>Ravi Balakrishnan</t>
  </si>
  <si>
    <t>ravindran.balakrishnan@honeywell.com</t>
  </si>
  <si>
    <t>602-300-4205</t>
  </si>
  <si>
    <t>HYLIION</t>
  </si>
  <si>
    <t>https://www.hyliion.com/</t>
  </si>
  <si>
    <t>1202 BMC Drive, Suite 100</t>
  </si>
  <si>
    <t>Cedar Park</t>
  </si>
  <si>
    <t>833-495-4466</t>
  </si>
  <si>
    <t>hyliion.com</t>
  </si>
  <si>
    <t xml:space="preserve">
Hyliion is creating innovative power and energy storage solutions that enable clean, flexible and affordable electricity production and heavy-duty electric trucks.</t>
  </si>
  <si>
    <t>https://www.hyliion.com/, https://www.hyliion.com/company/</t>
  </si>
  <si>
    <t>Liquid cooling</t>
  </si>
  <si>
    <t>Indie Power Systems</t>
  </si>
  <si>
    <t>https://indiepowerchargers.com/</t>
  </si>
  <si>
    <t>1701 Summit Ave. Suite 2</t>
  </si>
  <si>
    <t>317-650-3627</t>
  </si>
  <si>
    <t>indiepowersystems.com; Questionnaire</t>
  </si>
  <si>
    <t>Indie Power Systems is a vertically integrated player in EV charging, grid, and energy.</t>
  </si>
  <si>
    <t>Proprietary BMS systems</t>
  </si>
  <si>
    <t>INICS Battery Solutions</t>
  </si>
  <si>
    <t>https://inics.kr/main/main.html?</t>
  </si>
  <si>
    <t>2585 Innovation Drive</t>
  </si>
  <si>
    <t xml:space="preserve">Auburn </t>
  </si>
  <si>
    <t>Innovations in Techniques (INICS)</t>
  </si>
  <si>
    <t xml:space="preserve">Busan </t>
  </si>
  <si>
    <t xml:space="preserve">South Korea </t>
  </si>
  <si>
    <t>https://news.auburnalabama.org/article/City%20News/7272#:~:text=IBS%20is%20a%20subsidiary%20of,other%20materials%20to%20ensure%20safety.
https://www.apr.org/news/2023-08-03/battery-manufacturer-to-invest-14m-in-new-auburn-facility</t>
  </si>
  <si>
    <t xml:space="preserve">INICS Battery Solutions (IBS) is a subsidiary of Innovations in Techniques (INICS) in South Korea and manufactures thermal barriers and other safety materials for electric vehicle batteries. </t>
  </si>
  <si>
    <t>Inventus Power</t>
  </si>
  <si>
    <t xml:space="preserve">Woodridge IL Facility </t>
  </si>
  <si>
    <t>https://inventuspower.com/</t>
  </si>
  <si>
    <t>1200 Internationale Parkway</t>
  </si>
  <si>
    <t>Woodridge</t>
  </si>
  <si>
    <t>877-423-4242</t>
  </si>
  <si>
    <t>Questionnaire; inventuspower.com</t>
  </si>
  <si>
    <t>Inventus Power provides advanced battery and power systems for global OEMs. It specializes in the design and manufacture of Li-ion battery packs, smart chargers, and efficient power supplies.</t>
  </si>
  <si>
    <t>https://inventuspower.com/, https://inventuspower.com/about/our-company/</t>
  </si>
  <si>
    <t>979 Gateway Blvd #101</t>
  </si>
  <si>
    <t>Newark</t>
  </si>
  <si>
    <t>510-509-1067</t>
  </si>
  <si>
    <t>AP</t>
  </si>
  <si>
    <t>https://chargedevs.com/features/we-need-more-energy-envia-systems-400-whkg-li-ion-cells/#:~:text=2.1%20The%20Envia%20Systems%20cells,energy%20density%20of%20400Wh%2FKg.</t>
  </si>
  <si>
    <t>Ionblox specializes in  lithium-ion batteries using high-capacity silicon monoxide anodes. Its nano-engineered SEI layer and advanced cell architecture ensure high conductivity and extended cycle life, even with extreme fast charging.</t>
  </si>
  <si>
    <t>Developer of lithium-ion batteries designed to offer more energy than other materials. The company's lithium-ion batteries are made by combining high energy electrodes, providing hybrid plug-in, enabling users to get high energy density batteries with compact size.</t>
  </si>
  <si>
    <t>336-996-8100</t>
  </si>
  <si>
    <t>https://www.deere.com/en/news/all-news/deere-kreisel-batteries-north-carolina/; JayDB</t>
  </si>
  <si>
    <t>John Deere is a leader in agricultural, construction, and forestry equipment. This facility will develop and manufacture Kreisel battery and CHIMERO charger technology to serve the North American off-highway market.</t>
  </si>
  <si>
    <t>Production to begin in 2025</t>
  </si>
  <si>
    <t>Kautex</t>
  </si>
  <si>
    <t>https://www.kautex.com/en</t>
  </si>
  <si>
    <t>750 Stevenson Hwy #200</t>
  </si>
  <si>
    <t>Troy</t>
  </si>
  <si>
    <t>248-616-5100</t>
  </si>
  <si>
    <t>Kautexstrasse</t>
  </si>
  <si>
    <t>Bonn</t>
  </si>
  <si>
    <t>Kautex is a pioneer in polymer processing. Today, it is one of the top automotive suppliers to OEMs, manufacturing battery systems, plastic fuel systems, castings, as well as industrial packaging.</t>
  </si>
  <si>
    <t>https://www.kautex.com/en, https://www.kautex.com/en/about-us/our-company</t>
  </si>
  <si>
    <t>Kore Power is a leading U.S.-based developer of battery cell technology for the clean energy industries.</t>
  </si>
  <si>
    <t>KULR Technology</t>
  </si>
  <si>
    <t>https://www.kulrtechnology.com/</t>
  </si>
  <si>
    <t>4863 Shawline St.
Suite B</t>
  </si>
  <si>
    <t>San Diego</t>
  </si>
  <si>
    <t>408-675-7002</t>
  </si>
  <si>
    <t>KULR Technologies</t>
  </si>
  <si>
    <t>https://www.kulrtechnology.com/kulr-moves-to-new-facility-to-accommodate-continued-growth/; https://craft.co/kulr-technology; kulrtechnology.com</t>
  </si>
  <si>
    <t>KULR Technology is building an energy management platform to accelerate the global transition to a sustainable electrification economy.</t>
  </si>
  <si>
    <t>https://www.kulrtechnology.com/, https://www.kulrtechnology.com/about/</t>
  </si>
  <si>
    <t>Latent Heat Solutions, LLC</t>
  </si>
  <si>
    <t>https://www.lhsmaterials.com/</t>
  </si>
  <si>
    <t>831 Pine Ridge Road</t>
  </si>
  <si>
    <t>Golden</t>
  </si>
  <si>
    <t>303-581-0801</t>
  </si>
  <si>
    <t>CAVU Group</t>
  </si>
  <si>
    <t>internationalbatteryseminar.com; lhsmaterials.com; Questionnaire</t>
  </si>
  <si>
    <t>Latent Heat Solutions provides thermal management solutions for battery protection and performance.</t>
  </si>
  <si>
    <t>https://www.lhsmaterials.com/, https://www.lhsmaterials.com/company/</t>
  </si>
  <si>
    <t>2400 East River Road</t>
  </si>
  <si>
    <t>Moraine</t>
  </si>
  <si>
    <t>Questionnaire; lhsmaterials.com</t>
  </si>
  <si>
    <t>Makes cooling fluid and heat exchangers for battery packs; workforce range: 5-10</t>
  </si>
  <si>
    <t>Arizona plant</t>
  </si>
  <si>
    <t>https://www.lgchem.com/main/index</t>
  </si>
  <si>
    <t>https://www.azfamily.com/2022/04/12/300-acres-queen-creek-could-be-new-site-an-lg-battery-plant/; https://www.just-auto.com/news/lges-reconsiders-ev-battery-plant-in-arizona/; BNEF Interactive Datasets Cell Manufacturing</t>
  </si>
  <si>
    <t>LG Chem is leading with science for sustainability.</t>
  </si>
  <si>
    <t>https://www.lgchem.com/main/index, https://www.lgchem.com/company/company-information/about</t>
  </si>
  <si>
    <t>LG Chem Michigan Battery Manufacturing Plant</t>
  </si>
  <si>
    <t>https://www.lgenergymi.com/</t>
  </si>
  <si>
    <t>LG Energy Solutions</t>
  </si>
  <si>
    <t>https://www.forbes.com/sites/samabuelsamid/2021/03/11/lg-chem-commits-45b-to-expand-ev-battery-production-capacity-in-us-by-70-gwh/?sh=47842698a026; Questionnaire; https://www.michiganbusiness.org/press-releases/2022/03/whitmer-announces-1200-new-jobs-from-lg-energy-solutions-$1.7-billion-investment-expansion-holland/#:~:text=The%20company%20has%20had%20a,has%201%2C495%20employees%20in%20Michigan.</t>
  </si>
  <si>
    <t xml:space="preserve">LG Energy Solution is shaping the future of the automotive industry by leading the EV charge and paving the path toward a more sustainable future. </t>
  </si>
  <si>
    <t>https://lgenergymi.com/, https://lgenergymi.com/company/</t>
  </si>
  <si>
    <t>35 GWh will be operational in 2023; other plants in MI up to 110 MWh</t>
  </si>
  <si>
    <t>BNEF: Interactive Datasets/Storage/Cell manufacturers; https://www.forbes.com/sites/samabuelsamid/2021/03/11/lg-chem-commits-45b-to-expand-ev-battery-production-capacity-in-us-by-70-gwh/?sh=47842698a026; Questionnaire; https://www.automotivemanufacturingsolutions.com/emobility/lithium-ion-battery-gigafactory-database/41937.article; Questionnaire; https://www.michiganbusiness.org/news/2022/03/lg-energy-solution-and-michigan-leading-the-battery-evolution/; https://www.spglobal.com/commodityinsights/en/market-insights/latest-news/energy-transition/042722-lg-energy-aims-to-more-than-double-battery-capacity-to-520-gwhyear-by-2025; https://www.michigan.gov/whitmer/news/press-releases/2022/03/22/whitmer-announces-1200-new-jobs-from-lg-energy-solutions-investment#:~:text=LG%20Energy%20Solution%2C%20formerly%20known,has%201%2C495%20employees%20in%20Michigan.</t>
  </si>
  <si>
    <t>Quintupling size of Holland plant by 2025; Expansion is delayed.</t>
  </si>
  <si>
    <t>Lithion Battery</t>
  </si>
  <si>
    <t>7375 Commercial Way, Suite 150</t>
  </si>
  <si>
    <t>Not sure the Henderson plant has been constructed yet.  It will make Lithium iron phosphate batteries and packs.</t>
  </si>
  <si>
    <t>2590 Oakmont Drive, Suite 310</t>
  </si>
  <si>
    <t>Round Rock</t>
  </si>
  <si>
    <t>512-527-2999</t>
  </si>
  <si>
    <t>Custom packs for a variety of industries; May not manufacture here</t>
  </si>
  <si>
    <t>Aved  Electronics</t>
  </si>
  <si>
    <t>95 Billerica Ave</t>
  </si>
  <si>
    <t>North Billerica</t>
  </si>
  <si>
    <t>0.1862</t>
  </si>
  <si>
    <t>Many not manufacture here</t>
  </si>
  <si>
    <t xml:space="preserve">Lockheed Martin </t>
  </si>
  <si>
    <t>Lockheed Martin Energy</t>
  </si>
  <si>
    <t>https://www.lockheedmartin.com/</t>
  </si>
  <si>
    <t>1902 W Freeway St</t>
  </si>
  <si>
    <t>Grand Prairie</t>
  </si>
  <si>
    <t>617-374-3797</t>
  </si>
  <si>
    <t>Lockheed Martin</t>
  </si>
  <si>
    <t>Bethesda</t>
  </si>
  <si>
    <t>lockheedmartin.com</t>
  </si>
  <si>
    <t>Lockheed Martin Energy is advancing the energy storage market by offering lithium-ion battery systems. These systems are designed for efficiency and integration, featuring comprehensive battery management and thermal management systems.</t>
  </si>
  <si>
    <t>https://www.lockheedmartin.com/, https://www.lockheedmartin.com/en-us/products/gridstar-flow-energy-storage.html</t>
  </si>
  <si>
    <t>GridStar entergy storage systems</t>
  </si>
  <si>
    <t>Lyten</t>
  </si>
  <si>
    <t>LytEn</t>
  </si>
  <si>
    <t>https://lyten.com/</t>
  </si>
  <si>
    <t>145 Baytech Dr</t>
  </si>
  <si>
    <t>408-940-9298</t>
  </si>
  <si>
    <t>Lyten specializes in developing advanced materials like 3D graphene, used in light-weighting, electrification, and sensing technologies. Its innovations include lithium-sulfur batteries and advanced sensors for applications in transportation and aerospace​.</t>
  </si>
  <si>
    <t>Magna</t>
  </si>
  <si>
    <t>Magna Electric Vehicle Structures</t>
  </si>
  <si>
    <t>https://www.magna.com/</t>
  </si>
  <si>
    <t>1811 S Range Rd</t>
  </si>
  <si>
    <t>St. Clair</t>
  </si>
  <si>
    <t>Magna International Inc.</t>
  </si>
  <si>
    <t>magna.com</t>
  </si>
  <si>
    <t>Magna International is a leading global automotive supplier, offering a broad range of auto parts and systems including Li-ion battery packs, with a focus on vehicle engineering and manufacturing technologies.</t>
  </si>
  <si>
    <t>https://www.magna.com/, https://www.magna.com/company/company-information</t>
  </si>
  <si>
    <t>Magnis</t>
  </si>
  <si>
    <t>https://www.im3ny.com/</t>
  </si>
  <si>
    <t>1093 Clark St</t>
  </si>
  <si>
    <t>‪607-398-0618</t>
  </si>
  <si>
    <t>https://www.linkedin.com/company/im3ny</t>
  </si>
  <si>
    <t>Magnis is a company specializing in the development and production of lithium-ion battery technology for electric vehicles and energy storage systems.</t>
  </si>
  <si>
    <t>https://www.im3ny.com/, https://im3ny.com/about/</t>
  </si>
  <si>
    <t>microvast.com; https://microvast.com/microvast-governor-lee-and-commissioner-rolfe-announce-company-to-establish-manufacturing-facility-in-clarksville-tennessee/; https://www.automotivemanufacturingsolutions.com/emobility/lithium-ion-battery-gigafactory-database/41937.article; https://www.sustainabletruckvan.com/microvast-batteries-gaussin-road-truck-skateboard/; https://ir.microvast.com/static-files/619673eb-4e23-49f6-b36f-743626a253b3; BNEF Interactive Dataset Cell Manufacturing; https://ir.microvast.com/events-presentations/presentations</t>
  </si>
  <si>
    <t xml:space="preserve">Microvast manufactures of lithium-ion cells and provides  battery solutions for transportation, heavy equipment, and energy storage. It uses aramid separators in some of its products. 
</t>
  </si>
  <si>
    <t>Should be operational in 2023; Will make cells, packs and modules;  chemistry is unknown, but Microvast makes LTO, Nickel manganese cobalt and Lithium iron phosphate chemistries; BNEF has facility capacity at &lt; 1GWh/yr</t>
  </si>
  <si>
    <t>microvast.com; https://microvast.com/microvast-governor-lee-and-commissioner-rolfe-announce-company-to-establish-manufacturing-facility-in-clarksville-tennessee/; https://www.automotivemanufacturingsolutions.com/emobility/lithium-ion-battery-gigafactory-database/41937.article; https://www.sustainabletruckvan.com/microvast-batteries-gaussin-road-truck-skateboard/; https://ir.microvast.com/static-files/619673eb-4e23-49f6-b36f-743626a253b3; https://ir.microvast.com/events-presentations/presentations</t>
  </si>
  <si>
    <t>Should be operational in 2023; Will make cells, modules, and packs; chemistry is unknown, but Microvast makes LTO, Nickel manganese cobalt and Lithium iron phosphate chemistries</t>
  </si>
  <si>
    <t>Morgan Advanced Materials</t>
  </si>
  <si>
    <t>Girard</t>
  </si>
  <si>
    <t>https://www.morganthermalceramics.com/en-gb/industries/battery-safety/</t>
  </si>
  <si>
    <t>115 East Mound</t>
  </si>
  <si>
    <t>217-627-2101</t>
  </si>
  <si>
    <t>https://www.morganadvancedmaterials.com/</t>
  </si>
  <si>
    <t>Berkshire</t>
  </si>
  <si>
    <t xml:space="preserve">Morgan has expertise in thermal management and passive fire protection for lithium-ion batteries, especially in electric vehicles while applying products to support battery safety in various sectors, including electric vehicles. </t>
  </si>
  <si>
    <t>Emporia</t>
  </si>
  <si>
    <t>221 Weaver St</t>
  </si>
  <si>
    <t>620-343-2308</t>
  </si>
  <si>
    <t>Augusta</t>
  </si>
  <si>
    <t>2102 Old Savannah Road</t>
  </si>
  <si>
    <t>706-796-4200</t>
  </si>
  <si>
    <t>Elkhart</t>
  </si>
  <si>
    <t>2730 Industrial Parkway</t>
  </si>
  <si>
    <t>Nanoramic Laboratories</t>
  </si>
  <si>
    <t>https://www.nanoramic.com/</t>
  </si>
  <si>
    <t>21 Drydock Ave</t>
  </si>
  <si>
    <t>02210</t>
  </si>
  <si>
    <t>857-403-6031</t>
  </si>
  <si>
    <t>internationalbatteryseminar.com; nanoramic.com; dnb.com</t>
  </si>
  <si>
    <t xml:space="preserve">Nanoramic Laboratories develops Neocarbonix technology for lithium-ion batteries, focusing on high-performance, low-cost EV batteries. This technology eliminates toxic materials typically used in battery manufacturing. It also focuses on Si-based anodes. </t>
  </si>
  <si>
    <t>https://www.nanoramic.com/, https://www.nanoramic.com/about-us</t>
  </si>
  <si>
    <t>Makes thermal interface materials (Thermexit pads) used in some battery packs</t>
  </si>
  <si>
    <t>Navitas Systems Jackson Facility</t>
  </si>
  <si>
    <t>5949 Jackson Road</t>
  </si>
  <si>
    <t>Nikola</t>
  </si>
  <si>
    <t>Nikola Coolidge Manufacturing Facility</t>
  </si>
  <si>
    <t>https://www.nikolamotor.com/</t>
  </si>
  <si>
    <t>680 E. Houser Rd</t>
  </si>
  <si>
    <t>Coolidge</t>
  </si>
  <si>
    <t>833-467-2237</t>
  </si>
  <si>
    <t>Phoenix</t>
  </si>
  <si>
    <t>EV Battery Supply Chain Analysis - https://www.automotivelogistics.media/battery-supply-chain/electric-vehicle-and-hybrid-vehicle-plant-database/41931.article; https://craft.co/romeo-power; https://www.nikolamotor.com/press_releases/nikola-completes-acquisition-of-romeo-power-207/; https://investors.romeopower.com/news/news-details/2022/Romeo-Power-Announces-Successful-Completion-of-its-Relocation-to-New-State-of-the-Art-Manufacturing-Center-in-Orange-County-CA/default.aspx; https://www.nikolamotor.com/press_releases/nikola-to-complete-battery-manufacturing-move-from-cypress-calif-to-coolidge-ariz-by-april-2023/</t>
  </si>
  <si>
    <t>Nikola is specializing in heavy-duty commercial battery-electric vehicles, along with energy solutions. It focuses on developing and manufacturing transportation technologies, aimed at reducing emissions in the heavy-duty transport sector.</t>
  </si>
  <si>
    <t>https://www.nikolamotor.com/, https://nikolamotor.com/about/</t>
  </si>
  <si>
    <t xml:space="preserve"> Romeo Power was purchased by Nikola; Romeo Power moved from Vernon to Cypress in 2022; Nikola moved it to Coolidge, AZ in 2023</t>
  </si>
  <si>
    <t>Orion battery packs in 21700 format; Romeo Power was purchased by Nikola; Romeo Power moved from Vernon to Cypress in 2022 and Nikola moved it to Coolidge AZ in April 2023</t>
  </si>
  <si>
    <t>Nuvation Energy</t>
  </si>
  <si>
    <t>https://nuvationenergy.com/</t>
  </si>
  <si>
    <t>40 Bathurst Drive</t>
  </si>
  <si>
    <t>Waterloo</t>
  </si>
  <si>
    <t>N2V 1V6</t>
  </si>
  <si>
    <t>519-746-2304</t>
  </si>
  <si>
    <t>Nuvation Engineering</t>
  </si>
  <si>
    <t>Sunnyvale</t>
  </si>
  <si>
    <t>nuvationenergy.com; Questionnaire</t>
  </si>
  <si>
    <t>Nuvation Energy provides battery management and energy storage solutions.</t>
  </si>
  <si>
    <t>https://nuvationenergy.com/, https://nuvationenergy.com/who-we-are/</t>
  </si>
  <si>
    <t>Also have engineering design services.</t>
  </si>
  <si>
    <t>NVH</t>
  </si>
  <si>
    <t>NVH Georgia</t>
  </si>
  <si>
    <t>http://www.nvhkorea.co.kr/ENG</t>
  </si>
  <si>
    <t>Gardner Logistics Park on Colvin Drive</t>
  </si>
  <si>
    <t xml:space="preserve">Atlanta </t>
  </si>
  <si>
    <t xml:space="preserve">Georgia </t>
  </si>
  <si>
    <t xml:space="preserve">Ulsan </t>
  </si>
  <si>
    <t xml:space="preserve">https://gov.georgia.gov/press-releases/2023-06-22/gov-kemp-ev-parts-supplier-nvh-korea-create-over-160-jobs-invest-72m#:~:text=NVH%20Korea%27s%20new%20facility%20will,the%20second%20quarter%20of%202024; https://www.areadevelopment.com/newsitems/6-23-2023/nvh-korea-locust-grove-georgia.shtml; JayDB
</t>
  </si>
  <si>
    <t xml:space="preserve">NVH Korea, Inc. manufactures materials and components for the automotive industry. It produces automotive interior parts, sound insulating and protecting material and sensors, connections and protectors for electric vehicle batteries. </t>
  </si>
  <si>
    <t>sensors, connections and protectors for electric vehicle batteries, beginning operation in 2024</t>
  </si>
  <si>
    <t>Octillion Power Systems, LLC</t>
  </si>
  <si>
    <t>https://octillion.us/</t>
  </si>
  <si>
    <t>860 Harbour Way S, Ste C</t>
  </si>
  <si>
    <t>510-589-1156</t>
  </si>
  <si>
    <t>https://www.greencarcongress.com/2021/08/20210820-octillion.html#:~:text=Globally%2C%20Octillion%20has%20more%20than,(GWh)%20of%20production%20capacity.</t>
  </si>
  <si>
    <t>Octillion Power Systems is a leading value-chain enabler for electric vehicles custom made and mass produced.</t>
  </si>
  <si>
    <t>https://octillion.us/, https://octillion.us/about/</t>
  </si>
  <si>
    <t>Manufacturer of electric vehicle battery products intended to focus on designing and building lithium-ion battery systems for electric cars, trucks, and buses. The company's products undergo a robust design process, including extensive thermal modeling, fully integrated battery management systems, and standardized production processes that offer a customized package service, enabling industries to get simple and rapid access to truly state-of-the-art energy storage systems.</t>
  </si>
  <si>
    <t>https://www.prnewswire.com/news-releases/battery-startup-our-next-energy-one-closes-series-a-led-by-breakthrough-energy-ventures-301400984.html</t>
  </si>
  <si>
    <t>Our Next Energy develops energy storage for the grid and electric vehicles.</t>
  </si>
  <si>
    <t>Paladin Power Inc.</t>
  </si>
  <si>
    <t>https://paladinpower.com/</t>
  </si>
  <si>
    <t>44758 Corte Morelia</t>
  </si>
  <si>
    <t>Temecula</t>
  </si>
  <si>
    <t>951-468-1248</t>
  </si>
  <si>
    <t>paladinpower.com; https://www.dnb.com/business-directory/company-profiles.paladin_power_inc.cc7fb43b1a0f9f4a58c417e5065dc68d.html</t>
  </si>
  <si>
    <t>Paladin Power  produces residential and commercial energy storage solution (ESS) by stacking  lithium ion batteries with efficient inverters</t>
  </si>
  <si>
    <t>Designs and manufactures Lithium iron phosphate racks, known as Stackbatt for residential, commercial, aerospace and automotive applications</t>
  </si>
  <si>
    <t>Parker LORD</t>
  </si>
  <si>
    <t>Parker LORD Indianapolis</t>
  </si>
  <si>
    <t>https://www.parker.com/us/en/divisions/lord-division.html</t>
  </si>
  <si>
    <t>5101 E 65th St</t>
  </si>
  <si>
    <t>877-275-5673</t>
  </si>
  <si>
    <t>Lord Corporation</t>
  </si>
  <si>
    <t xml:space="preserve">Cary </t>
  </si>
  <si>
    <t xml:space="preserve">Parker LORD produces components and systems for thermal management of various elements of electrified vehicles.  </t>
  </si>
  <si>
    <t>Thermal interphase materials</t>
  </si>
  <si>
    <t xml:space="preserve">Polyplus Battery </t>
  </si>
  <si>
    <t>https://www.polyplus.com/</t>
  </si>
  <si>
    <t>2424 6th St</t>
  </si>
  <si>
    <t>Berkeley</t>
  </si>
  <si>
    <t>510.841.7242</t>
  </si>
  <si>
    <t>L/Yr</t>
  </si>
  <si>
    <t>https://www.polyplus-transfection.com/?highlight=mirna+mimics&amp;hilite=mirna%2Cmimics#:~:text=for%20the%20development%20of%20a,200%20L%20to%202%2C000%20L.</t>
  </si>
  <si>
    <t>PolyPlus Battery Company is advancing battery technology with its proprietary Glass Protected Li Metal Batteries, which offer solid-state lithium anode laminates that can double the energy density of rechargeable batteries​</t>
  </si>
  <si>
    <t>https://www.polyplus.com/, https://polyplus.com/company/</t>
  </si>
  <si>
    <t>Pomega Energy Storage Technologies broke ground for a new lithium-ion battery plant with focus on Lithium Iron Phospate cell production.</t>
  </si>
  <si>
    <t>ProTechnologies, Inc.</t>
  </si>
  <si>
    <t>http://www.protechnologies.com/</t>
  </si>
  <si>
    <t>331 Shelleybrook Dr.</t>
  </si>
  <si>
    <t>Pilot Mountain</t>
  </si>
  <si>
    <t>800-333-1375</t>
  </si>
  <si>
    <t>ProTechnolgoies, Inc.</t>
  </si>
  <si>
    <t>Thomasnet: Battery Packs / manufacturers; protechnologies.com</t>
  </si>
  <si>
    <t xml:space="preserve">PTI is a custom battery pack manufacturer for OEMs across various industries, offering design, engineering, and manufacturing with a focus on cost efficiency and performance. lifetime warranty. </t>
  </si>
  <si>
    <t>http://www.protechnologies.com/, http://www.protechnologies.com/about-us/</t>
  </si>
  <si>
    <t>Custom battery packs using a variety of cell chemistries; Workforce Range: 10-49</t>
  </si>
  <si>
    <t>West Coast Manufacturing Facility</t>
  </si>
  <si>
    <t>383 Cheryl Lane</t>
  </si>
  <si>
    <t>City of Industry</t>
  </si>
  <si>
    <t>864-438-0000</t>
  </si>
  <si>
    <t>proterra.com; dnb.com</t>
  </si>
  <si>
    <t>Proterra creates  innovative electric vehicle and lithium-ion battery technologies for zero-emission electric transit vehicles (buses) and commercial trucks EV solutions emphasizing reliability, safety, and environmental responsibility.</t>
  </si>
  <si>
    <t>Packs designed for heavy Evs; 709 employees across all sites split between the facilities</t>
  </si>
  <si>
    <t>East Coast Manufacturing Facility</t>
  </si>
  <si>
    <t>1 Whitlee Ct.</t>
  </si>
  <si>
    <t>Greenville</t>
  </si>
  <si>
    <t>Proterra is dedicated to creating innovative electric vehicle and lithium-ion battery technologies for zero-emission electric transit vehicles (buses) and commercial trucks EV solutions emphasizing reliability, safety, and environmental responsibility.</t>
  </si>
  <si>
    <t>709 employees across all sites split between the facilities</t>
  </si>
  <si>
    <t xml:space="preserve">Purcell Systems </t>
  </si>
  <si>
    <t>Purcell</t>
  </si>
  <si>
    <t>https://www.purcellsystems.com/</t>
  </si>
  <si>
    <t>16125 East Euclid Avenue</t>
  </si>
  <si>
    <t>Spokane Valley</t>
  </si>
  <si>
    <t>509-755-0341</t>
  </si>
  <si>
    <t>Questionnaire; enersys.com; purcellsystems.com</t>
  </si>
  <si>
    <t xml:space="preserve">Purcell Systems designs and manufactures innovative, industry-leading, thermally managed, modular outdoor electronic equipment enclosure solutions for various applications. It is developing and manufacturing battery packs for stationary applications.  </t>
  </si>
  <si>
    <t>https://www.purcellsystems.com/, https://www.purcellsystems.com/company-overview/</t>
  </si>
  <si>
    <t>Rivian</t>
  </si>
  <si>
    <t>https://rivian.com/</t>
  </si>
  <si>
    <t>Technology Square, 75 5th Street N</t>
  </si>
  <si>
    <t>Atlanta</t>
  </si>
  <si>
    <t>888-748-4261</t>
  </si>
  <si>
    <t>Irivine</t>
  </si>
  <si>
    <t xml:space="preserve">Rivian manufactures electric SUVs, pickup trucks, and delivery vans (for Amazon). It integrates Li-ion batteries with management system for reliability and performance with a growing charging network in North America.
</t>
  </si>
  <si>
    <t>https://rivian.com/our-company</t>
  </si>
  <si>
    <t>Saft America, Inc.</t>
  </si>
  <si>
    <t>https://www.saftbatteries.com/</t>
  </si>
  <si>
    <t>13575 Waterworks St.</t>
  </si>
  <si>
    <t>MW</t>
  </si>
  <si>
    <t>Questionnaire; Thomasnet: Battery Packs / manufacturers; jaxdailyrecord.com/article/saft-says-its-cutting-63-jobs-at-west-jacksonville-factory</t>
  </si>
  <si>
    <t>Saft America specializes in designing and manufacturing high-technology batteries such as lithium ion for industrial and defense applications, focusing on advanced energy storage and power delivery solutions.</t>
  </si>
  <si>
    <t>Expansion capability to 114 MWh/yr;  Production number is for all activities at the plant - cell and module production. Facility has been operating for 10 years producing LIBs, modules, and battery systems for a variety of markets, including mobility, energy storage and telecom.</t>
  </si>
  <si>
    <t>Cockeysville</t>
  </si>
  <si>
    <t>711 Gil Harbin Industrial Blvd</t>
  </si>
  <si>
    <t>Valdosta</t>
  </si>
  <si>
    <t>229-247-2331</t>
  </si>
  <si>
    <t>Thomasnet: Battery Packs / manufacturers; dnb.com/business-directory/company-profiles.saft_america_inc.</t>
  </si>
  <si>
    <t>Battery modules for space applications; Expansion capability to 13 MWh/yr; Manufacture of large-format cylindrical, prismatic and pouch cells with Nickel manganese cobalt, NCA, LTO, LCO, Lithium manganese oxide, and Lithium iron phosphate chemistry.  Design, development and R&amp;D located here as well.</t>
  </si>
  <si>
    <t>Valdese</t>
  </si>
  <si>
    <t>313 Crescent St.</t>
  </si>
  <si>
    <t>828-874-4111</t>
  </si>
  <si>
    <t>Questionnaire; Thomasnet: Battery Packs / manufacturers;</t>
  </si>
  <si>
    <t>https://www.samsungsdi.com/</t>
  </si>
  <si>
    <t>Samsung SDI America, Inc.</t>
  </si>
  <si>
    <t>samsungsdi.com; https://www.buzzfile.com/business/Samsung-Sdi-America,-Inc.-408-544-4470</t>
  </si>
  <si>
    <t>https://www.samsungsdi.com/, https://www.samsungsdi.com/automotive-battery/index.html</t>
  </si>
  <si>
    <t>PHEV &amp; HEV battery modules</t>
  </si>
  <si>
    <t>Battery packs for EV's</t>
  </si>
  <si>
    <t>Senior Flexonics</t>
  </si>
  <si>
    <t>Bartlett Facility</t>
  </si>
  <si>
    <t>https://www.seniorflexonics.com/</t>
  </si>
  <si>
    <t>300 East Devon Ave.</t>
  </si>
  <si>
    <t>Bartlett</t>
  </si>
  <si>
    <t>630-837-1811</t>
  </si>
  <si>
    <t>https://www.seniorflexonicsusa.com/</t>
  </si>
  <si>
    <t>seniorflexonicsusa.com;  https://www.zoominfo.com/pic/senior-flexonics-inc/344427191</t>
  </si>
  <si>
    <t>Senior Flexonics provides electric vehicle thermal management solutions.</t>
  </si>
  <si>
    <t>https://www.seniorflexonics.com/, https://www.seniorflexonics.com/electric-vehicle-thermal-management-solutions/</t>
  </si>
  <si>
    <t>Cold plates for EV battery packs</t>
  </si>
  <si>
    <t>Saltillo Facility</t>
  </si>
  <si>
    <t>La Angostura 1ra Etapa</t>
  </si>
  <si>
    <t>Saltillo</t>
  </si>
  <si>
    <t>Coahuila</t>
  </si>
  <si>
    <t>seniorflexonicsusa.com</t>
  </si>
  <si>
    <t>sglcarbon.com; https://www.buzzfile.com/business/S-G-L-Carbon-828-437-3221</t>
  </si>
  <si>
    <t>SGL Carbon is a global company develop and manufacture carbon-based solutions. Its materials and products made from specialty graphite, and carbon fibers serve many industries including manufacturing of lithium-ion batteries.</t>
  </si>
  <si>
    <t>https://www.sglcarbon.com/, https://www.sglcarbon.com/en/company/about-us/</t>
  </si>
  <si>
    <t>Graphite-based thermal management systems</t>
  </si>
  <si>
    <t>Simpliphi Power, Inc.</t>
  </si>
  <si>
    <t>https://www.simpliphipower.com/</t>
  </si>
  <si>
    <t>3100 Camino Del Sol</t>
  </si>
  <si>
    <t>Oxnard</t>
  </si>
  <si>
    <t>805-640-6700</t>
  </si>
  <si>
    <t>Thomasnet: Battery Packs / manufacturers; simpliphipower.com; https://craft.co/simpliphi-power</t>
  </si>
  <si>
    <t>Simpliphi Power develops vertically integrated energy storage systems.</t>
  </si>
  <si>
    <t>Racks for commercial or residential use</t>
  </si>
  <si>
    <t>https://www.simpliphipower.com/, https://simpliphipower.com/company/our-story/</t>
  </si>
  <si>
    <t>Lithium iron phosphate packs with integrated BMS</t>
  </si>
  <si>
    <t>Soelect, Inc.</t>
  </si>
  <si>
    <t>https://www.soelect.com/</t>
  </si>
  <si>
    <t>4355 Federal Dr</t>
  </si>
  <si>
    <t>Greensboro</t>
  </si>
  <si>
    <t>336-500-8686</t>
  </si>
  <si>
    <t>https://www.bizjournals.com/triad/inno/stories/awards/2022/07/15/inno-fire-2022-soelect.html</t>
  </si>
  <si>
    <t xml:space="preserve">Soelect provides dendrite-resistant anode technology and solid-state electrolytes for safe, high-capacity batteries, targeting diverse sectors like EVs and aerospace, with a focus on education and scalable manufacturing.
</t>
  </si>
  <si>
    <t>Developer of advanced solid-state battery components designed to power the next generation of electric vehicles, power tools, and mobile electronics. The company's platform offers LiXTM (Lithium X/Cu) anode technology and a solid-state electrolyte platform for high energy density and batteries, enabling portable electronics, drones, aircraft, space, and any defense tactical weapons manufacturers to get cheaper and more efficient battery products compared to the lithium-ion batteries.</t>
  </si>
  <si>
    <t>Sparkz Inc.</t>
  </si>
  <si>
    <t>https://www.sparkz.energy/</t>
  </si>
  <si>
    <t>5625 Brisa St</t>
  </si>
  <si>
    <t>Livermore</t>
  </si>
  <si>
    <t>510-789-3410</t>
  </si>
  <si>
    <t>https://www.wdtv.com/2022/04/15/major-battery-manufacturer-sparkz-could-bring-hundreds-jobs-north-central-west-virginia/</t>
  </si>
  <si>
    <t xml:space="preserve">Sparkz Inc. is an energy startup focused on developing cobalt-free, high energy-density lithium-ion batteries with a fast formation cycling process that reduces production time significantly.     </t>
  </si>
  <si>
    <t>Statevolt is engaged in building a technology-agnostic, a lithium- ion cell production facility in California with modular and scalable approach with the intent to build a large Gigafactories in America</t>
  </si>
  <si>
    <t>Stellantis and LG Energy Solution invested more than $5 Billion CAD in a joint venture for the first large-scale lithium-ion battery production plant in Canada.</t>
  </si>
  <si>
    <t>Stellantis - Samsung SDI Co Ltd</t>
  </si>
  <si>
    <t>Stellantis-Samsung SDI Kokomo Battery Manufacturing Plant</t>
  </si>
  <si>
    <t>https://www.stellantis.com/en?adobe_mc_ref=
https://www.samsungsdi.com/index.html</t>
  </si>
  <si>
    <t>https://www.stellantis.com/en/news/press-releases/2022/may/stellantis-and-samsung-announce-battery-plant-in-kokomo; BNEF Interactive Dataset Cell manufacturing</t>
  </si>
  <si>
    <t>Stellantis and Samsung SDI invested more than $2.5 billion in joint venture for lithium-ion battery production plant in United States.</t>
  </si>
  <si>
    <t>Facility will start construction in late 2022 with production in Q1 in 2025: Plant will grow to 33 GWh/yr soon after</t>
  </si>
  <si>
    <t>Stryten Energy offers  advanced lead, lithium, and vanadium batteries, allowing its customers to select the right chemistry or chemistries to design a solution that best fits their energy needs.</t>
  </si>
  <si>
    <t>TE Connectivity</t>
  </si>
  <si>
    <t>Empalme Automotive Plant</t>
  </si>
  <si>
    <t>https://www.te.com/usa-en/home.html</t>
  </si>
  <si>
    <t>969 Guad_Nog KM2</t>
  </si>
  <si>
    <t>Empalme</t>
  </si>
  <si>
    <t>52-622-2254200</t>
  </si>
  <si>
    <t>Berwyn</t>
  </si>
  <si>
    <t>Questionnaire; te.com</t>
  </si>
  <si>
    <t xml:space="preserve">TE Connectivity produces wiring, connectors, and sensing solutions for EV batteries, enhancing durability and efficiency in electric vehicles' electrical systems. 
</t>
  </si>
  <si>
    <t>https://www.te.com/usa-en/home.html, https://www.te.com/usa-en/about-te/our-company.html</t>
  </si>
  <si>
    <t>Components and subsystems to support battery connectivity and protection</t>
  </si>
  <si>
    <t>Hemosillo Automotive Plant</t>
  </si>
  <si>
    <t>Blvd, Industrial Norte #23Y</t>
  </si>
  <si>
    <t>Hermosillo</t>
  </si>
  <si>
    <t>52-662-500-3600</t>
  </si>
  <si>
    <t>Greensboro Automotive Plant</t>
  </si>
  <si>
    <t>8000 Piedmont Triad Pkwy</t>
  </si>
  <si>
    <t>336-664-7000</t>
  </si>
  <si>
    <t>Tenergy Corp</t>
  </si>
  <si>
    <t>https://www.tenergy.com/</t>
  </si>
  <si>
    <t>436 Kato Terrace</t>
  </si>
  <si>
    <t>510-687-0388</t>
  </si>
  <si>
    <t>Thomasnet: Battery Packs / manufacturers; tenergy.com</t>
  </si>
  <si>
    <t>Tenergy offers a broad product and technical capabilities in NiMH, Li-Ion, Li-Polymer, LiFePO4 and NiCd battery packs, chargers, power management and other emerging power technologies</t>
  </si>
  <si>
    <t>https://www.tenergy.com/, https://www.tenergy.com/About-Tenergy</t>
  </si>
  <si>
    <t>LV packs; Workforce Range:  50-99</t>
  </si>
  <si>
    <t>Gigafactory Texas</t>
  </si>
  <si>
    <t>Covering 2,500 acres on the Colorado River is Gigafactory Texas, a 10 million square feet factory, and a U.S. manufacturing hub for Model Y and the home of Cybertruck.</t>
  </si>
  <si>
    <t>Gigafactory 1</t>
  </si>
  <si>
    <t>Tesla Motors, Inc.</t>
  </si>
  <si>
    <t>https://www.usitc.gov/publications/332/journals/the_supply_chain_for_electric_vehicle_batteries.pdf; tesla.com/gigafactory</t>
  </si>
  <si>
    <t xml:space="preserve">Located near Lake Tahoe, Gigafactory Nevada is one of the world's highest volume plants for electric motors, energy storage products, vehicle powertrains and batteries—producing billions of cells per year. </t>
  </si>
  <si>
    <t>Packs for Tesla Model 3's; 20 GWh production in mid-2018 at about 30% construction completed. Construction expected to be complete by the end of 2021.</t>
  </si>
  <si>
    <t>TNR Technical, Inc.</t>
  </si>
  <si>
    <t>TNR Technical</t>
  </si>
  <si>
    <t>https://www.tnrtechnical.com/</t>
  </si>
  <si>
    <t>301 Central Park Drive</t>
  </si>
  <si>
    <t>Sanford</t>
  </si>
  <si>
    <t>800-346-0601</t>
  </si>
  <si>
    <t>TNR Technical manufactures brand-name batteries and custom battery packs.</t>
  </si>
  <si>
    <t>https://www.tnrtechnical.com/, https://www.tnrtechnical.com/about/</t>
  </si>
  <si>
    <t>Custom LV battery packs; Workforce Range: 10-49</t>
  </si>
  <si>
    <t>Trojan Battery Company, LLC</t>
  </si>
  <si>
    <t>https://www.trojanbattery.com/</t>
  </si>
  <si>
    <t>12380 Clark Street</t>
  </si>
  <si>
    <t>562-236-3000</t>
  </si>
  <si>
    <t>Volts</t>
  </si>
  <si>
    <t>https://www.trojanbattery.com/corporate-overview/</t>
  </si>
  <si>
    <t xml:space="preserve">Trojan, a major lead-acid battery producer, has launched Trillium, a line of lithium-ion batteries designed for various applications, offering high efficiency, safety, and a long cycle life expectancy. </t>
  </si>
  <si>
    <t>https://www.trojanbattery.com/, https://www.trojanbattery.com/about-us</t>
  </si>
  <si>
    <t>Manufacturer of deep-cycle batteries. The company manufactures deep-cycle batteries for various applications, including golf and utility vehicles, floor machines, aerial work platforms, transportation, marine vessels, recreational vehicles, neighborhood electric vehicles and renewable energy systems, providing companies with environmentally friendly vehicle batteries.</t>
  </si>
  <si>
    <t>UgoWork</t>
  </si>
  <si>
    <t>https://www.ugowork.com/</t>
  </si>
  <si>
    <t>1065 Lescarbot, Suite 200</t>
  </si>
  <si>
    <t>G1N 1X6</t>
  </si>
  <si>
    <t>866-615-2191</t>
  </si>
  <si>
    <t>Ingeniarts Technologies</t>
  </si>
  <si>
    <t>ugowork.com; Propulsion Quebec</t>
  </si>
  <si>
    <t xml:space="preserve">UgoWork specializes in Energy as a Service (EaaS), providing innovative lithium-ion batteries and energy solutions for the material handling industry such as forklifts, enhancing energy efficiency, lowering cost, and adaptability. </t>
  </si>
  <si>
    <t>https://www.ugowork.com/, https://ugowork.com/company/who-we-are/</t>
  </si>
  <si>
    <t>Batteries for forklifts</t>
  </si>
  <si>
    <t>Voltronix</t>
  </si>
  <si>
    <t>https://www.voltronix.com/</t>
  </si>
  <si>
    <t>30225 Tomas</t>
  </si>
  <si>
    <t>Rancho Santa Margarita</t>
  </si>
  <si>
    <t>866-777-2329</t>
  </si>
  <si>
    <t>Advanced Powering Services, Inc.</t>
  </si>
  <si>
    <t>https://www.advancedpowering.com/</t>
  </si>
  <si>
    <t xml:space="preserve">Voltronix, provides durable, high-performance lithium-ion batteries for semi-truck fleets at the LA Port, now supplies batteries and management systems to electric vehicle and energy storage sectors. </t>
  </si>
  <si>
    <t>https://www.voltronix.com/, https://voltronix.com/about-us/</t>
  </si>
  <si>
    <t>BMS; Workforce Range: 50-99</t>
  </si>
  <si>
    <t>Wabtec Corp.</t>
  </si>
  <si>
    <t>https://www.wabteccorp.com/</t>
  </si>
  <si>
    <t>30 Isabella Street</t>
  </si>
  <si>
    <t>Pittsburgh</t>
  </si>
  <si>
    <t>412-825-1000</t>
  </si>
  <si>
    <t>wabteccorp.com; dnb.com</t>
  </si>
  <si>
    <t xml:space="preserve">Wabteco, specializes in rail and transit solutions, including the development of innovative battery and energy storage technologies for rail such as FLXdrive battery-electric locomotive to lower fuel consumption.
</t>
  </si>
  <si>
    <t>https://www.wabteccorp.com/, https://www.wabteccorp.com/vision-mission-and-values</t>
  </si>
  <si>
    <t>FLXdrive locomotive battery</t>
  </si>
  <si>
    <t>2700 S. Saginaw Rd.</t>
  </si>
  <si>
    <t>XALT Energy</t>
  </si>
  <si>
    <t>xaltenergy.com; Questionnaire; https://www.datanyze.com/companies/xalt-energy/363457532</t>
  </si>
  <si>
    <t>Xalt develops lithium-ion cells and packs by combining advanced chemistries, low-impedance cell design and world-class manufacturing to high-tech storage solutions in marine, commercial electric transportation, and specialty applications.</t>
  </si>
  <si>
    <t>Control Systems</t>
  </si>
  <si>
    <t>BDU</t>
  </si>
  <si>
    <t>xaltenergy.com; Questionnaire; https://www.datanyze.com/companies/xalt-energy/363457532; https://www.linkedin.com/company/xalt-energy#:~:text=With%20nearly%20700%20megawatt%20hours,operation%20to%20meet%20customer%20demand.</t>
  </si>
  <si>
    <t>xaltenergy.com; Questionnaire; https://www.datanyze.com/companies/xalt-energy/363457532; https://www.linkedin.com/company/xalt-energy#:~:text=With%20nearly%20700%20megawatt%20hours,operation%20to%20meet%20customer%20demand; https://www.advancedautobat.com/conferences/previous/AABC-2015/industrial-stationary-energy-storage/session-3-advanced-batteries-for-industrial-applications.html</t>
  </si>
  <si>
    <t>Yotta Energy</t>
  </si>
  <si>
    <t>https://www.yottaenergy.com/</t>
  </si>
  <si>
    <t>3512B Montopolis Dr</t>
  </si>
  <si>
    <t>512-856-7788</t>
  </si>
  <si>
    <t>yottaenergy.com; dnb.com; https://www.datanyze.com/companies/yotta-energy/461652668</t>
  </si>
  <si>
    <t>Yotta develops a range of distributed energy technologies. SolarLEAF is a lithium energy storage technology to directly integrate with solar modules with a uniquel atent heat  thermal management.</t>
  </si>
  <si>
    <t>https://www.yottaenergy.com/, https://www.yottaenergy.com/about-yotta-energy</t>
  </si>
  <si>
    <t>Packs connected to PV</t>
  </si>
  <si>
    <t>Zakuro, Inc.</t>
  </si>
  <si>
    <t>https://www.zakurobattery.com/</t>
  </si>
  <si>
    <t xml:space="preserve">333 Jackson Plz Ste 520 </t>
  </si>
  <si>
    <t>517-488-6994</t>
  </si>
  <si>
    <t>https://arpa-e.energy.gov/technologies/projects/transitioning-advanced-ceramic-electrolytes-manufacturable-solid-state-ev</t>
  </si>
  <si>
    <t xml:space="preserve">Zakuro develop solid-state energy storage eliminating the flammable liquid electrolyte of lithium-ion batteries. existing manufacturing capability to lower cost and speed adoption rates, enabling batteries with a lithium metal anode. </t>
  </si>
  <si>
    <t>Developer of solid-state energy storage services intended to eliminate the flammable liquid electrolyte of lithium-ion batteries. The company leverages existing manufacturing capability to lower cost and speed adoption rates, enabling batteries with a lithium metal anode, to increase energy density and remove the possibility of battery fires.</t>
  </si>
  <si>
    <t>Zeus Battery Products</t>
  </si>
  <si>
    <t>191 Covington Dr.</t>
  </si>
  <si>
    <t>Bloomingdale</t>
  </si>
  <si>
    <t>877-469-4255</t>
  </si>
  <si>
    <t>Thomasnet: Battery Packs / manufacturers; zuesbatteryproducts.com</t>
  </si>
  <si>
    <t>ZEUS manufactures and assemble battery packs from cells with experience encompassing unique designs, including extensive experience with all chemistries such as various lithium-ion formulations, nickel metal hydride, and lead-acid .</t>
  </si>
  <si>
    <t>https://www.zeusbatteryproducts.com/, https://www.zeusbatteryproducts.com/about/#mission</t>
  </si>
  <si>
    <t>LV battery packs; Workforce Range: 50-99</t>
  </si>
  <si>
    <t>Other - Equipment</t>
  </si>
  <si>
    <t>Manufacturing equipment</t>
  </si>
  <si>
    <t>https://www.24-m.com/</t>
  </si>
  <si>
    <t>https://www.24-m.com/, https://24-m.com/about-us/</t>
  </si>
  <si>
    <t xml:space="preserve">Proprietary manufacturing process to make cells with semi-solid electrodes; Also developing cell design with semi-solid electrodes and no binder </t>
  </si>
  <si>
    <t>Abbott Furnace</t>
  </si>
  <si>
    <t>Continuous belt industrial furnaces</t>
  </si>
  <si>
    <t>https://abbottfurnace.com/</t>
  </si>
  <si>
    <t>1068 Trout Run Road</t>
  </si>
  <si>
    <t>Saint Marys</t>
  </si>
  <si>
    <t>814-781-6355</t>
  </si>
  <si>
    <t xml:space="preserve">https://www.zoominfo.com/pic/abbott-furnace-company/266757; </t>
  </si>
  <si>
    <t>Abbott Furnace Company is a continuous industrial furnace manufacturer with 40 years of experience designing and producing some of the most reliable and high-performing industrial continuous belt furnaces.</t>
  </si>
  <si>
    <t>Across International</t>
  </si>
  <si>
    <t>Across International LLC</t>
  </si>
  <si>
    <t>Lab furnaces; Vacuum ovens; Forced-air ovens</t>
  </si>
  <si>
    <t>https://www.acrossinternational.com/</t>
  </si>
  <si>
    <t>111 Dorsa Ave</t>
  </si>
  <si>
    <t>Livingston</t>
  </si>
  <si>
    <t>888-988-0899</t>
  </si>
  <si>
    <t>units</t>
  </si>
  <si>
    <t>Questionnaire; acrossinternational.com</t>
  </si>
  <si>
    <t>Across International is an industry leader in the manufacture of heat treatment, laboratory, and material processing equipment with recent emphasis on lithium-ion battery materials.</t>
  </si>
  <si>
    <t>https://www.acrossinternational.com/, https://www.acrossinternational.com/about-us</t>
  </si>
  <si>
    <t>600 Spice Islands Drive</t>
  </si>
  <si>
    <t>Across International is an industry leader in the manufacture of heat treatment, laboratory, and material processing equipment.</t>
  </si>
  <si>
    <t xml:space="preserve">Admiral Instruments </t>
  </si>
  <si>
    <t>Admiral Instruments HQ</t>
  </si>
  <si>
    <t>Testing equipment</t>
  </si>
  <si>
    <t>Cell tester</t>
  </si>
  <si>
    <t>https://www.admiralinstruments.com/</t>
  </si>
  <si>
    <t>2245 W University Dr, Suite 7</t>
  </si>
  <si>
    <t>Tempe</t>
  </si>
  <si>
    <t>480-256-8706</t>
  </si>
  <si>
    <t>Admiral Instruments</t>
  </si>
  <si>
    <t xml:space="preserve">Admiral Instruments focuses on providing precision instruments for measuring and testing the performance and safety of lithium-ion batteries and other electrochemical devices. </t>
  </si>
  <si>
    <t>https://www.admiralinstruments.com/, https://www.admiralinstruments.com/about</t>
  </si>
  <si>
    <t>Battery cell cycler; they also offer potentiometers</t>
  </si>
  <si>
    <t>Pre-commercial/ startup</t>
  </si>
  <si>
    <t>AM Batteries</t>
  </si>
  <si>
    <t>AM Batteries HQ</t>
  </si>
  <si>
    <t>Coater, dry battery electrode production</t>
  </si>
  <si>
    <t>https://am-batteries.com/</t>
  </si>
  <si>
    <t>8 Federal St</t>
  </si>
  <si>
    <t>Billerica</t>
  </si>
  <si>
    <t>978-488-1632</t>
  </si>
  <si>
    <t>Chelmsford</t>
  </si>
  <si>
    <t>Questionnaire; https://am-batteries.com/; Email from E. Byington</t>
  </si>
  <si>
    <t>AM Batteries ‘powder to electrode’ method is creating a more energy-efficient electrode manufacturing process.</t>
  </si>
  <si>
    <t>Email from E.  Byington</t>
  </si>
  <si>
    <t xml:space="preserve">Carissa Reynolds </t>
  </si>
  <si>
    <t>creynolds@am-batteries.com</t>
  </si>
  <si>
    <t>978-304-9535</t>
  </si>
  <si>
    <t>Arbin Instruments</t>
  </si>
  <si>
    <t>https://www.arbin.com/</t>
  </si>
  <si>
    <t>762 Peach Creek Cut Off Rd.</t>
  </si>
  <si>
    <t>College Station</t>
  </si>
  <si>
    <t>979-690-2751</t>
  </si>
  <si>
    <t>arbin.com</t>
  </si>
  <si>
    <t xml:space="preserve">Arbin Instruments designs and manufactures testing equipment for evaluating the performance and lifespan of all batteries including lithium-ion batteries and other energy storage systems. </t>
  </si>
  <si>
    <t>https://www.arbin.com/, https://arbin.com/arbin-advantage-benefits-page/</t>
  </si>
  <si>
    <t>Module/pack tester</t>
  </si>
  <si>
    <t>Automation EZ LLC</t>
  </si>
  <si>
    <t>Pneumatic</t>
  </si>
  <si>
    <t>http://www.automationez.com/</t>
  </si>
  <si>
    <t>6910 N. Camino Martin #110</t>
  </si>
  <si>
    <t>520-400-9496</t>
  </si>
  <si>
    <t>Tuscan</t>
  </si>
  <si>
    <t>automationez.com</t>
  </si>
  <si>
    <t xml:space="preserve">Automation EZTM core competency is design, integration, and fabrication of Industrial automation machinery and semi-automation equipment, with recent attention to lithium-ion battery manufacturing.   </t>
  </si>
  <si>
    <t>B&amp;P Littleford</t>
  </si>
  <si>
    <t>Vacuum dryers</t>
  </si>
  <si>
    <t>https://www.bplittleford.com/</t>
  </si>
  <si>
    <t>1000 Hess Avenue</t>
  </si>
  <si>
    <t>Saginaw</t>
  </si>
  <si>
    <t>989-757-1300</t>
  </si>
  <si>
    <t>https://www.bplittleford.com/; https://www.zoominfo.com/c/bp-process-equipment-co/16961883</t>
  </si>
  <si>
    <t>B&amp;P Littleford designs and builds a wide spectrum of mixing, drying, compounding, reacting, extracting and centrifugal separation equipment for many different manufacturing applications.</t>
  </si>
  <si>
    <t>Bitrode Corporation</t>
  </si>
  <si>
    <t>https://www.bitrode.com/</t>
  </si>
  <si>
    <t>9787 Green Park Industrial Drive</t>
  </si>
  <si>
    <t>636-343-6112</t>
  </si>
  <si>
    <t>Sovema Group</t>
  </si>
  <si>
    <t>https://www.sovemagroup.com/</t>
  </si>
  <si>
    <t>Villafranca di Verona</t>
  </si>
  <si>
    <t>Verona</t>
  </si>
  <si>
    <t>Italy</t>
  </si>
  <si>
    <t>bitrode.com; sovemagroup.com; https://www.zoominfo.com/pic/bitrode-corp/6768030; Questionnaire</t>
  </si>
  <si>
    <t xml:space="preserve">Bitrode Corporation specializes in manufacturing testing equipment for production and laboratory settings, focusing on lithium-ion batteries and energy storage systems' performance and reliability evaluation. </t>
  </si>
  <si>
    <t>https://www.bitrode.com/, https://www.bitrode.com/about-bitrode/</t>
  </si>
  <si>
    <t>Black Bros Inc.</t>
  </si>
  <si>
    <t>Coaters</t>
  </si>
  <si>
    <t>https://www.blackbros.com/</t>
  </si>
  <si>
    <t>1315 Baker Road</t>
  </si>
  <si>
    <t>High Point</t>
  </si>
  <si>
    <t>800-252-2568</t>
  </si>
  <si>
    <t>Mendota</t>
  </si>
  <si>
    <t>blackbros.com; Thomasnet: Battery Equipment</t>
  </si>
  <si>
    <t xml:space="preserve">Black Bros. designs and manufactures premier roll coating and laminating equipment with recent focus on lithium ion battery manufacturing </t>
  </si>
  <si>
    <t>Busch Vacuum Solutions</t>
  </si>
  <si>
    <t>Busch LLC</t>
  </si>
  <si>
    <t>Vacuum pumps; Other vacuum systems</t>
  </si>
  <si>
    <t>https://www.buschvacuum.com/</t>
  </si>
  <si>
    <t>516 Viking Dr</t>
  </si>
  <si>
    <t>757-463-7800</t>
  </si>
  <si>
    <t>Maulburg</t>
  </si>
  <si>
    <t>Baden-Wurttemberg</t>
  </si>
  <si>
    <t>Questionnaire; https://www.buschvacuum.com/us/en/news-media/busch-celebrates-grand-opening-of-new-service-location-in-pennsylvania.html</t>
  </si>
  <si>
    <t>Busch Vacuum Solutions provides vacuum technology for lithium-ion battery production, enhancing efficiency and safety in processes like electrolyte filling and degassing.</t>
  </si>
  <si>
    <t>https://www.buschvacuum.com/, https://www.buschvacuum.com/us/en/company/about-busch/?language=en&amp;country=US&amp;countryCode=</t>
  </si>
  <si>
    <t>1100 E. Howard Ln Building 2, Suite 200</t>
  </si>
  <si>
    <t>512-835-0906</t>
  </si>
  <si>
    <t>13205 NE David Cir</t>
  </si>
  <si>
    <t>Portland</t>
  </si>
  <si>
    <t>OR</t>
  </si>
  <si>
    <t>408-782-0800</t>
  </si>
  <si>
    <t>Chroma ATE Inc</t>
  </si>
  <si>
    <t>Cell cycler; Formation; Cell validation Tester; Module/pack tester</t>
  </si>
  <si>
    <t>https://www.chromaate.com/</t>
  </si>
  <si>
    <t xml:space="preserve">7 Chrysler </t>
  </si>
  <si>
    <t xml:space="preserve">Irvine </t>
  </si>
  <si>
    <t>949-421-0355</t>
  </si>
  <si>
    <t>Taoyuan</t>
  </si>
  <si>
    <t>Taiwan</t>
  </si>
  <si>
    <t>Pitchbook, Chrommate.com; https://www.buzzfile.com/business/Chroma-Ate-Inc.-949-421-0355</t>
  </si>
  <si>
    <t>Chroma ATE Inc specializes in providing testing and measurement solutions for lithium-ion batteries, ensuring their quality, performance, and safety through a range of testing equipment and services.</t>
  </si>
  <si>
    <t>https://www.chromaate.com/, https://www.chromaate.com/en/chroma/aboutchroma</t>
  </si>
  <si>
    <t>CSM Products, Inc.</t>
  </si>
  <si>
    <t>CSM Products</t>
  </si>
  <si>
    <t>Electrical systems</t>
  </si>
  <si>
    <t>https://www.csm.de/us/</t>
  </si>
  <si>
    <t>1920 Opdyke Court, Suite 200</t>
  </si>
  <si>
    <t>248-836-4995</t>
  </si>
  <si>
    <t>CSM Products Inc.</t>
  </si>
  <si>
    <t xml:space="preserve">Auburn Hills </t>
  </si>
  <si>
    <t>csm.de/us; https://www.buzzfile.com/business/CSM-Products,-Inc.-248-836-4995</t>
  </si>
  <si>
    <t>CSM Products uses its advanced measurement technology, to constantly setting new technological standards, driving innovation in vehicle development and actively supporting customers in shaping the mobility transformation.</t>
  </si>
  <si>
    <t>https://www.csm.de/us/, https://www.csm.de/en/company/commitment-and-values</t>
  </si>
  <si>
    <t>High voltage measuring devices and breakout modules; Moved from ModPack</t>
  </si>
  <si>
    <t>Davis-Standard</t>
  </si>
  <si>
    <t>Davis-Standard Fulton</t>
  </si>
  <si>
    <t>Separator film and coating machines</t>
  </si>
  <si>
    <t>https://davis-standard.com/</t>
  </si>
  <si>
    <t>46 N 1st St</t>
  </si>
  <si>
    <t>Fulton</t>
  </si>
  <si>
    <t xml:space="preserve">NY </t>
  </si>
  <si>
    <t>315-598-7121</t>
  </si>
  <si>
    <t>Pawcatuck</t>
  </si>
  <si>
    <t xml:space="preserve">Davis-Standard is a manufacturer of equipment to produce and coat films and foils including battery separator film and coating machines for lithium ion batteries. </t>
  </si>
  <si>
    <t>Jay Baxter</t>
  </si>
  <si>
    <t>jbaxter@davis-standard.com</t>
  </si>
  <si>
    <t>315-402-9823</t>
  </si>
  <si>
    <t>Digatron Power Electronics</t>
  </si>
  <si>
    <t>Slitters</t>
  </si>
  <si>
    <t>https://www.digatron.com/</t>
  </si>
  <si>
    <t>50 Waterview Drive</t>
  </si>
  <si>
    <t>Shelton</t>
  </si>
  <si>
    <t>203-446-8000</t>
  </si>
  <si>
    <t>Digatron Systems</t>
  </si>
  <si>
    <t>Aachen</t>
  </si>
  <si>
    <t>digatron.com; https://www.datanyze.com/companies/digatron-power-electronics/44091430</t>
  </si>
  <si>
    <t>Digatron specializes in providing testing and simulation solutions for lithium-ion batteries, formation systems, ensuring their performance and reliability through a range of testing equipment and services.</t>
  </si>
  <si>
    <t>https://www.digatron.com/, https://www.digatron.com/en-us/About-us</t>
  </si>
  <si>
    <t>Stacker</t>
  </si>
  <si>
    <t>Welders</t>
  </si>
  <si>
    <t>Electrolyte fill</t>
  </si>
  <si>
    <t xml:space="preserve">Digatron specializes in providing testing and simulation solutions for lithium-ion batteries, formation systems, ensuring their performance and reliability through a range of testing equipment and services. </t>
  </si>
  <si>
    <t>Winder</t>
  </si>
  <si>
    <t>Formation aging</t>
  </si>
  <si>
    <t>Dorey Converting Systems (DCS) USA</t>
  </si>
  <si>
    <t xml:space="preserve">DCS </t>
  </si>
  <si>
    <t>Rotary die cutting; Laminating machine</t>
  </si>
  <si>
    <t>https://www.converting-systems.com/</t>
  </si>
  <si>
    <t>3000 Bear Cat Way STE 118</t>
  </si>
  <si>
    <t>330-685-6320</t>
  </si>
  <si>
    <t>DCS USA Inc</t>
  </si>
  <si>
    <t>Questionnaire; converting-systems.com</t>
  </si>
  <si>
    <t>Dorey Converting Systems, is a leader in rotary die-cutting with commitment to innovation, precision, and quality</t>
  </si>
  <si>
    <t>Dukosi Ltd</t>
  </si>
  <si>
    <t>Dukosi</t>
  </si>
  <si>
    <t xml:space="preserve">Battery sensor - wireless communication </t>
  </si>
  <si>
    <t>https://www.dukosi.com/</t>
  </si>
  <si>
    <t>3768 S Lapeer Rd</t>
  </si>
  <si>
    <t>Orion Charter Township</t>
  </si>
  <si>
    <t>Edinburgh</t>
  </si>
  <si>
    <t>East Lothian</t>
  </si>
  <si>
    <t>dukosi.com: https://www.zoominfo.com/c/dukosi-ltd/345791097; https://www.datanyze.com/companies/dukosi/345791097</t>
  </si>
  <si>
    <t>Dukosi innovates battery technology with a unique chip-on-cell approach, enhancing performance, safety, and efficiency for electric vehicles, energy storage, and industrial transport.</t>
  </si>
  <si>
    <t>https://www.dukosi.com/, https://www.dukosi.com/overview-leadership-team</t>
  </si>
  <si>
    <t>Workforce Range 1-25; Used average</t>
  </si>
  <si>
    <t>Dürr Megtec</t>
  </si>
  <si>
    <t>Durr Systems Inc.</t>
  </si>
  <si>
    <t>https://www.durr-megtec.com/</t>
  </si>
  <si>
    <t>830 Prosper Street</t>
  </si>
  <si>
    <t>De Pere</t>
  </si>
  <si>
    <t>920-336-5716</t>
  </si>
  <si>
    <t>durr-megtec.com; Questionnaire; Telecon w/ D. Ventola; https://www.buzzfile.com/business/Durr-Megtec-920-336-5715</t>
  </si>
  <si>
    <t xml:space="preserve">Dürr Megtec provides solutions for lithium-ion battery manufacturing, including coaters and solvent recovery systems, control systems, and thermal processing equipment. </t>
  </si>
  <si>
    <t>"coating" machine is actually coating and primary atmospheric drying oven (max 150 C)  prior to calendaring</t>
  </si>
  <si>
    <t>Solvent recovery</t>
  </si>
  <si>
    <t>Manufactures condensers for NMP solvent recovery systems for Durr-Megtec</t>
  </si>
  <si>
    <t>EaglePicher Technologies LLC</t>
  </si>
  <si>
    <t>EaglePicher Technologies</t>
  </si>
  <si>
    <t>Service equipment</t>
  </si>
  <si>
    <t>Charger</t>
  </si>
  <si>
    <t>1215 W. C Street</t>
  </si>
  <si>
    <t>eaglepicher.com; https://www.biz417.com/companies/corporate/eaglepicher-technologies-joplin-mo/#:~:text=A%20big%20point%20of%20pride,950%20employees%20are%20employed%20there.</t>
  </si>
  <si>
    <t>Also make cells and conducte R&amp;D for aerospace, defense and medical fields; &gt; 900 employees at all locations</t>
  </si>
  <si>
    <t>Edwards Vacuum</t>
  </si>
  <si>
    <t>Edwards Vacuum LLC</t>
  </si>
  <si>
    <t>https://www.edwardsvacuum.com/</t>
  </si>
  <si>
    <t>6220 NE Century Blvd</t>
  </si>
  <si>
    <t>Hillsboro</t>
  </si>
  <si>
    <t>503-629-2501</t>
  </si>
  <si>
    <t>Atlas Copco</t>
  </si>
  <si>
    <t>https://www.atlascopcogroup.com/en/about-us</t>
  </si>
  <si>
    <t>Nacka</t>
  </si>
  <si>
    <t>edwardsvacuum.com/en;  https://www.hillsboro-oregon.gov/Home/Components/News/News/9960/44; https://www.atlascopcogroup.com/en/about-us</t>
  </si>
  <si>
    <t xml:space="preserve">Edwards provides advanced vacuum and abatement technology, collaborating with customers to create innovative, environmentally responsible products. 
</t>
  </si>
  <si>
    <t>This facility primarily supplies the semiconductor industry</t>
  </si>
  <si>
    <t>ENTEK</t>
  </si>
  <si>
    <t>ENTEK Extruders</t>
  </si>
  <si>
    <t>Extruders; turn-key separator plants</t>
  </si>
  <si>
    <t>https://www.entek.com/extrusion-solutions//</t>
  </si>
  <si>
    <t>200 Hansard Ave</t>
  </si>
  <si>
    <t>Lebanon</t>
  </si>
  <si>
    <t>541-259-1068</t>
  </si>
  <si>
    <t>https://www.Entek.com/</t>
  </si>
  <si>
    <t>BNEF: Interactive Datasets/Storage/Component manufacturers/All components; entek.com; https://lebanon-express.com/news/local/entek-expands-its-manufacturing-business/article_e5efa6ec-8da0-5a20-857d-d61bfd77006f.html; https://www.ibisworld.com/us/company/entek-international-llc/429045/#:~:text=ENTEK%20International%20LLC%20%2D%20Overview&amp;text=ENTEK%20International%20LLC%20is%20a%20private%20company%20with%20an%20estimated%20375%20employees.; https://entek.com/news/posts/entek-announces-major-expansion-of-u-s-lithium-ion-battery-separator-business-to-meet-growing-demand/#:~:text=By%202025%2C%20ENTEK%20will%20have,power%201.4%20million%20electric%20vehicles.</t>
  </si>
  <si>
    <t>ENTEK specializes in providing equipment and solutions for lithium-ion battery manufacturing, including extrusion systems for separator production, contributing to battery manufacturing efficiency and quality.</t>
  </si>
  <si>
    <t>https://www.entek.com/extrusion-solutions//, https://entek.com/entek-about/</t>
  </si>
  <si>
    <t>Wet processing; 727, but 167 are in manufacturing (equipment)</t>
  </si>
  <si>
    <t>Flexo Concepts</t>
  </si>
  <si>
    <t>High Performance Doctor Blades</t>
  </si>
  <si>
    <t>https://www.flexoconcepts.com/</t>
  </si>
  <si>
    <t>100 Armstrong Road, Suite 300</t>
  </si>
  <si>
    <t>Plymouth</t>
  </si>
  <si>
    <t>508-830-9506</t>
  </si>
  <si>
    <t>Flexo-Concepts</t>
  </si>
  <si>
    <t>Plymputh</t>
  </si>
  <si>
    <t>https://www.datanyze.com/companies/flexo-concepts/45879839;</t>
  </si>
  <si>
    <t>Flexo Concepts has been a leader in doctor blade innovation. It can provide both standard and custom engineered solutions for your application.</t>
  </si>
  <si>
    <t>forgenano.com; https://craft.co/forge-nano; Questionnaire; pitchbook.com; https://craft.co/forge-nano</t>
  </si>
  <si>
    <t>Forge Nano is a materials science company using their Atomic Armor nanocoating technology to drive manufacturing innovation and enhance product performance, contributing to sustainability.</t>
  </si>
  <si>
    <t>Offer custom equipment, coaters, mixers, etc. capable of atomic layer deposition (ALD) to be used in the front of any regular LIB line</t>
  </si>
  <si>
    <t>Frontier</t>
  </si>
  <si>
    <t>Delta ModTech (Frontier) Corporate HQ and Production</t>
  </si>
  <si>
    <t>https://www.frontiercoating.com/</t>
  </si>
  <si>
    <t>8445 Bunker Lake Blvd NW</t>
  </si>
  <si>
    <t>Ramsey</t>
  </si>
  <si>
    <t>763-755-7744</t>
  </si>
  <si>
    <t>Delta ModTech</t>
  </si>
  <si>
    <t>https://www.deltamodtech.com/</t>
  </si>
  <si>
    <t>deltamodtech.com; frontiercoating.com; https://www.linkedin.com/company/delta-industrial-services-inc.</t>
  </si>
  <si>
    <t>Frontier and DeltaModTech provide numerous solutions for coating and converting delicate substrates, including automation, laser etching, and advanced assembly processes, especially in lithium ion cell manufacturing.</t>
  </si>
  <si>
    <t>https://www.frontiercoating.com/, https://www.deltamodtech.com/corporate-culture/</t>
  </si>
  <si>
    <t>Corporate HQ and manufacturing</t>
  </si>
  <si>
    <t>Frontier R&amp;D and Production</t>
  </si>
  <si>
    <t>67 Campbell Road</t>
  </si>
  <si>
    <t>Towanda</t>
  </si>
  <si>
    <t>570-265-2500</t>
  </si>
  <si>
    <t>R&amp;D and manufacturing</t>
  </si>
  <si>
    <t>HED International</t>
  </si>
  <si>
    <t>Ovens</t>
  </si>
  <si>
    <t>http://www.hed.com/site/</t>
  </si>
  <si>
    <t>449 Route 31</t>
  </si>
  <si>
    <t>Ringoes</t>
  </si>
  <si>
    <t>609-466-1900</t>
  </si>
  <si>
    <t>hed.com; Thomasnet: Battery Equipment; https://www.zoominfo.com/c/hed-international-inc/46713160; https://www.linkedin.com/company/hed-international-inc.</t>
  </si>
  <si>
    <t>HED leads in continuous thick film/tape and web coating systems for electronic components and advanced materials producing millions of square inches of thin tape cast ceramic, metal and composite products.</t>
  </si>
  <si>
    <t>http://www.hed.com/site/, http://www.hed.com/site/about/history/</t>
  </si>
  <si>
    <t>Battery film equipment; No. of Employees &lt;25 or 11-50;</t>
  </si>
  <si>
    <t>Heraeus Noblelight America LLC</t>
  </si>
  <si>
    <t>Heraeus Noblelight Buford</t>
  </si>
  <si>
    <t>UV and IR light for electrode production, electrical isolation and protective coating.</t>
  </si>
  <si>
    <t>https://www.heraeus-group.com/en/heraeus-businesses/heraeus-noblelight/</t>
  </si>
  <si>
    <t>100 Heraeus Blvd.</t>
  </si>
  <si>
    <t>Buford</t>
  </si>
  <si>
    <t>Heraeus Group</t>
  </si>
  <si>
    <t>https://www.heraeus-group.com/en/</t>
  </si>
  <si>
    <t>Hanau</t>
  </si>
  <si>
    <t>Email; https://www.heraeus-group.com/en/</t>
  </si>
  <si>
    <t>Heraeus Noblelight specializes in providing advanced UV and infrared radiation solutions used in lithium-ion battery manufacturing processes for electrode production, electrical isolation and protective coating.</t>
  </si>
  <si>
    <t>Hilton International Industries, Co.</t>
  </si>
  <si>
    <t>Hilton International Industries HQ</t>
  </si>
  <si>
    <t>https://www.hiltonind.com/</t>
  </si>
  <si>
    <t>6055 Porter Way</t>
  </si>
  <si>
    <t>941-371-2600</t>
  </si>
  <si>
    <t>Hilton International Industries</t>
  </si>
  <si>
    <t>hiltonind.com; https://www.zoominfo.com/c/hilton-international-industries-co/49285888; https://www.owler.com/company/hiltonind?on=true</t>
  </si>
  <si>
    <t xml:space="preserve">Hilton has a strong winding machine heritage for aluminum, copper and lithium metal foils and coated substrates. Its offerings include winding and stacking machines for lithium-ion battery manufacturing.
</t>
  </si>
  <si>
    <t>https://www.hiltonind.com/, https://hiltonind.com/about-2/</t>
  </si>
  <si>
    <t>Electrode Metrology; Manufacturing and Safety sensors; Automation hardware; Actuators; Robotics; Formation equipment</t>
  </si>
  <si>
    <t>855 S Mint St</t>
  </si>
  <si>
    <t>Questionnaire; https://www.charlotteobserver.com/news/business/banking/article256249547.html</t>
  </si>
  <si>
    <t>Honeywell delivers industry-specific solutions that include integrated manufacturing systems for the lithium-ion battery industry, aerospace products and services, and building control equipment</t>
  </si>
  <si>
    <t>6023004205</t>
  </si>
  <si>
    <t>Innovative Machine Corp.</t>
  </si>
  <si>
    <t>Calendaring</t>
  </si>
  <si>
    <t>https://www.innovativemach.com/</t>
  </si>
  <si>
    <t>3959 Valley East Industrial Drive</t>
  </si>
  <si>
    <t>Birmingham</t>
  </si>
  <si>
    <t>205-856-4100</t>
  </si>
  <si>
    <t>innovativemach.com; Thomasnet: Battery Equipment; https://www.zoominfo.com/c/innovative-machine-corporation/137790384</t>
  </si>
  <si>
    <t>Innovative Machine designs and manufactures custom calendar, coating, laminating, and slitting machines for plastic films and foils. Its machines are used in may industries including battery manufacturing.</t>
  </si>
  <si>
    <t>205-856-4101</t>
  </si>
  <si>
    <t>PC_SU</t>
  </si>
  <si>
    <t>Intecells</t>
  </si>
  <si>
    <t>https://www.intecells.com/</t>
  </si>
  <si>
    <t>444 W. Maple Road
Suite F</t>
  </si>
  <si>
    <t>248-817-5911</t>
  </si>
  <si>
    <t xml:space="preserve">https://www.intecells.com/ </t>
  </si>
  <si>
    <t>intecells.com; https://www.crunchbase.com/organization/intecells</t>
  </si>
  <si>
    <t>Intecells provides cold plasma coating technology that is  flexible, accessible, and sustainable for lithium ion battery manufacturing.</t>
  </si>
  <si>
    <t>https://www.intecells.com/, https://intecells.com/about/</t>
  </si>
  <si>
    <t>Cold Plasma coating technology; Company just closed Series A funding</t>
  </si>
  <si>
    <t>Jakertech LLC</t>
  </si>
  <si>
    <t>Jakertech</t>
  </si>
  <si>
    <t>Process and equipment for injection molded solid state batteries</t>
  </si>
  <si>
    <t>https://www.jakertechusa.com/</t>
  </si>
  <si>
    <t>1419 W. Danube Rd</t>
  </si>
  <si>
    <t>Fridley</t>
  </si>
  <si>
    <t>612-801-8099</t>
  </si>
  <si>
    <t>Jakertech, LLC</t>
  </si>
  <si>
    <t>jakertechusa.com; https://www.dnb.com/business-directory/company-profiles.jakertech_llc.f294a19833a11755730519c2ec472424.html; naatbatt.org</t>
  </si>
  <si>
    <t xml:space="preserve">Jakertech provides Injection molding equipment for solid state batteries using polymers. </t>
  </si>
  <si>
    <t>Liminal Insights</t>
  </si>
  <si>
    <t xml:space="preserve">https://www.liminalinsights.com/ </t>
  </si>
  <si>
    <t>1175 Park Ave</t>
  </si>
  <si>
    <t>510-298-7541</t>
  </si>
  <si>
    <t>https://www.liminalinsights.com/</t>
  </si>
  <si>
    <t>liminalinsights.com; https://www.zoominfo.com/c/liminal/410437339; https://www.crunchbase.com/organization/feasible</t>
  </si>
  <si>
    <t xml:space="preserve">Laminal solution is EchoStat®, an advanced inspection and analytics platform that provides visibility inside batteries throughout the manufacturing process allowing identification flaws in real time. </t>
  </si>
  <si>
    <t>Uses ultrasound along with machine learning to enable cell manufacturers to improve production by decreasing scrap and defective cells; employment range: 11-50</t>
  </si>
  <si>
    <t>Maccor, Inc</t>
  </si>
  <si>
    <t>EV and ES battery testers</t>
  </si>
  <si>
    <t>http://www.maccor.com/Worldwide.aspx#ContactNorthAmerica</t>
  </si>
  <si>
    <t>4322 South 49th West Avenue</t>
  </si>
  <si>
    <t>Tulsa</t>
  </si>
  <si>
    <t>OK</t>
  </si>
  <si>
    <t>918-446-1874</t>
  </si>
  <si>
    <t>Maccor, Inc.</t>
  </si>
  <si>
    <t>http://www.maccor.com/?gclid=Cj0KCQjw2eilBhCCARIsAG0Pf8sEu71mVjZivYdqOtqyhCjiuFfRjJmu5_nreEuno_ZT5OcqQUG-p7YaAqcbEALw_wcB</t>
  </si>
  <si>
    <t>maccor.com; dnb.com; Questionnaire</t>
  </si>
  <si>
    <t>Maccor specializes in designing and manufacturing testing and formation equipment and software solutions for lithium-ion battery research and development, quality control, and performance testing.</t>
  </si>
  <si>
    <t>http://www.maccor.com/Worldwide.aspx#ContactNorthAmerica, http://www.maccor.com/AboutMaccor.aspx</t>
  </si>
  <si>
    <t>Marion Process Solutions</t>
  </si>
  <si>
    <t>Mixers</t>
  </si>
  <si>
    <t>https://www.marionsolutions.com/</t>
  </si>
  <si>
    <t>3575 3rd Ave</t>
  </si>
  <si>
    <t>Marion</t>
  </si>
  <si>
    <t>IA</t>
  </si>
  <si>
    <t>319-377-6371</t>
  </si>
  <si>
    <t>marionsolutions.com; Thomasnet: Battery Equipment</t>
  </si>
  <si>
    <t>Marion Process Solutions is the leading global manufacturer of mixers, blenders, thermal processing equipment, and size reduction equipment.</t>
  </si>
  <si>
    <t>https://www.marionsolutions.com/, https://www.marionsolutions.com/about/</t>
  </si>
  <si>
    <t>Midtronics</t>
  </si>
  <si>
    <t>https://www.midtronics.com/</t>
  </si>
  <si>
    <t>7000 Monroe St.</t>
  </si>
  <si>
    <t>Willowbrook</t>
  </si>
  <si>
    <t>630-323-2800</t>
  </si>
  <si>
    <t>Midtronics, Inc.</t>
  </si>
  <si>
    <t>midtronics.com; https://craft.co/midtronics; https://www.dnb.com/business-directory/company-profiles.midtronics_inc.9c5fcfe429d863c124e37778ab547de9.html</t>
  </si>
  <si>
    <t xml:space="preserve">Midtronics provides battery management systems and solutions for service and maintenance of lithium-ion batteries for electrified vehicles. </t>
  </si>
  <si>
    <t>https://www.midtronics.com/, https://www.midtronics.com/about-midtronics/</t>
  </si>
  <si>
    <t>EV/HEV Battery Service Tool</t>
  </si>
  <si>
    <t xml:space="preserve">Midtronics offers essential battery management systems and solutions for servicing and maintaining lithium-ion batteries in electrified vehicles, supporting dealers in EV maintenance. </t>
  </si>
  <si>
    <t>Module Balancing</t>
  </si>
  <si>
    <t>MTI Corporation</t>
  </si>
  <si>
    <t>https://www.mtixtl.com/</t>
  </si>
  <si>
    <t>860 S. 19th Street</t>
  </si>
  <si>
    <t>510-525-3070</t>
  </si>
  <si>
    <t>mtixtl.com; Questionnaire; https://www.buzzfile.com/business/Material-Technology-Intl-510-525-3070</t>
  </si>
  <si>
    <t>MTI Corporation is a provider of equipment and materials for lithium-ion battery research and production, offering tools and materials to support battery development and manufacturing.</t>
  </si>
  <si>
    <t>https://www.mtixtl.com/, https://www.mtixtl.com/about-us.aspx</t>
  </si>
  <si>
    <t>Nederman-LCI</t>
  </si>
  <si>
    <t>Manufacturing Equipment</t>
  </si>
  <si>
    <t>Laboratory Equipment; Extruders; Granulators; Marumerizer Spheronizer; Circle Feeder; Circle Feeder for Dust Collectors (CFD); Mixers; Pellet Mills; Continuous Wet Granulation; Powder Pelleting; Thin Film Evaporators; Wiped Film Evaporators; High Viscosity Processors; Short Path Evaporators; Thin Film Dryers</t>
  </si>
  <si>
    <t>https://www.lcicorp.com/</t>
  </si>
  <si>
    <t>4433 Chesapeake Drive</t>
  </si>
  <si>
    <t>704-486-8440</t>
  </si>
  <si>
    <t>Nederman</t>
  </si>
  <si>
    <t>https://www.nederman.com/en-us/about-us/us-sub-brands</t>
  </si>
  <si>
    <t>LCI provides process technology, expertise, and support for powder processing and evaporation equipment, including evaporators, drying systems, extrusion and spherization systems, mixers, feeders, and pelletizers.</t>
  </si>
  <si>
    <t>Nederman-Mikropul</t>
  </si>
  <si>
    <t>Other - Air pollution control</t>
  </si>
  <si>
    <t xml:space="preserve">https://www.nedermanmikropul.com/en/ </t>
  </si>
  <si>
    <t>704-859-2723</t>
  </si>
  <si>
    <t>Mikropul provides air filtration solutions for keeping air clean in the manufacturing many industries including battery production.</t>
  </si>
  <si>
    <t>NETZSCH Grinding &amp; Dispersing</t>
  </si>
  <si>
    <t>NETZSCH Premier Technologies LLC</t>
  </si>
  <si>
    <t>Wet grinders; dry grinders; planetary mixers; high speed dispersers; inline mixers/ dispersers; homogenizers</t>
  </si>
  <si>
    <t>https://grinding.netzsch.com/en</t>
  </si>
  <si>
    <t>125 Pickering Way</t>
  </si>
  <si>
    <t>610-363-8010</t>
  </si>
  <si>
    <t>Erich NETZSCH Holding</t>
  </si>
  <si>
    <t>Selb</t>
  </si>
  <si>
    <t>Questionnaire; npa@netzsch.com; https://www.netzsch.com/en/company</t>
  </si>
  <si>
    <t>NETZSCH Grinding &amp; Dispersing provides many wet and dry grinding systems for different grinding as well as mixers, kneaders or dispersers for low or high-viscosity products for many applications.</t>
  </si>
  <si>
    <t>NETZSCH Pumps &amp; Systems</t>
  </si>
  <si>
    <t>NETZSCH Pumps USA</t>
  </si>
  <si>
    <t>Lithium-ion battery gas detector</t>
  </si>
  <si>
    <t>https://pumps-systems.netzsch.com/en-US</t>
  </si>
  <si>
    <t>119 Pickering Way</t>
  </si>
  <si>
    <t xml:space="preserve">NETZSCH Pumps &amp; Systems provides positive displacement pumps complex fluid handling in various industries including batteries. </t>
  </si>
  <si>
    <t>Nexceris LLC</t>
  </si>
  <si>
    <t>Lewis Center</t>
  </si>
  <si>
    <t>Process controls for cathodes</t>
  </si>
  <si>
    <t>https://nexceris.com/</t>
  </si>
  <si>
    <t>404 Enterprise Drive</t>
  </si>
  <si>
    <t>614-842-6606</t>
  </si>
  <si>
    <t>Questionnaire; nexceris.com; Pitchbook.com</t>
  </si>
  <si>
    <t>Nexceris specializes in research, development, and manufacturing of advanced lithium-ion cathode materials, enhancing their performance and offering a Li-ion Tamer's lithium-ion gas detection solutions for safety.</t>
  </si>
  <si>
    <t>https://nexceris.com/, https://nexceris.com/about/</t>
  </si>
  <si>
    <t xml:space="preserve"> Li-ion sensor (Li-ion Tamer)  is available commercially; Also conducts sponsored R&amp;D on a wide variety of energy technologies focused on safety, fuel cells, catalysts, SOFCs, and advanced batteries and materials</t>
  </si>
  <si>
    <t>Nordson Corp.</t>
  </si>
  <si>
    <t xml:space="preserve">Dispensing and Coating equipment </t>
  </si>
  <si>
    <t>https://www.nordson.com/</t>
  </si>
  <si>
    <t>2747 Loker Avenue West</t>
  </si>
  <si>
    <t>760-431-1919</t>
  </si>
  <si>
    <t xml:space="preserve">www.nordson.com  </t>
  </si>
  <si>
    <t>Nordson Corporation provides precision equipment for lithium-ion battery manufacturing, such as dispensing and coating for enhancing production speed and performance.</t>
  </si>
  <si>
    <t>Novonix Battery Testing Services</t>
  </si>
  <si>
    <t xml:space="preserve">	
Novonix Battery Testing Services</t>
  </si>
  <si>
    <t>battery testing equipment</t>
  </si>
  <si>
    <t xml:space="preserve">1 Research Drive </t>
  </si>
  <si>
    <t>Dartmouth</t>
  </si>
  <si>
    <t>NS</t>
  </si>
  <si>
    <t>902-449-9121</t>
  </si>
  <si>
    <t xml:space="preserve">https://www.novonixgroup.com/ </t>
  </si>
  <si>
    <t>PitchBook, novonix.ca; https://www.canada.ca/en/atlantic-canada-opportunities/news/2022/03/novonix-opens-new-pilot-facility-for-production-of-lithium-ion-battery-materials.html</t>
  </si>
  <si>
    <t>NOVONIX provides Ultra-High Precision Coulometry battery cyclers that allow our customers to test electrochemical processes within cells rapidly and in various form-factors, with industry leading precision and accuracy.</t>
  </si>
  <si>
    <t>Building a pilot plant for cathode production</t>
  </si>
  <si>
    <t>Nuburu, Inc.</t>
  </si>
  <si>
    <t>Nuburu</t>
  </si>
  <si>
    <t>welders</t>
  </si>
  <si>
    <t xml:space="preserve">https://www.nuburu.net/ </t>
  </si>
  <si>
    <t>7442 S. Tucson Way, Suite 130</t>
  </si>
  <si>
    <t>720-767-1400</t>
  </si>
  <si>
    <t>https://www.nuburu.net/</t>
  </si>
  <si>
    <t>nuburu.net</t>
  </si>
  <si>
    <t>NUBURU provides blue lasers for battery manufacturing, enabling high-speed, defect-free welding of various metals (copper, aluminum, nickel, stainless steel), increasing throughput, improving yields, and maintaining quality.</t>
  </si>
  <si>
    <t>https://www.nuburu.net/, https://ir.nuburu.net/overview/default.aspx</t>
  </si>
  <si>
    <t>Plasmatreat North America</t>
  </si>
  <si>
    <t>Plasmatreat USA, Inc.</t>
  </si>
  <si>
    <t xml:space="preserve">Other - surface treatment </t>
  </si>
  <si>
    <t>https://www.plasmatreat.com/en/</t>
  </si>
  <si>
    <t>2541 Technology Dr #407</t>
  </si>
  <si>
    <t>Elgin</t>
  </si>
  <si>
    <t>847-783-0622</t>
  </si>
  <si>
    <t>Plasmatreat GmbH</t>
  </si>
  <si>
    <t>Steinhagen</t>
  </si>
  <si>
    <t>Questionnaire; https://www.plasmatreat.com/en/</t>
  </si>
  <si>
    <t>Plasmatreat provides innovative solutions for the pretreatment and activation of substrate surfaces such electrode manufacturing. Its Openair-Plasma™technology is used in EV battery manufacturing</t>
  </si>
  <si>
    <t>Precision Roll Grinders</t>
  </si>
  <si>
    <t>https://www.precisionrollgrinders.com/</t>
  </si>
  <si>
    <t>6356 Chapmans Rd.</t>
  </si>
  <si>
    <t>Allentown</t>
  </si>
  <si>
    <t>610-395-6966</t>
  </si>
  <si>
    <t>USA</t>
  </si>
  <si>
    <t>Email: L. Butkovich, 12/21/2023</t>
  </si>
  <si>
    <t xml:space="preserve">PRG provides large roll and cylindrical shaft grinding equipment for various industries including lithium ion cell manufacturing. Its precision grinding, inspection, and repair services improve the precision of critical  processes. </t>
  </si>
  <si>
    <t>Precision Roll Grinding of Electrode Calender Rolls and Coating Rolls
Roll Mechanical Assembly and Repair
Chrome and Tungsten Carbide Roll Coating and Grinding
6-Sigma process improvement projects led by one of our Black Belt Application Engineers</t>
  </si>
  <si>
    <t>400 Barnes Dr.</t>
  </si>
  <si>
    <t>Carrollton</t>
  </si>
  <si>
    <t>770-830-6323</t>
  </si>
  <si>
    <t>200 Industrial Park Rd.</t>
  </si>
  <si>
    <t>Lewisport</t>
  </si>
  <si>
    <t>270-295-4990</t>
  </si>
  <si>
    <t>4000 East 19th St.</t>
  </si>
  <si>
    <t>Texarkana</t>
  </si>
  <si>
    <t>870-216-4000</t>
  </si>
  <si>
    <t>Pred Materials International, Inc.</t>
  </si>
  <si>
    <t>Sealing machines</t>
  </si>
  <si>
    <t>https://www.predmaterials.com/</t>
  </si>
  <si>
    <t>60 East 42nd Street, Suite 4000</t>
  </si>
  <si>
    <t>New York</t>
  </si>
  <si>
    <t>917-957-4762</t>
  </si>
  <si>
    <t>Pred Materials International Inc.</t>
  </si>
  <si>
    <t>predmaterials.com; Thomasnet: Battery Equipment</t>
  </si>
  <si>
    <t>Pred Materials International distributes high quality, high value-added specialty chemicals, components, and manufacturing tools and equipment including mixers, stacking, sealing, and welding machines, manufactured by world's advanced companies.</t>
  </si>
  <si>
    <t>Resodyn Acoustic Mixers</t>
  </si>
  <si>
    <t>Mixing, blending, drying, and dispersion equipment</t>
  </si>
  <si>
    <t>https://www.resodynmixers.com/</t>
  </si>
  <si>
    <t>130 North Main Street
Suite 630</t>
  </si>
  <si>
    <t>Butte</t>
  </si>
  <si>
    <t>406-497-5333</t>
  </si>
  <si>
    <t>Resodyn</t>
  </si>
  <si>
    <t>https://www.resodyn.com/</t>
  </si>
  <si>
    <t>resodynmixers.com; resodyn.com; https://craft.co/resodyn-acoustic-mixers</t>
  </si>
  <si>
    <t>Resodyn serves industrial mixing and processing industry via manufacturing, distribution, and direct sale of mixing equipment that mixes materials such as lithium-ion battery slurry with high dispersion and quality.</t>
  </si>
  <si>
    <t>https://www.resodynmixers.com/, https://resodynmixers.com/company/</t>
  </si>
  <si>
    <t>Ross Engineering</t>
  </si>
  <si>
    <t>Charles Ross &amp; Son Company</t>
  </si>
  <si>
    <t>Mixers; Blenders; Dispersers, Dryers</t>
  </si>
  <si>
    <t>https://www.mixers.com/</t>
  </si>
  <si>
    <t>32 Westgate Blvd.</t>
  </si>
  <si>
    <t>Savannah</t>
  </si>
  <si>
    <t>631-234-0500</t>
  </si>
  <si>
    <t>Hauppauge</t>
  </si>
  <si>
    <t>Questionnaire; mixers.com</t>
  </si>
  <si>
    <t xml:space="preserve">Ross mixing, blending, drying and dispersion equipment are used in many industries such manufacturing lithium-ion cells. Available in either standard or custom designs, to meet specific processing needs.  </t>
  </si>
  <si>
    <t>https://www.mixers.com/, https://www.mixers.com/company/</t>
  </si>
  <si>
    <t>ROSS Mixers</t>
  </si>
  <si>
    <t>Mixing, blending, drying and dispersion equipment</t>
  </si>
  <si>
    <t>710 Old Willets Path</t>
  </si>
  <si>
    <t>Hauppage</t>
  </si>
  <si>
    <t>Ross SysCon</t>
  </si>
  <si>
    <t xml:space="preserve">Process control </t>
  </si>
  <si>
    <t>https://www.rosssyscon.com/</t>
  </si>
  <si>
    <t>34 Westgate Blvd.</t>
  </si>
  <si>
    <t>ROSS SysCon offers extensive experience and equipment in process controls such as temperature, flow, vacuum / pressure and pH.</t>
  </si>
  <si>
    <t>Schenck Process, LLC</t>
  </si>
  <si>
    <t>PAC 5</t>
  </si>
  <si>
    <t>https://www.schenckprocess.com/</t>
  </si>
  <si>
    <t>7901 NW 107th Terrace</t>
  </si>
  <si>
    <t>Kansas City</t>
  </si>
  <si>
    <t>816-891-9300</t>
  </si>
  <si>
    <t xml:space="preserve">US </t>
  </si>
  <si>
    <t xml:space="preserve">Questionnaire; schenkprocess.com; https://www.buzzfile.com/business/Schenck-Process-LLC-816-891-9300.      https://www.schenckprocess.com/download?id=1109&amp;lang=en&amp;pid=3074     </t>
  </si>
  <si>
    <t>Schenck specializes in precision bulk material handling and automation technology - pneumatic conveyors, loss in weight feeders, screeners, and classifiers - for many industries including lithium-ion cell manufacturing.</t>
  </si>
  <si>
    <t>https://www.schenckprocess.com/, https://www.schenckprocess.com/about-us</t>
  </si>
  <si>
    <t>Pneumatic conveyors, loss in weight feeders, screeners and classifiers</t>
  </si>
  <si>
    <t>746 E. Milwaukee</t>
  </si>
  <si>
    <t>62-473-2441</t>
  </si>
  <si>
    <t>Questionnaire; schenkprocess.com</t>
  </si>
  <si>
    <t>Feeders</t>
  </si>
  <si>
    <t>Scientific Climate Systems</t>
  </si>
  <si>
    <t xml:space="preserve">Scientific Climate Systems, Ltd. </t>
  </si>
  <si>
    <t>Humidity control and Dry rooms</t>
  </si>
  <si>
    <t>https://www.scs-usa.com/</t>
  </si>
  <si>
    <t>6650 W. Sam Houston Pkwy N, Ste 420</t>
  </si>
  <si>
    <t>844-399-2884</t>
  </si>
  <si>
    <t>scs-US.com; Questionnaire; https://www.zoominfo.com/pic/scientific-climate-systems-ltd/104006151</t>
  </si>
  <si>
    <t xml:space="preserve">Scientific Climate designs and manufacture  custom low-humidity control chambers for lithium battery research and production, crucial for moisture-sensitive environments. </t>
  </si>
  <si>
    <t>https://www.scs-usa.com/, https://www.scs-usa.com/batteries.html</t>
  </si>
  <si>
    <t>Dry Rooms for Li-ion Research/Mfg</t>
  </si>
  <si>
    <t>Sonobond Ultrasonics</t>
  </si>
  <si>
    <t>Welding</t>
  </si>
  <si>
    <t>https://www.sonobondultrasonics.com/</t>
  </si>
  <si>
    <t>1191 McDermott Drive</t>
  </si>
  <si>
    <t>West Chester</t>
  </si>
  <si>
    <t>610-696-4710</t>
  </si>
  <si>
    <t>sonobondultrasonics.com</t>
  </si>
  <si>
    <t>Sonobond Ultrasonics, Inc. is a leading provider of ultrasonic metal welding and textile bonding equipment for industries around the world.</t>
  </si>
  <si>
    <t>Summit NanoTech Corp</t>
  </si>
  <si>
    <t>Summit Nanotech Corp</t>
  </si>
  <si>
    <t>Mining Extraction</t>
  </si>
  <si>
    <t>Mining Extraction. and processing</t>
  </si>
  <si>
    <t xml:space="preserve">https://www.summitnanotech.com/ </t>
  </si>
  <si>
    <t>253147 Bearspaw Rd</t>
  </si>
  <si>
    <t>403-472-6810</t>
  </si>
  <si>
    <t>Summit NanoTech</t>
  </si>
  <si>
    <t>https://www. summitnanotech.ca; https://www.zoominfo.com/c/summit-nanotech-corporation/457202112/</t>
  </si>
  <si>
    <t>summitnanotech.ca; BNEF: 2020 Battery Startups; Questionnaire; Pitchbook.com</t>
  </si>
  <si>
    <t>Summit Nanotech is evolving today's lithium mines by extracting more high-purity lithium from natural resources faster and more sustainably to support the global electric vehicle demand</t>
  </si>
  <si>
    <t>https://www.summitnanotech.ca/, https://www.summitnanotech.com/our-mission</t>
  </si>
  <si>
    <t>Technology (denaLi TM) that improves lithium extraction over conventional technologies; offers technologies for lithium carbonate, lithium chloride, and lithium hydroxide</t>
  </si>
  <si>
    <t xml:space="preserve">Other - Equipment </t>
  </si>
  <si>
    <t>TA Instruments</t>
  </si>
  <si>
    <t>Corporate HQ</t>
  </si>
  <si>
    <t>Thermal analysis; Mechanical testing</t>
  </si>
  <si>
    <t>https://www.tainstruments.com/</t>
  </si>
  <si>
    <t>159 Lukens Dr</t>
  </si>
  <si>
    <t>New Castle</t>
  </si>
  <si>
    <t xml:space="preserve"> DE</t>
  </si>
  <si>
    <t>302-427-4000</t>
  </si>
  <si>
    <t>Waters Corp</t>
  </si>
  <si>
    <t>https://www.waters.com/</t>
  </si>
  <si>
    <t>Milford</t>
  </si>
  <si>
    <t>tainstruments.com; waters.com</t>
  </si>
  <si>
    <t>TA Instruments provide testing equipment for thermal analysis, rheology, microcalorimetry, and mechanical analysis instrumentation.</t>
  </si>
  <si>
    <t>https://www.tainstruments.com/, https://www.tainstruments.com/about-ta-instruments/</t>
  </si>
  <si>
    <t>Utah Office</t>
  </si>
  <si>
    <t>890 W 410 N St</t>
  </si>
  <si>
    <t>Lindon</t>
  </si>
  <si>
    <t>801-763-1500</t>
  </si>
  <si>
    <t>TA Electroforce</t>
  </si>
  <si>
    <t>9625 W 76th Street
Suite 150</t>
  </si>
  <si>
    <t>Eden Prairie</t>
  </si>
  <si>
    <t>952-278-3070</t>
  </si>
  <si>
    <t>Titan Advanced Energy Solutions</t>
  </si>
  <si>
    <t>ultrasound system; anomaly detection</t>
  </si>
  <si>
    <t>https://www.titanaes.com/</t>
  </si>
  <si>
    <t>35 Congress Street. Suite 2251</t>
  </si>
  <si>
    <t>Salem</t>
  </si>
  <si>
    <t>978-414-5538</t>
  </si>
  <si>
    <t>titanaes.com; https://craft.co/titan-advanced-energy-solutions</t>
  </si>
  <si>
    <t>Titan developed a high-resolution ultrasound system for real-time cell inspection technology that sees inside a cell during manufacturing process, instantly mapping its morphology and identifying manufacturing anomalies</t>
  </si>
  <si>
    <t>https://www.titanaes.com/, https://www.titanaes.com/leadership-profiles</t>
  </si>
  <si>
    <t>Waygate Technologies USA</t>
  </si>
  <si>
    <t>Waygate Technologies</t>
  </si>
  <si>
    <t>X-ray and computed tomography (CT) equipment</t>
  </si>
  <si>
    <t>https://www.bakerhughes.com/waygate-technologies</t>
  </si>
  <si>
    <t>17021 Aldine Westfield Rd</t>
  </si>
  <si>
    <t>Baker Hughes</t>
  </si>
  <si>
    <t>https://www.bakerhughes.com/</t>
  </si>
  <si>
    <t>Waygate Technologies, a Baker Hughes business, is an industrial inspection solutions company and the world leader in non-destructive testing.</t>
  </si>
  <si>
    <t>Electrode processing</t>
  </si>
  <si>
    <t>Xerion Advanced Battery Corp develops lower-cost, higher-performance lithium-ion batteries using patented DirectPlate and StructurePore technologies for innovative refining and electrode architecture.</t>
  </si>
  <si>
    <t>https://xerionbattery.com/, https://xerionbattery.com/battery-technology/</t>
  </si>
  <si>
    <t>Development of battery manufacturing platform with  innovative refining and deposition and a novel electrode architecture (Xerion DIRECTPLATE TM);  Also listed in cell manufacturing</t>
  </si>
  <si>
    <t>Other - Service &amp; Repair</t>
  </si>
  <si>
    <t>Testing and/or certification</t>
  </si>
  <si>
    <t>Perfoman Testing; UN Safety Testing</t>
  </si>
  <si>
    <t>http://www.aaportablepower.com/</t>
  </si>
  <si>
    <t>https://www.batteryspace.com/</t>
  </si>
  <si>
    <t>AA Portable Power distributes batteries and chargers and provide performance testing services and UN safety testing certification provide expertise to help clients design their own custom batteries.</t>
  </si>
  <si>
    <t>Mostly a battery distributor, but has production lines for custom order battery packs and battery testing; workforce range: 10-49</t>
  </si>
  <si>
    <t>Air Products</t>
  </si>
  <si>
    <t>Utilities</t>
  </si>
  <si>
    <t>Gas supply services</t>
  </si>
  <si>
    <t>https://www.airproducts.com/</t>
  </si>
  <si>
    <t>1940 Air Products Blvd.</t>
  </si>
  <si>
    <t>18106</t>
  </si>
  <si>
    <t>610-481-4911</t>
  </si>
  <si>
    <t>airproducts.com</t>
  </si>
  <si>
    <t xml:space="preserve">Air Products offers essential industrial gases, equipment, and expertise across multiple industries including refining, chemical, metals, electronics, and food and beverage, focusing on lithium-ion manufacturing. 
</t>
  </si>
  <si>
    <t>Supplies gases as a utility for LIB production and other manufacturing technologies in the supply chain</t>
  </si>
  <si>
    <t>Airgas</t>
  </si>
  <si>
    <t>https://www.airgas.com/</t>
  </si>
  <si>
    <t>259 North Radnor-Chester Road, Suite 100</t>
  </si>
  <si>
    <t>Wayne</t>
  </si>
  <si>
    <t>19807</t>
  </si>
  <si>
    <t>610-687-5253</t>
  </si>
  <si>
    <t>Air Liquide</t>
  </si>
  <si>
    <t>https://www.airliquide.com/</t>
  </si>
  <si>
    <t>Paris</t>
  </si>
  <si>
    <t>Ile-de-France</t>
  </si>
  <si>
    <t>Questionnaire; Email communication</t>
  </si>
  <si>
    <t>Airgas supplies specialized gases and chemicals for many industries including for lithium-ion battery manufacturing, supporting production processes and quality control in the battery industry.</t>
  </si>
  <si>
    <t>Airgas does not provide manufacturing locations and so location is headquarters.  Airgas is a supplier of key raw materials to all aspects of the battery ecosystem:
•  Bulk and on-site generated gases (Ar, CO2, N2, O2, He )
•  Cylinder gases for laboratories, maintenance operations, etc.
•  Welding consumables for maintenance
•  Personal Protective Equipment (PPE), safety products and plant safety equipment; 18,000 employees, but only a fraction are involved in LIBs</t>
  </si>
  <si>
    <t>American Hyperform, Inc.</t>
  </si>
  <si>
    <t>Consulting</t>
  </si>
  <si>
    <t>Insights on Lithium Battery Chemicals and Electrolytes</t>
  </si>
  <si>
    <t>https://www.americanhyperform.com/</t>
  </si>
  <si>
    <t xml:space="preserve">1830 Columbia Ave. </t>
  </si>
  <si>
    <t>Folcroft</t>
  </si>
  <si>
    <t>215-300-0927</t>
  </si>
  <si>
    <t>Philadelphia</t>
  </si>
  <si>
    <t>Questionnaire; americanhyperform.com; https://www.sbir.gov/node/870095</t>
  </si>
  <si>
    <t xml:space="preserve">Hyperform provides consulting services in  lithium battery chemicals;  electrolytes;  new organic/inorganic chemicals: Li, Pb, Zn, Ni, Co, F. </t>
  </si>
  <si>
    <t>AND Technologies</t>
  </si>
  <si>
    <t xml:space="preserve">Performance and safety Testing services </t>
  </si>
  <si>
    <t>https://www.aanddtech.com/</t>
  </si>
  <si>
    <t>4622 Runway Blvd.</t>
  </si>
  <si>
    <t>734-822-9556</t>
  </si>
  <si>
    <t>AND Technology</t>
  </si>
  <si>
    <t>https://aanddtech.com/applications/itest-battery/</t>
  </si>
  <si>
    <t>A&amp;D Technology is a test automation company that delivers integrated test lab management solutions and services including battery perfroamne and safety certification testing.</t>
  </si>
  <si>
    <t>Equipment Service and Repair</t>
  </si>
  <si>
    <t>Battery Lifecycle management Services; 4R's - Repair, Remanufacture, Refurbish and/or Repurpose</t>
  </si>
  <si>
    <t>581 Ottawa Ave., Suite 100</t>
  </si>
  <si>
    <t xml:space="preserve">https://atcdrivetrain.com </t>
  </si>
  <si>
    <t>Farmington Hill</t>
  </si>
  <si>
    <t>Company email</t>
  </si>
  <si>
    <t>ATC Drivetrain enhances EV battery lifecycle through remanufacturing, reuse, and recycling, optimizing cost savings and minimizing environmental impact amid global electrification shift.</t>
  </si>
  <si>
    <t>Remanufactures packs, including addition of new cells for automotive industry; other work is conducted here besides rebuilding electric drive trains</t>
  </si>
  <si>
    <t>Aved Electronics</t>
  </si>
  <si>
    <t>Consulting Services</t>
  </si>
  <si>
    <t>Design, manufacturing, Testingh, verifiation</t>
  </si>
  <si>
    <t>https://www.aved.com/</t>
  </si>
  <si>
    <t>01862</t>
  </si>
  <si>
    <t>978-453-6393</t>
  </si>
  <si>
    <t>aved.com; energy.sourceguides.com; https://www.datanyze.com/companies/aved-electronics/3555499</t>
  </si>
  <si>
    <t>Aves Electronics  is a custom battery pack producers in United States and trusted experts in the development and production of highly reliable battery applications.</t>
  </si>
  <si>
    <t>Battery Design LLC</t>
  </si>
  <si>
    <t xml:space="preserve">Battery Modeling and Simulation </t>
  </si>
  <si>
    <t xml:space="preserve">https://www.linkedin.com/in/robertspotnitz/ </t>
  </si>
  <si>
    <t>2277 Delucchi Drive</t>
  </si>
  <si>
    <t>Pleasanton</t>
  </si>
  <si>
    <t>925-895-4080</t>
  </si>
  <si>
    <t>Questionnaire; https://www.govcb.com/government-vendors/profile-SAM00000000001516107-battery-design-llc-Pleasanton-CA.htm; https://www.datanyze.com/companies/battery-design/8523720</t>
  </si>
  <si>
    <t>Battery Design consults on battery design and simulation, leading the development of the Battery Design Studio that is now owned by Siemens.</t>
  </si>
  <si>
    <t>Battery Innovation Center, Inc.</t>
  </si>
  <si>
    <t>Manufacturing process development; Testing; Technical consulting</t>
  </si>
  <si>
    <t>https://www.bicindiana.com/</t>
  </si>
  <si>
    <t>7970 S Energy Dr</t>
  </si>
  <si>
    <t>Newberry</t>
  </si>
  <si>
    <t>812-863-2424</t>
  </si>
  <si>
    <t>bicindiana.com; https://www.allbiz.com/business/battery-innovation-center-inc-812-863-2424</t>
  </si>
  <si>
    <t>BIC mission is focused on promoting the rapid development, testing, commercialization, and advanced learning of safe, reliable, and high-performance energy storage systems for defense, academic, and industry partners.</t>
  </si>
  <si>
    <t>Battery MD, Inc.</t>
  </si>
  <si>
    <t>Battery validation testing; Life cycle and characterization</t>
  </si>
  <si>
    <t>http://batterymd.com/</t>
  </si>
  <si>
    <t>5926 Patrol Rd</t>
  </si>
  <si>
    <t>Mc Clellan Park</t>
  </si>
  <si>
    <t>916-641-1807</t>
  </si>
  <si>
    <t>North Highlands</t>
  </si>
  <si>
    <t>batterymd.com; https://www.linkedin.com/company/battery-md</t>
  </si>
  <si>
    <t>Battery MD provides innovative battery testing and service solutions to OEMs of electric, hybrid, and fuel cell powered vehicles</t>
  </si>
  <si>
    <t>http://batterymd.com/, http://batterymd.com/about.html</t>
  </si>
  <si>
    <t>Battery and EV/HEV testing; employee range: 11-50</t>
  </si>
  <si>
    <t>Bechtel Global Corporation</t>
  </si>
  <si>
    <t>Engineering</t>
  </si>
  <si>
    <t>Engineering, procurement, project management</t>
  </si>
  <si>
    <t>https://www.bechtel.com/</t>
  </si>
  <si>
    <t>12011 Sunset Hills Rd</t>
  </si>
  <si>
    <t>Reston</t>
  </si>
  <si>
    <t>571-392-6300</t>
  </si>
  <si>
    <t>Questionnaire; https://www.bechtel.com/</t>
  </si>
  <si>
    <t>Bechtel Global Corporation is an engineering, procurement, and construction company that builds manufacturing facilities, power plants, LNG terminals, airports, railroad, airports, and motorways etc.</t>
  </si>
  <si>
    <t>Bechtel was awarded FEED for Mitra Chem's commercial cathode manufacturing plant that will produce LFP cathodes at commercial scale by 2025</t>
  </si>
  <si>
    <t>Belmont Scientific, Inc.</t>
  </si>
  <si>
    <t>Battery safety; Other cell testing; Disassembly; Nail penetration testing; Crush testing; X-ray computed tomography</t>
  </si>
  <si>
    <t>https://www.belmontscientific.com/testing/</t>
  </si>
  <si>
    <t>210 Stedman Street, Unit 3</t>
  </si>
  <si>
    <t>Lowell</t>
  </si>
  <si>
    <t>01815</t>
  </si>
  <si>
    <t>617-513-5393</t>
  </si>
  <si>
    <t>https://www.belmontscientific.com/</t>
  </si>
  <si>
    <t>belmontscientific.com; https://www.linkedin.com/company/belmont-scientific-inc1</t>
  </si>
  <si>
    <t>Belmont provides services in battery safety testing, specialized battery testing, chemical reactivity and relief sizing, and solid material handling.</t>
  </si>
  <si>
    <t>https://www.belmontscientific.com/testing/, https://belmontscientific.com/</t>
  </si>
  <si>
    <t>Contract research and battery safety testing laboratory; Employee range 2-10 (LI)</t>
  </si>
  <si>
    <t>Equipment service and repair</t>
  </si>
  <si>
    <t>Battery test equipment servicing</t>
  </si>
  <si>
    <t>Also provides battery test equipment and modeling software</t>
  </si>
  <si>
    <t>Black and Veatch</t>
  </si>
  <si>
    <t>Battery energy storage systems; Engineering, procurement, and construction agreements</t>
  </si>
  <si>
    <t>https://www.bv.com/</t>
  </si>
  <si>
    <t>11401 Lamar Ave</t>
  </si>
  <si>
    <t>Overland Park</t>
  </si>
  <si>
    <t>913-458-2000</t>
  </si>
  <si>
    <t>bv.com; Questionnaire</t>
  </si>
  <si>
    <t xml:space="preserve">Black &amp; Veatch specializes in engineering, consulting, and construction services, focusing on energy storage solutions and infrastructure for Li-ion battery systems.
</t>
  </si>
  <si>
    <t>https://www.bv.com/, https://www.bv.com/company/mission-vision-values/</t>
  </si>
  <si>
    <t>Blue Whale Materials LLC</t>
  </si>
  <si>
    <t>Recycling; International logistics</t>
  </si>
  <si>
    <t>https://www.bluewhalematerials.com/</t>
  </si>
  <si>
    <t>1629 K Street, Suite 300</t>
  </si>
  <si>
    <t>Washington</t>
  </si>
  <si>
    <t>DC</t>
  </si>
  <si>
    <t>20006</t>
  </si>
  <si>
    <t>202-596-5523</t>
  </si>
  <si>
    <t>Blue Whale Materials</t>
  </si>
  <si>
    <t xml:space="preserve">bluewhalematerials.com; https://www.buzzfile.com/business/Blue-Whale-Materials-LLC-202-596-5523;  https://www.electrive.com/2022/05/19/blue-whale-materials-bwm-to-build-5-recycling-plants/; </t>
  </si>
  <si>
    <t>Blue Whale Materials provides li-ion recycling solutions to safely reclaim and responsibly supply valuable critical materials like cobalt, nickel, and lithium for the growing electrified economy.</t>
  </si>
  <si>
    <t>Looking to develop domestic process and build a facility; zoominfo put employees &lt;25; LI has 1-10 and lists 5; buzzfile lists 3</t>
  </si>
  <si>
    <t>Brueckner Group USA, Inc</t>
  </si>
  <si>
    <t>Servicing plastic thermoforoming; Other equipment</t>
  </si>
  <si>
    <t>https://www.brueckner-usa.com/en/</t>
  </si>
  <si>
    <t>200 International Drive</t>
  </si>
  <si>
    <t>Portsmouth</t>
  </si>
  <si>
    <t>NH</t>
  </si>
  <si>
    <t>03801</t>
  </si>
  <si>
    <t>603-929-3900</t>
  </si>
  <si>
    <t>Brueckner Group</t>
  </si>
  <si>
    <t>https://www.brueckner.com/</t>
  </si>
  <si>
    <t>Siegsdorf</t>
  </si>
  <si>
    <t>brueckner.com; brueckner-usa.com; https://www.zoominfo.com/c/brueckner-group-usa-inc/357617117</t>
  </si>
  <si>
    <t>Brueckner Group USA sells and supports Brückner Group GmbH's products in North America, focusing on polymer and fiber machinery to enhance customer productivity and profitability.</t>
  </si>
  <si>
    <t>https://www.brueckner-usa.com/en/, https://www.brueckner-usa.com/en/About-us</t>
  </si>
  <si>
    <t>Vacuum equipment service and repair</t>
  </si>
  <si>
    <t>C4V</t>
  </si>
  <si>
    <t xml:space="preserve">Consulting </t>
  </si>
  <si>
    <t xml:space="preserve">Electrode Design and Process Development </t>
  </si>
  <si>
    <t>https://www.chargecccv.com/</t>
  </si>
  <si>
    <t xml:space="preserve"> 45 Murray Hill Rd</t>
  </si>
  <si>
    <t>Vestal</t>
  </si>
  <si>
    <t>607-224-2225</t>
  </si>
  <si>
    <t>Questionnaire; https://www.zoominfo.com/c/c4v/477997851; https://www.linkedin.com/company/chargecccv</t>
  </si>
  <si>
    <t xml:space="preserve">C4V specializes in lithium-ion battery technology, focusing on advanced electrode design and process development for next-generation storage materials. </t>
  </si>
  <si>
    <t>LI lists 22 employees; Zoominfo lists &lt;25</t>
  </si>
  <si>
    <t>Calogy Solutions</t>
  </si>
  <si>
    <t xml:space="preserve">Thermal management Services </t>
  </si>
  <si>
    <t>Battery thermal characterization and analysis</t>
  </si>
  <si>
    <t>https://www.calogysolutions.com/</t>
  </si>
  <si>
    <t>4441 Boulevard Industriel</t>
  </si>
  <si>
    <t>Sherbrooke</t>
  </si>
  <si>
    <t>J1L 2S9</t>
  </si>
  <si>
    <t>819-200 3083</t>
  </si>
  <si>
    <t>calogysolutions.com; Propulsion Quebec; https://ca.linkedin.com/company/calogysolutions; ZoomInfo has &lt; 25 employees</t>
  </si>
  <si>
    <t xml:space="preserve">Calogy Solutions provides design and sizing of thermal management systems particularly for batteries. </t>
  </si>
  <si>
    <t>https://www.calogysolutions.com/, https://www.calogysolutions.com/en/about_us/</t>
  </si>
  <si>
    <t>Concentric LLC</t>
  </si>
  <si>
    <t xml:space="preserve">Battery power as a service </t>
  </si>
  <si>
    <t>https://www.concentricusa.com/</t>
  </si>
  <si>
    <t>1621 W Crosby Rd</t>
  </si>
  <si>
    <t>888-981-7603</t>
  </si>
  <si>
    <t>concentricusa.com</t>
  </si>
  <si>
    <t>Concentric LLC provides energy storage solutions, specializing in advanced battery technology and services for grid, commercial, and industrial applications.</t>
  </si>
  <si>
    <t>https://www.concentricusa.com/, https://www.concentricusa.com/about-us/</t>
  </si>
  <si>
    <t>Has numerous locations in US; listed facility is HQ</t>
  </si>
  <si>
    <t>Coulometrics</t>
  </si>
  <si>
    <t xml:space="preserve">Materials, Testing and assembly </t>
  </si>
  <si>
    <t>https://www.coulometrics.com/</t>
  </si>
  <si>
    <t>1086 Duncan Ave</t>
  </si>
  <si>
    <t xml:space="preserve"> Chattanooga</t>
  </si>
  <si>
    <t>423-954-7766</t>
  </si>
  <si>
    <t>coulometrics.com; https://www.linkedin.com/company/coulometrics; https://www.zoominfo.com/c/coulometrics-llc/358190869</t>
  </si>
  <si>
    <t>Coulometrics provides material development devices, battery assembly and testing, toll coating, and battery manufacturing</t>
  </si>
  <si>
    <t>Offers testing along with R&amp;D; LI lists 8 employees; ZoomInfo lists &lt; 25</t>
  </si>
  <si>
    <t>CSA Group</t>
  </si>
  <si>
    <t>Cell; Pack; Module; Energy storage system, e-mobility; Other battery-powered products testing and certification</t>
  </si>
  <si>
    <t>https://www.csagroup.org/</t>
  </si>
  <si>
    <t>178 Rexdale Blvd.</t>
  </si>
  <si>
    <t>M9W 1R3</t>
  </si>
  <si>
    <t>416-747-4000</t>
  </si>
  <si>
    <t>csagroup.org; https://www.zoominfo.com/pic/csa-group/23088224</t>
  </si>
  <si>
    <t>CSA Group is  providing standards development, product testing, certification, and consumer product evaluation services.</t>
  </si>
  <si>
    <t>https://www.csagroup.org/, https://www.csagroup.org/about-csa-group/</t>
  </si>
  <si>
    <t>Has 2198 employees globally and 1778 in N. America</t>
  </si>
  <si>
    <t>Customized Energy Solutions</t>
  </si>
  <si>
    <t>Logistics</t>
  </si>
  <si>
    <t>https://www.ces-ltd.com/</t>
  </si>
  <si>
    <t>1528 Walnut Street, Floor 22</t>
  </si>
  <si>
    <t>215-875-9440</t>
  </si>
  <si>
    <t>ces-ltd.com; https://www.zoominfo.com/c/customized-energy-solutions-ltd/13730244</t>
  </si>
  <si>
    <t>Customized Energy Solutions offers specialized services in energy market intelligence, consulting, and technology solutions to manage energy operations and planning.</t>
  </si>
  <si>
    <t>https://www.ces-ltd.com/, https://ces-ltd.com/about/</t>
  </si>
  <si>
    <t>Battery testing</t>
  </si>
  <si>
    <t>50 Waterview Drive #130</t>
  </si>
  <si>
    <t>06484</t>
  </si>
  <si>
    <t>Digatron Power Electronics GmbH</t>
  </si>
  <si>
    <t>Simulation and Testing and/or certification</t>
  </si>
  <si>
    <t>Simulation; Small-scale testing; Materials characterization</t>
  </si>
  <si>
    <t>https://www.ecpowergroup.com/</t>
  </si>
  <si>
    <t>ecpowergroup.com; Questionnaire; https://www.datanyze.com/companies/ec-power/355352194</t>
  </si>
  <si>
    <t>EC Power develops advanced battery technology, focusing on innovative solutions for thermal management and energy storage in electric vehicles and other applications.</t>
  </si>
  <si>
    <t>Eclipse Energy LLC</t>
  </si>
  <si>
    <t>Testing and/or Certification</t>
  </si>
  <si>
    <t>Testing</t>
  </si>
  <si>
    <t>http://www.eclipseenergy.us/</t>
  </si>
  <si>
    <t>1752 Fields Blvd.</t>
  </si>
  <si>
    <t>Greenfield</t>
  </si>
  <si>
    <t>317-318-9993</t>
  </si>
  <si>
    <t xml:space="preserve">Greenfield </t>
  </si>
  <si>
    <t>eclipseenergy.us; https://www.linkedin.com/company/eclipseenergy</t>
  </si>
  <si>
    <t xml:space="preserve">Eclipse Energy (now owned by Blue Whale) provides tailored battery testing and evaluation services for the increasingly diverse set of battery chemistries, enabling a growing circular economy. </t>
  </si>
  <si>
    <t>http://www.eclipseenergy.us/, https://www.bluewhalematerials.com/news</t>
  </si>
  <si>
    <t>Ecobat</t>
  </si>
  <si>
    <t>https://www.ecobat.com/</t>
  </si>
  <si>
    <t>4828 Calvert St</t>
  </si>
  <si>
    <t>Dallas</t>
  </si>
  <si>
    <t>214-242-0357</t>
  </si>
  <si>
    <t>https://www.Ecobat.com/</t>
  </si>
  <si>
    <t>rsrtechnolgies.com; https://www.zoominfo.com/c/rsr-technologies-inc/389327219; ecobat.com</t>
  </si>
  <si>
    <t>Ecobat focuses on closed-loop recycling for lead and lithium batteries, covering collection, recycling, and distribution, aiming for high recycling rates similar to lead acid batteries</t>
  </si>
  <si>
    <t>https://www.ecobat.com/, https://ecobat.com/about-us/</t>
  </si>
  <si>
    <t>All subsidiaries were rebranded as Ecobat; also collects, and crushes LIBs. Check if this fits here</t>
  </si>
  <si>
    <t>Electric Applications Incorporated</t>
  </si>
  <si>
    <t xml:space="preserve"> Cells; Modules; Full battery packs</t>
  </si>
  <si>
    <t>https://www.electric-applications.com/</t>
  </si>
  <si>
    <t>1337 E Washington St</t>
  </si>
  <si>
    <t>480-448-1346</t>
  </si>
  <si>
    <t>9</t>
  </si>
  <si>
    <t>Electric Applications, Inc.</t>
  </si>
  <si>
    <t>Questionnaire; electric-applications.com; https://www.konaequity.com/company/electric-applications-incorporated-4393406869/</t>
  </si>
  <si>
    <t>Electric Applications Incorporated specializes in battery testing, evaluation, certification, R&amp;D, and application simulation, supported by a state-of-the-art lab in Phoenix.</t>
  </si>
  <si>
    <t>https://www.electric-applications.com/, https://www.electric-applications.com/about/</t>
  </si>
  <si>
    <t>Design; Packs manufacturing; Cell manufacturing</t>
  </si>
  <si>
    <t xml:space="preserve">https://www.electrochemsolutions.com/ </t>
  </si>
  <si>
    <t>781-575-0800</t>
  </si>
  <si>
    <t>https://www.integer.net/</t>
  </si>
  <si>
    <t>electrochemsolutions.com; https://www.buzzfile.com/business/Electrochem-Solutions,-Inc.-781-575-0800</t>
  </si>
  <si>
    <t>Electrochem Solutions, Inc. specializes in custom battery solutions and wireless sensing technologies for critical industrial applications, including medical, military, and energy sectors.</t>
  </si>
  <si>
    <t>https://www.integer.net/, https://www.integer.net/company/about/default.aspx</t>
  </si>
  <si>
    <t>Makes custom cells and packs for Li-ion; also does consulting and design/development</t>
  </si>
  <si>
    <t>Design; Custom cells; Packs</t>
  </si>
  <si>
    <t>Energy Assurance</t>
  </si>
  <si>
    <t>https://www.energy-assurance.com/</t>
  </si>
  <si>
    <t>2350 Centennial Drive</t>
  </si>
  <si>
    <t>Gainesville</t>
  </si>
  <si>
    <t>30504</t>
  </si>
  <si>
    <t>404-954-2054</t>
  </si>
  <si>
    <t>energy-assurance.com; https://pitchbook.com/profiles/company/435164-50#overview</t>
  </si>
  <si>
    <t xml:space="preserve">Energy Assurance is a comprehensive battery testing company
that provides customizable regulatory and performance-based evaluations. </t>
  </si>
  <si>
    <t>https://www.energy-assurance.com/, https://www.energy-assurance.com/company/</t>
  </si>
  <si>
    <t>Energy Safety Response Group (ESRG)</t>
  </si>
  <si>
    <t>Battery fire testing; Other tests</t>
  </si>
  <si>
    <t>https://www.energyresponsegroup.com/</t>
  </si>
  <si>
    <t>8350 US Highway 23 North</t>
  </si>
  <si>
    <t>Delaware</t>
  </si>
  <si>
    <t>43015</t>
  </si>
  <si>
    <t>833-723-3377</t>
  </si>
  <si>
    <t>Energy Safety Response Group</t>
  </si>
  <si>
    <t>energyresponsegroup.com; https://www.linkedin.com/company/energy-storage-response-group/</t>
  </si>
  <si>
    <t>Energy Safety Response Group specializes in providing emergency response, safety, and risk management services for the energy sector, particularly focusing on battery and renewable energy incidents.</t>
  </si>
  <si>
    <t>https://www.energyresponsegroup.com/, https://www.energyresponsegroup.com/about</t>
  </si>
  <si>
    <t>LinkedIn: 11-50</t>
  </si>
  <si>
    <t>Battery maintenance</t>
  </si>
  <si>
    <t>https://www.enersys.com/</t>
  </si>
  <si>
    <t>2366 Bernville Road</t>
  </si>
  <si>
    <t>19605</t>
  </si>
  <si>
    <t>610-208-1991</t>
  </si>
  <si>
    <t>Enersys trained professionals ensure product installation meets client standards and commission equipment for operational assurance before leaving the site.</t>
  </si>
  <si>
    <t>https://www.enersys.com/, https://www.enersys.com/en/about-us/company-background/</t>
  </si>
  <si>
    <t>Epec Engineering Technologies</t>
  </si>
  <si>
    <t>Toll manufacturing</t>
  </si>
  <si>
    <t>Cells; Packs</t>
  </si>
  <si>
    <t>https://www.epectec.com/</t>
  </si>
  <si>
    <t>176 Samuel Barnet Boulevard</t>
  </si>
  <si>
    <t>New Bedford</t>
  </si>
  <si>
    <t>02745</t>
  </si>
  <si>
    <t>508-995-5171</t>
  </si>
  <si>
    <t>epectec.com; https://www.zoominfo.com/pic/epec-engineered-technologies/13140186</t>
  </si>
  <si>
    <t>Epec Engineered Technologies provides customized electronics solutions, offering technical expertise, efficient manufacturing, and fast delivery to over 5,000 customers in various industries.</t>
  </si>
  <si>
    <t>https://www.epectec.com/, https://www.epectec.com/about/overview/</t>
  </si>
  <si>
    <t>Exponent</t>
  </si>
  <si>
    <t>Safety Testing and analysis</t>
  </si>
  <si>
    <t>https://www.exponent.com/</t>
  </si>
  <si>
    <t>149 Commonwealth Drive</t>
  </si>
  <si>
    <t>888-656-EXPO</t>
  </si>
  <si>
    <t xml:space="preserve">Exponent </t>
  </si>
  <si>
    <t>exponent.com; Email; https://www.linkedin.com/company/exponent#:~:text=Our%20staff%20of%20900%20are,is%20certified%20to%20ISO%209001.</t>
  </si>
  <si>
    <t>Exponent offers consulting and research services, focusing on risk analysis, failure investigation, and safety evaluations for Li-ion battery technology and other industries.</t>
  </si>
  <si>
    <t>https://www.exponent.com/, https://www.exponent.com/company-about, https://www.exponent.com/industries/energy</t>
  </si>
  <si>
    <t>900 employees in 20 offices in the US and 7 international offices</t>
  </si>
  <si>
    <t>Cells; Atomic layer deposition on separators; Cathodes; Anodes; Separators or solid electrolyte</t>
  </si>
  <si>
    <t>12300 Grant St.</t>
  </si>
  <si>
    <t>Questionnaire; forgenano.com; https://www.zoominfo.com/pic/forge-nano-inc/398065114</t>
  </si>
  <si>
    <t>Forge Nano specializes in advanced coating technology, using atomic layer deposition for improving the performance of materials, including Li-ion batteries</t>
  </si>
  <si>
    <t xml:space="preserve"> Lithium-ion cells</t>
  </si>
  <si>
    <t>https://www.gsyuasa-lp.com/</t>
  </si>
  <si>
    <t>https://www.gs-yuasa.com/en/</t>
  </si>
  <si>
    <t>gsyuasa.com; Questionnaire; gsyusa-lp.com; https://rocketreach.co/gs-yuasa-lithium-power-profile_b5cc54b9f42e0aa9</t>
  </si>
  <si>
    <t>GYLP delivers advanced batteries and battery systems for North American clients within the aerospace, industrial, military and specialty markets.</t>
  </si>
  <si>
    <t>Guidehouse Insights</t>
  </si>
  <si>
    <t>Consulting and analysis</t>
  </si>
  <si>
    <t>https://guidehouseinsights.com/</t>
  </si>
  <si>
    <t>1375 Walnut Street, Suite 100</t>
  </si>
  <si>
    <t>Boulder</t>
  </si>
  <si>
    <t>303-997-7609</t>
  </si>
  <si>
    <t xml:space="preserve">Boulder </t>
  </si>
  <si>
    <t>guidehouseinsights.com; https://www.zoominfo.com/c/guidehouse-inc/495875670</t>
  </si>
  <si>
    <t>Guidehouse Insights is a market intelligence team that provides emerging technology research, data, and benchmarking services for today’s rapidly changing and highly regulated industries.</t>
  </si>
  <si>
    <t>https://guidehouseinsights.com/, https://guidehouseinsights.com/who-wes-are</t>
  </si>
  <si>
    <t>Jabil Inc.</t>
  </si>
  <si>
    <t>Many</t>
  </si>
  <si>
    <t>https://www.jabil.com/</t>
  </si>
  <si>
    <t>888 Executive Center Drive W Suite 200</t>
  </si>
  <si>
    <t>St. Petersburg</t>
  </si>
  <si>
    <t>312-664-1333</t>
  </si>
  <si>
    <t>Jabil, Inc.</t>
  </si>
  <si>
    <t>jabil.com</t>
  </si>
  <si>
    <t xml:space="preserve">Jabil Inc. is a global manufacturing services company, offering comprehensive design, engineering, production, and supply chain solutions for a wide range of industries including lithium-ion batteries </t>
  </si>
  <si>
    <t>https://www.jabil.com/, https://www.jabil.com/about-us.html</t>
  </si>
  <si>
    <t>Numerous contract manufacturing sites in NA and around the world;  Location provided is HQ</t>
  </si>
  <si>
    <t>Johnson Controls</t>
  </si>
  <si>
    <t>https://www.johnsoncontrols.com/</t>
  </si>
  <si>
    <t>Cork</t>
  </si>
  <si>
    <t>Munster</t>
  </si>
  <si>
    <t>johnsoncontrols.com</t>
  </si>
  <si>
    <t xml:space="preserve">
Johnson Controls specializes in smart building technologies, leveraging AI and data to enhance building health, sustainability, and performance, leading towards autonomous buildings.</t>
  </si>
  <si>
    <t>https://www.johnsoncontrols.com/, https://www.johnsoncontrols.com/about-us/our-company</t>
  </si>
  <si>
    <t>Numerous locations.</t>
  </si>
  <si>
    <t>Koura Global</t>
  </si>
  <si>
    <t>Liquid electrolyte</t>
  </si>
  <si>
    <t>https://www.kouraglobal.com/</t>
  </si>
  <si>
    <t>4990 B ICI Road</t>
  </si>
  <si>
    <t>San Gabriel</t>
  </si>
  <si>
    <t>225-642-0094</t>
  </si>
  <si>
    <t xml:space="preserve">Waltham </t>
  </si>
  <si>
    <t>Questionnaire; https://www.zoominfo.com/pic/koura/482211834</t>
  </si>
  <si>
    <t>Koura is a global leader in the development, manufacture and supply of fluoroproducts that play a fundamental role in enhancing everyday lives.</t>
  </si>
  <si>
    <t>Lithium Werks Inc.</t>
  </si>
  <si>
    <t>Product engineering; Applications engineering support</t>
  </si>
  <si>
    <t>https://www.lithiumwerks.com/</t>
  </si>
  <si>
    <t>2590 Oakmont Dr. Suite 410</t>
  </si>
  <si>
    <t>Enschede</t>
  </si>
  <si>
    <t>Overijssel</t>
  </si>
  <si>
    <t>The Netherlands</t>
  </si>
  <si>
    <t>Questionnaire; lithiumwerks.com; https://lithiumwerks.com/?utm_source=zippia</t>
  </si>
  <si>
    <t xml:space="preserve">Lithium Werks is a subsidiary of Reliance and is a fast-growing global lithium-ion battery company with production facilities in China and offices in the USA and the Netherlands. </t>
  </si>
  <si>
    <t>Lithium Werks was acquired by Reliance New Energy Limited in March 2022</t>
  </si>
  <si>
    <t>Lux Research Inc.</t>
  </si>
  <si>
    <t>Strategic consulting; Logistics</t>
  </si>
  <si>
    <t>https://www.luxresearchinc.com/</t>
  </si>
  <si>
    <t>100 Franklin Street</t>
  </si>
  <si>
    <t>02110</t>
  </si>
  <si>
    <t>617-502-5300</t>
  </si>
  <si>
    <t>luxresearchinc.com;https://www.zoominfo.com/c/lux-research-inc/72959265</t>
  </si>
  <si>
    <t>Lux is a research and advisory firm, focused on sustainable innovation that is commercially viable.</t>
  </si>
  <si>
    <t>135 E 57th Street</t>
  </si>
  <si>
    <t>617-502-5301</t>
  </si>
  <si>
    <t>luxresearchinc.com; https://www.zoominfo.com/c/lux-research-inc/72959265</t>
  </si>
  <si>
    <t>Manz USA Inc</t>
  </si>
  <si>
    <t>Equipment support; Automation service support; Installation.</t>
  </si>
  <si>
    <t>https://www.manz.com/</t>
  </si>
  <si>
    <t>376 Dry Bridge Road, B-2</t>
  </si>
  <si>
    <t>North Kingstown</t>
  </si>
  <si>
    <t>RI</t>
  </si>
  <si>
    <t>02852</t>
  </si>
  <si>
    <t>401-295-2150</t>
  </si>
  <si>
    <t>Manz AG</t>
  </si>
  <si>
    <t>Reutlinger</t>
  </si>
  <si>
    <t>Questionnaire; manz.com; https://www.buzzfile.com/business/Manz-Usa,-Inc.-401-295-2150</t>
  </si>
  <si>
    <t>Manz AG specializes in high-tech engineering for the automotive, battery production, electronics, and energy sectors, offering innovative production solutions from lab to mass production.</t>
  </si>
  <si>
    <t>https://www.manz.com/, https://www.manz.com/en/company/profile/</t>
  </si>
  <si>
    <t>MaxPower Inc.</t>
  </si>
  <si>
    <t>https://www.maxpowerinc.com/</t>
  </si>
  <si>
    <t>141 Christopher Ln</t>
  </si>
  <si>
    <t>Harleysville</t>
  </si>
  <si>
    <t>215-256-4575</t>
  </si>
  <si>
    <t>Questionnaire; maxpowerinc.com;</t>
  </si>
  <si>
    <t>MaxPower specializes in custom-designed lithium-ion and other batteries, focusing on research, development, and production for demanding conditions including extreme temperatures and high power needs.</t>
  </si>
  <si>
    <t>https://www.maxpowerinc.com/, https://www.maxpowerinc.com/Our-Services.html, https://www.maxpowerinc.com/Our-Capabilities.html</t>
  </si>
  <si>
    <t>Website states &gt; 20; estimated at 25</t>
  </si>
  <si>
    <t>Mobile Power Solutions</t>
  </si>
  <si>
    <t>Testing; Pack assembly design</t>
  </si>
  <si>
    <t>https://www.mobilepowersolutions.com/</t>
  </si>
  <si>
    <t>6260 SW Arctic Dr.</t>
  </si>
  <si>
    <t>Beaverton</t>
  </si>
  <si>
    <t>97005</t>
  </si>
  <si>
    <t>503-645-6789</t>
  </si>
  <si>
    <t>mobilepowersolutions.com; https://www.zoominfo.com/c/mobile-power-solutions/59114917</t>
  </si>
  <si>
    <t>Mobile Power Solutions offers comprehensive battery regulatory compliance, safety and performance testing, as well as complex prototyping and pack assembly.</t>
  </si>
  <si>
    <t>National Power Corp.</t>
  </si>
  <si>
    <t>Custom packs</t>
  </si>
  <si>
    <t>https://www.nationalpower.com/</t>
  </si>
  <si>
    <t>4330 W. Belmont Ave.</t>
  </si>
  <si>
    <t>773-685-2662</t>
  </si>
  <si>
    <t>nationalpower.com; https://growjo.com/company/National_Power_Corporation</t>
  </si>
  <si>
    <t>National Power is a leading custom battery pack assembler, known for its commitment to quality, innovation, and customer service, catering to a global OEM customer base in various high-tech sectors.</t>
  </si>
  <si>
    <t>https://www.nationalpower.com/, https://www.nationalpower.com/about-us/</t>
  </si>
  <si>
    <t>Air pollution control, dust filtration equipment service, maintenance and repair</t>
  </si>
  <si>
    <t>https://www.nedermanmikropul.com/en/</t>
  </si>
  <si>
    <t>Nederman offers over 70 years of expertise in providing clean air solutions to enhance work environments, production efficiency, and environmental compliance across various industries.</t>
  </si>
  <si>
    <t>NEI Corporation</t>
  </si>
  <si>
    <t>Electrode powder fabrication</t>
  </si>
  <si>
    <t>https://www.neicorporation.com/</t>
  </si>
  <si>
    <t>400 Apgar Dr.</t>
  </si>
  <si>
    <t>Somerset</t>
  </si>
  <si>
    <t>08873</t>
  </si>
  <si>
    <t>732-868-3141</t>
  </si>
  <si>
    <t>neicorporation.com; Questionnaire; https://www.buzzfile.com/business/Nei-Corporation-732-868-3141</t>
  </si>
  <si>
    <t>NEI Corporation, a specialty materials company, excels in designing, developing, and manufacturing advanced materials , positioning itself as a global leader and solutions provider in nanotechnology and lithium-ion applications.</t>
  </si>
  <si>
    <t>https://www.neicorporation.com/, https://www.neicorporation.com/about/</t>
  </si>
  <si>
    <t>Custom fabrication of anodes, cathodes, cells, etc.  Materials development company</t>
  </si>
  <si>
    <t>Battery characterization; Electrochemical testing services</t>
  </si>
  <si>
    <t>Pump service/repair</t>
  </si>
  <si>
    <t>https://www.npa@netzsch.com/</t>
  </si>
  <si>
    <t>19341</t>
  </si>
  <si>
    <t>https://www.netzsch.com/en/company/</t>
  </si>
  <si>
    <t>https://www.netzsch.com/, https://www.netzsch.com/en/company/our-netzsch-credo</t>
  </si>
  <si>
    <t>NETZSCH Testing &amp; Analysis</t>
  </si>
  <si>
    <t>Sales application review; quoting services</t>
  </si>
  <si>
    <t>https://www.netzsch.com/</t>
  </si>
  <si>
    <t>129 Middlesex Turnpike</t>
  </si>
  <si>
    <t>Burlington</t>
  </si>
  <si>
    <t>01803</t>
  </si>
  <si>
    <t>NETZSCH Testing &amp; Analysis specializes in thermal analysis and thermophysical property testing, offering solutions for materials research and quality control across various industries including lithium ion batteries.</t>
  </si>
  <si>
    <t>NSL Analytical Services</t>
  </si>
  <si>
    <t>Battery materials testing</t>
  </si>
  <si>
    <t>https://www.nslanalytical.com/</t>
  </si>
  <si>
    <t>4535 Renaissance Parkway</t>
  </si>
  <si>
    <t>Cleveland</t>
  </si>
  <si>
    <t>216-475-9000</t>
  </si>
  <si>
    <t>nslanalytical.com; https://www.dnb.com/business-directory/company-profiles.nsl_analytical_services_inc.a2b753277be4c62a17c1eebc702b435e.html#:~:text=Nsl%20Analytical%20Services%2C%20Inc.%20has,million%20in%20sales%20(USD). Questionnaire; https://www.zoominfo.com/c/nsl-analytical-services-inc/28229738</t>
  </si>
  <si>
    <t xml:space="preserve">NSL is an ISO/IEC 17025 and Nadcap certified Independent Testing Laboratory providing reliable and cost-effective materials testing to customers throughout the United States and around the world. </t>
  </si>
  <si>
    <t>https://www.nslanalytical.com/, https://www.nslanalytical.com/about/, https://www.nslanalytical.com/about/our-mission-vision-values/</t>
  </si>
  <si>
    <t>Chemical analysis, electrode materials powder characterization, microscopic analysis of components</t>
  </si>
  <si>
    <t>Design services</t>
  </si>
  <si>
    <t>https://www.nuvationenergy.com/</t>
  </si>
  <si>
    <t>43.50663796591186, -80.53748532749484</t>
  </si>
  <si>
    <t>nuvation.com; Questionnaire; https://www.datanyze.com/companies/nuvation-research/83248448</t>
  </si>
  <si>
    <t>Nuvation Energy develops advanced battery management systems that optimize performance, longevity, and safety of lithium-ion battery packs for energy storage applications.</t>
  </si>
  <si>
    <t>https://www.nuvationenergy.com/, https://nuvationenergy.com/who-we-are/, https://nuvationenergy.com/what-we-do/</t>
  </si>
  <si>
    <t>Employees are for both locations</t>
  </si>
  <si>
    <t>1260 Birchwood Dr</t>
  </si>
  <si>
    <t>408-228-5580</t>
  </si>
  <si>
    <t>PH Matter LLC</t>
  </si>
  <si>
    <t>Silicon anode materials</t>
  </si>
  <si>
    <t>https://www.phmatter.com/</t>
  </si>
  <si>
    <t>6655 Singletree Dr.</t>
  </si>
  <si>
    <t>Columbus</t>
  </si>
  <si>
    <t>614-396-7820</t>
  </si>
  <si>
    <t>phmatter.com; https://www.datanyze.com/companies/ph-matter/355671442</t>
  </si>
  <si>
    <t>PH Matter excels in developing and commercializing carbon-based materials for electrochemical applications, offering expertise in material synthesis, electrode processing, and testing for fuel cells and batteries.</t>
  </si>
  <si>
    <t>https://www.phmatter.com/, https://www.phmatter.com/about-us/</t>
  </si>
  <si>
    <t>Polaris Battery Labs LLC</t>
  </si>
  <si>
    <t>Characterization testing; Performance verification; QC testing</t>
  </si>
  <si>
    <t>https://www.polarisbatterylabs.com/</t>
  </si>
  <si>
    <t>8114 SW Nimbus Avenue</t>
  </si>
  <si>
    <t>971-246-5066</t>
  </si>
  <si>
    <t>Polaris Battery Labs</t>
  </si>
  <si>
    <t>polarisbatterylabs.com; Questionnaire; https://www.linkedin.com/company/polaris-battery-labs-llc</t>
  </si>
  <si>
    <t xml:space="preserve">Polaris develops materials and cells for clients to reach commercialization and specializes in designing, building, and testing the materials and cells and batteries powering many application </t>
  </si>
  <si>
    <t>Process scale up; Due diligence; Market information</t>
  </si>
  <si>
    <t>Positive Energy</t>
  </si>
  <si>
    <t>https://www.positivenergy.us/</t>
  </si>
  <si>
    <t>1221 Brickell Avenue, Suite 900</t>
  </si>
  <si>
    <t>Miami</t>
  </si>
  <si>
    <t>33131</t>
  </si>
  <si>
    <t>positivenergy.us; Propulsion Quebec; https://www.zoominfo.com/pic/positivenergy/481516432</t>
  </si>
  <si>
    <t>PositivEnergy delivers comprehensive EV charging services, managing everything from permitting to installation, including Level 3 fast charging and advanced Level 2 AC charging, ensuring compatibility and efficiency for various vehicles.</t>
  </si>
  <si>
    <t>Renewance</t>
  </si>
  <si>
    <t xml:space="preserve">End-of-life </t>
  </si>
  <si>
    <t>https://www.batterystewardship.com/</t>
  </si>
  <si>
    <t>1900 E. Golf Road, Suite 950</t>
  </si>
  <si>
    <t>Schaumburg</t>
  </si>
  <si>
    <t>800-233-5038</t>
  </si>
  <si>
    <t>batterystewardship.com; https://www.buzzfile.com/business/Renewance-Inc.-800-233-5038</t>
  </si>
  <si>
    <t>Renewance, Inc. offers software solutions and consultancy for managing industrial batteries throughout their lifecycle, focusing on safe, sustainable use, and end-of-life management to support a greener energy grid.</t>
  </si>
  <si>
    <t>https://www.batterystewardship.com/, https://www.batterystewardship.com/about-us/</t>
  </si>
  <si>
    <t>Ricardo Strategic Consulting</t>
  </si>
  <si>
    <t>Electric vehicle manufacturing</t>
  </si>
  <si>
    <t>https://www.ricardo.com/</t>
  </si>
  <si>
    <t>40000 Ricardo Drive</t>
  </si>
  <si>
    <t>Van Buren Township</t>
  </si>
  <si>
    <t>734-397-6666</t>
  </si>
  <si>
    <t>Shoreham-by-Sea</t>
  </si>
  <si>
    <t>West Sussex</t>
  </si>
  <si>
    <t>rcs.ricardo.com; ricardo.com; https://www.buzzfile.com/business/Ricardo,-Inc.-734-397-6666</t>
  </si>
  <si>
    <t>Ricardo is a global strategic, environmental and engineering consultancy at the intersection of transport, energy and global climate agendas, solving the most complex issues to help achieve a safe and sustainable world.</t>
  </si>
  <si>
    <t>https://www.ricardo.com/, https://www.ricardo.com/en/who-we-are</t>
  </si>
  <si>
    <t>Saft America Inc.</t>
  </si>
  <si>
    <t>Thomasnet: Battery Packs / manufacturers; dnb.com/business-directory/company-profiles.saft_america_inc.; https://www.buzzfile.com/business/Transportation-Division-229-245-2872</t>
  </si>
  <si>
    <t>Over 4,000 employees worldwide</t>
  </si>
  <si>
    <t>SGS North America Inc</t>
  </si>
  <si>
    <t>Testing and/ or certification</t>
  </si>
  <si>
    <t>https://www.sgs.com/en-us/services/battery-testing</t>
  </si>
  <si>
    <t>201 Route 17 North</t>
  </si>
  <si>
    <t>Rutherford</t>
  </si>
  <si>
    <t>07070</t>
  </si>
  <si>
    <t>707-554-4611</t>
  </si>
  <si>
    <t>SGS North America Inc.</t>
  </si>
  <si>
    <t>https://www.sgs.com/en-us</t>
  </si>
  <si>
    <t>Naperville</t>
  </si>
  <si>
    <t>Questionnaire; https://www.sgs.com/en-us; https://www.sgs.com/en-us/services/battery-testing</t>
  </si>
  <si>
    <t>SGS is a partner to automotive and battery industry offering a range of testing services for inspection of cells, modules and entire battery systems for all kinds of electrified vehicles.</t>
  </si>
  <si>
    <t>https://www.sionpower.com/</t>
  </si>
  <si>
    <t>sionpower.com; https://www.linkedin.com/company/sion-power#:~:text=Headquartered%20in%20Tucson%2C%20Arizona%2C%20Sion,500%20patents%20issued%20and%20pending.</t>
  </si>
  <si>
    <t>Sion Power develops advanced high-energy lithium-metal rechargeable batteries, featuring dendrite-resistant technology, catering to the future needs of the electric vehicle and aerospace markets.</t>
  </si>
  <si>
    <t>Performs testing on their own batteries</t>
  </si>
  <si>
    <t>Southwest Research Institute</t>
  </si>
  <si>
    <t>https://www.swri.org/</t>
  </si>
  <si>
    <t>4622 Runway Boulevard</t>
  </si>
  <si>
    <t>734-2632813</t>
  </si>
  <si>
    <t>San Antonio</t>
  </si>
  <si>
    <t>swri.org; https://www.linkedin.com/company/southwest-research-institute#:~:text=The%20staff%20numbers%20approximately%203%2C000,engineering%20and%20the%20physical%20sciences.</t>
  </si>
  <si>
    <t>Southwest Research Institute specializes in applied research and development, providing multidisciplinary, independent R&amp;D services to government and industry in a wide range of scientific and engineering disciplines.</t>
  </si>
  <si>
    <t>https://www.swri.org/, https://www.swri.org/who-we-are</t>
  </si>
  <si>
    <t>Offers testing for clients integrated into their R&amp;D; 3,000 employees at &gt;10 locations</t>
  </si>
  <si>
    <t>Spiers New Technologies</t>
  </si>
  <si>
    <t>Contract design;  Non-vehicle system manufacturing</t>
  </si>
  <si>
    <t>https://www.spiersnewtechnologies.com/</t>
  </si>
  <si>
    <t>1500 SE 89th St</t>
  </si>
  <si>
    <t>Oklahoma City</t>
  </si>
  <si>
    <t>405-605-8066</t>
  </si>
  <si>
    <t>Spiers New Technology</t>
  </si>
  <si>
    <t>spiersnewtechnologies.com; Kelleher et al 2019; https://oklahoma.gov/ocast/about-ocast/news/snt-8-13-20.html#:~:text=Today%20it%20employs%2070%20people,Street%20just%20east%20of%20I35.</t>
  </si>
  <si>
    <t>Spiers New Technologies specializes in the lifecycle management of advanced battery packs for electric vehicles, including repair, remanufacturing, refurbishing, and recycling services.</t>
  </si>
  <si>
    <t>Synthio Chemicals</t>
  </si>
  <si>
    <t>Process development</t>
  </si>
  <si>
    <t>Manufacturing; Process development</t>
  </si>
  <si>
    <t>https://www.synthiochem.com/</t>
  </si>
  <si>
    <t>580 Burbank St, Suite 105</t>
  </si>
  <si>
    <t>Broomfield</t>
  </si>
  <si>
    <t>720-340-3715</t>
  </si>
  <si>
    <t>synthiochem.com; https://www.linkedin.com/company/synthiochemicals</t>
  </si>
  <si>
    <t>Synthio Chemicals specializes in process design and manufacturing fine and specialty chemicals for the chemical, defense, and aerospace industries, using proprietary equipment and techniques for a wide production scale.</t>
  </si>
  <si>
    <t>https://www.synthiochem.com/, https://www.synthiochem.com/services</t>
  </si>
  <si>
    <t>Workforce Range:  1-10; Focuses on process development and intensification, especially with ionic liquids; Also consults in IP for ionic liquids</t>
  </si>
  <si>
    <t>UL Solutions</t>
  </si>
  <si>
    <t>https://www.ul.com/</t>
  </si>
  <si>
    <t>333 Pfingsten Rd.</t>
  </si>
  <si>
    <t>Northbrook</t>
  </si>
  <si>
    <t>877-854-3577</t>
  </si>
  <si>
    <t>ULSolutions</t>
  </si>
  <si>
    <t>Email from M. Vidal</t>
  </si>
  <si>
    <t xml:space="preserve">UL Solutions, a  leader in applied safety science, transforms safety and security  challenges into customer opportunities. UL Solutions delivers testing, inspection and certification services, software and consulting, including energy storage. </t>
  </si>
  <si>
    <t>UL has ~15,000 employees in &gt;100 locations</t>
  </si>
  <si>
    <t>Volkswagen</t>
  </si>
  <si>
    <t>https://www.volkswagengroupofamerica.com/</t>
  </si>
  <si>
    <t>8001 Volkswagen Dr</t>
  </si>
  <si>
    <t>423-826-4201</t>
  </si>
  <si>
    <t>Volkswagen AG</t>
  </si>
  <si>
    <t>volkswagengroupofamerica.com</t>
  </si>
  <si>
    <t xml:space="preserve">Volkswagen Group of America, is a subsidiary of Volkswagen AG one of the world’s leading automobile manufacturers and the largest carmaker in Europe is moving rapidly toward vehicle electrification </t>
  </si>
  <si>
    <t>Wood Mackenzie Power and Renewables</t>
  </si>
  <si>
    <t>One Park Place, Suite 575</t>
  </si>
  <si>
    <t>Annapolis</t>
  </si>
  <si>
    <t>21401</t>
  </si>
  <si>
    <t>443-558-1401</t>
  </si>
  <si>
    <t>Jersey City</t>
  </si>
  <si>
    <t xml:space="preserve">Wood Mackenzie collaborates at the intersection of people, data, and technology, offering advanced analytics and modeling to deliver value to customers and, through them, to society, with speed and precision. </t>
  </si>
  <si>
    <t>Lafayette City Center, 2nd Floor</t>
  </si>
  <si>
    <t>02111</t>
  </si>
  <si>
    <t>617-500-4257</t>
  </si>
  <si>
    <t>335  8th Avenue SW, Suite 810</t>
  </si>
  <si>
    <t>T2P 1C9</t>
  </si>
  <si>
    <t>587-880-8990</t>
  </si>
  <si>
    <t>5847 San Felipe, 10th Floor, Suite 1000</t>
  </si>
  <si>
    <t>713-470-1600</t>
  </si>
  <si>
    <t>452 Fifth Avenue, 21st Floor</t>
  </si>
  <si>
    <t>212-915-2300</t>
  </si>
  <si>
    <t>2 Bloor Street West, Suite 1902</t>
  </si>
  <si>
    <t>M4W 3E2</t>
  </si>
  <si>
    <t>416-642-6475</t>
  </si>
  <si>
    <t>Other - Research</t>
  </si>
  <si>
    <t>6K, Inc</t>
  </si>
  <si>
    <t>Manufacturing/ process development</t>
  </si>
  <si>
    <t xml:space="preserve">Plasma UniMelt technology </t>
  </si>
  <si>
    <t>https://www.6kinc.com/6k-energy/</t>
  </si>
  <si>
    <t>6kinc.com; https://www.dnb.com/business-directory/company-profiles.6k_inc.b644c1924edee7ff24d6f97a88f0f2a2.html</t>
  </si>
  <si>
    <t>Materials</t>
  </si>
  <si>
    <t>Cathode powders</t>
  </si>
  <si>
    <t>https://www.6kinc.com/technology/materials-products/</t>
  </si>
  <si>
    <t>Cell Test Center</t>
  </si>
  <si>
    <t>Cell chemistry and manufacturing</t>
  </si>
  <si>
    <t>10 Avenue E</t>
  </si>
  <si>
    <t>Hopkinton</t>
  </si>
  <si>
    <t>617-972-3473</t>
  </si>
  <si>
    <t>Questionnaire;  A123systems.com</t>
  </si>
  <si>
    <t>A123 Systems specializes in R&amp;D, developing and manufacturing lithium-ion batteries and energy storage systems for electric vehicles, grid storage, and industrial applications, using advanced lithium iron phosphate and other chemistries.</t>
  </si>
  <si>
    <t>Research and Development</t>
  </si>
  <si>
    <t>200 West Street</t>
  </si>
  <si>
    <t>Waltham</t>
  </si>
  <si>
    <t>617-778-5700</t>
  </si>
  <si>
    <t>Manufacturing</t>
  </si>
  <si>
    <t>ADA Technologies, Inc</t>
  </si>
  <si>
    <t>Cell chemistries; Process development</t>
  </si>
  <si>
    <t>ADA Technolgies, Inc.</t>
  </si>
  <si>
    <t>adatech.com; Questionnaire</t>
  </si>
  <si>
    <t>ADA Technologies, Inc. specializes in research and development of advanced materials and technologies to improve the safety, performance, and longevity of lithium-ion batteries.</t>
  </si>
  <si>
    <t>Lauscha Fiber International</t>
  </si>
  <si>
    <t>Silicon fiber anode</t>
  </si>
  <si>
    <t>105 E. Port Lane</t>
  </si>
  <si>
    <t>Summerville</t>
  </si>
  <si>
    <t>834-871-3200</t>
  </si>
  <si>
    <t>Unifrax Holding Co.</t>
  </si>
  <si>
    <t>unifrax.com; https://www.naics.com/company-profile-page/?co=10862</t>
  </si>
  <si>
    <t>There are at least 7 locations in NA; Alkegen is the combination of Unifrax and Lydall</t>
  </si>
  <si>
    <t>ABS Lake Orion Innovation Center</t>
  </si>
  <si>
    <t>Pack manufacturing</t>
  </si>
  <si>
    <t>248-462-6364</t>
  </si>
  <si>
    <t>Questionnaire; https://www.michigan.gov/whitmer/news/press-releases/2021/10/18/photos-governor-whitmer-joins-american-battery-solutions-at-new-lake-orion-battery-manufacturing-fa#:~:text=ABS%20will%20invest%20more%20than,their%20statewide%20workforce%20by%202023.</t>
  </si>
  <si>
    <t>American Battery Solutions delivers high-quality lithium-ion integrated battery solutions.</t>
  </si>
  <si>
    <t>American Hyperform Laboratory/ Pilot Plant</t>
  </si>
  <si>
    <t>Recycling process development</t>
  </si>
  <si>
    <t>Data; Process definition</t>
  </si>
  <si>
    <t>Location GPS based on center of OKC; Planned pilot plant of 24 MM lbs/yr</t>
  </si>
  <si>
    <t>Silicon anode</t>
  </si>
  <si>
    <t>Amphenol TPI</t>
  </si>
  <si>
    <t>Battery development</t>
  </si>
  <si>
    <t xml:space="preserve">Prototype cable assemblies and connectors; Design and new product development </t>
  </si>
  <si>
    <t>https://www.amphenol-sensors.com/</t>
  </si>
  <si>
    <t>2110 Notre Dame Ave, Winnipeg, MB R3H 0K1, Canada</t>
  </si>
  <si>
    <t>R3H 0K1</t>
  </si>
  <si>
    <t>204-697-2222</t>
  </si>
  <si>
    <t>Amphenol Advanced Sensors is a leading innovator in advanced sensing technologies and innovative embedded measurement solutions customized for regulatory and industry driven applications, creating value by providing critical information for real-time decisions.</t>
  </si>
  <si>
    <t>Silicon nanowire anode</t>
  </si>
  <si>
    <t>energy.gov/mesc/bipartisan-infrastructure-law-battery-materials-processing-and-battery-manufacturing-recycling; https://www.businesswire.com/news/home/20230602005357/en/Amprius-and-U.S.-Department-of-Energy-Mutually-Agree-to-End-Negotiations-for-Cost-Sharing-Grant</t>
  </si>
  <si>
    <t>Amprius pioneers the highest energy density lithium-ion batteries, enabling new applications and accelerating markets with indispensable storage capabilities using silicon nanowires.</t>
  </si>
  <si>
    <t>Arkema King of Prussia R&amp;D</t>
  </si>
  <si>
    <t>Lithium salts; Carbon nanotubes; Polyamides</t>
  </si>
  <si>
    <t>https://www.arkema.com/usa/en/united-states/headquarters/king-of-prussia-pa-hq/</t>
  </si>
  <si>
    <t>900 First Avenue</t>
  </si>
  <si>
    <t>19406</t>
  </si>
  <si>
    <t>610-878-6500</t>
  </si>
  <si>
    <t>https://www.arkema.com/</t>
  </si>
  <si>
    <t>Questionnaire; arkema.com</t>
  </si>
  <si>
    <t>Arkema is a premier provider of chemicals and materials in the global marketplace, offering innovative solutions to meet the challenges of today and tomorrow.</t>
  </si>
  <si>
    <t>Worcester Plant</t>
  </si>
  <si>
    <t>Nickel manganese cobalt recycling</t>
  </si>
  <si>
    <t>54 Rockdale St</t>
  </si>
  <si>
    <t>Worcester</t>
  </si>
  <si>
    <t>01606</t>
  </si>
  <si>
    <t>Battery Resourcers</t>
  </si>
  <si>
    <t>https://www.ascendelements.com/</t>
  </si>
  <si>
    <t>Questionnaire; battery resourcers.com; https://www.batteryresourcers.com/news; ascendelements.com</t>
  </si>
  <si>
    <t xml:space="preserve">Ascend Elements recycles lithium-ion batteries using Hydro-to-Cathode direct precursor synthesis process recovering critical materials and producing recycled battery materials, supporting a circular economy. </t>
  </si>
  <si>
    <t>Westborough Plant</t>
  </si>
  <si>
    <t xml:space="preserve">Nickel manganese cobalt recycling precursor production </t>
  </si>
  <si>
    <t>133 Flanders Road</t>
  </si>
  <si>
    <t>01581</t>
  </si>
  <si>
    <t>774-530-6377</t>
  </si>
  <si>
    <t>Novi Plant</t>
  </si>
  <si>
    <t xml:space="preserve">Nickel manganese cobalt cathode recycling production </t>
  </si>
  <si>
    <t>R&amp;D, Application Technology Center</t>
  </si>
  <si>
    <t>Cathode materials</t>
  </si>
  <si>
    <t>https://www.basf.com/jp/en/who-we-are/microsites/basf-toda-battery-materials/site.html</t>
  </si>
  <si>
    <t>23700 Chagrin Blvd</t>
  </si>
  <si>
    <t>https://www.basf.com/us/en.html</t>
  </si>
  <si>
    <t>Iselin</t>
  </si>
  <si>
    <t>basf.com</t>
  </si>
  <si>
    <t>BASF Toda America LLC develops and manufactures advanced high-energy cathode active materials for lithium-ion batteries, used in electric vehicles, electronics, and energy storage systems, focusing on performance and sustainability.</t>
  </si>
  <si>
    <t>Cabot Corp.</t>
  </si>
  <si>
    <t>Cabot Business &amp; Technology Center</t>
  </si>
  <si>
    <t>157 Concord Rd</t>
  </si>
  <si>
    <t>01821</t>
  </si>
  <si>
    <t>978-663-3455</t>
  </si>
  <si>
    <t>Questionnaire; cabotcorp.com</t>
  </si>
  <si>
    <t>Cabot Corporation is a leading global specialty chemicals and performance materials company headquartered in Boston, Massachusetts, USA.</t>
  </si>
  <si>
    <t>Cabot Corporation, a global specialty chemicals company, offers a wide range of additive materials for battery applications, focusing on conductivity, stability, and thermal runaway mitigation.</t>
  </si>
  <si>
    <t>Conductive carbon additives, fumed metal oxides</t>
  </si>
  <si>
    <t>Cadenza Innovation</t>
  </si>
  <si>
    <t>Collaboration Center</t>
  </si>
  <si>
    <t>Lithium-ion battery cells; Packs and racks</t>
  </si>
  <si>
    <t>https://cadenzainnovation.com/</t>
  </si>
  <si>
    <t>100 Reserve Road, Suite G400</t>
  </si>
  <si>
    <t>Danbury</t>
  </si>
  <si>
    <t>06810</t>
  </si>
  <si>
    <t>203-525-3663</t>
  </si>
  <si>
    <t>Cadenza Innovation Inc.</t>
  </si>
  <si>
    <t>cadenzainnovations.com; https://www.zoominfo.com/c/cadenza-innovation-inc/395808149</t>
  </si>
  <si>
    <t>Cadenza Innovation provides energy storage technology with high energy density, cost-effective, and safe lithium-ion technology solutions, licensing its simplified design for large-scale applications. Built on non-propagating thermal runaway protected cells.</t>
  </si>
  <si>
    <t>License cell technology for ESS; Has a pilot installation in NY with NYSERDA</t>
  </si>
  <si>
    <t>Camel Energy USA</t>
  </si>
  <si>
    <t>Battery and Materials</t>
  </si>
  <si>
    <t>Lithium ion battery; materials research</t>
  </si>
  <si>
    <t>Camel Group Co., Ltd. specializes in the green lead-acid battery circular industry chain and new energy lithium-ion battery circular industry chain.</t>
  </si>
  <si>
    <t>CAMX Power</t>
  </si>
  <si>
    <t>Cathode development</t>
  </si>
  <si>
    <t>https://www.camxpower.com/</t>
  </si>
  <si>
    <t>35 Hartwell Ave</t>
  </si>
  <si>
    <t>Lexington</t>
  </si>
  <si>
    <t>02421</t>
  </si>
  <si>
    <t>978-484-5000</t>
  </si>
  <si>
    <t>CAMX Power LLC</t>
  </si>
  <si>
    <t>camxpower.com; https://www.zoominfo.com/c/camx-power-llc/371243985</t>
  </si>
  <si>
    <t xml:space="preserve">CAMX develops and commercializes advanced lithium-ion batteries based on GEMX technology with engineered grain boundaries to enhance energy density, safety, and cost-effectiveness for applications like electric vehicles and grid storage. </t>
  </si>
  <si>
    <t>CAMX also has a 50 tpy pilot facility in Rowley, MA; Workforce range &lt; 25; used average</t>
  </si>
  <si>
    <t>Charge CCCV</t>
  </si>
  <si>
    <t>Licenses technologies</t>
  </si>
  <si>
    <t>2226 Center of Excellence</t>
  </si>
  <si>
    <t>Binghamton</t>
  </si>
  <si>
    <t>chargecccv.com; Questionnaire</t>
  </si>
  <si>
    <t>C4V has patented Li-Ion battery technology, focusing on electrode design and process development for advanced storage materials compatible with existing manufacturing.</t>
  </si>
  <si>
    <t>AKA C4V; IP company in LIB composition and manufacture</t>
  </si>
  <si>
    <t>CHASM Advanced Materials, Inc.</t>
  </si>
  <si>
    <t>Conductive dispersants</t>
  </si>
  <si>
    <t>https://www.chasmtek.com/</t>
  </si>
  <si>
    <t>480 Neponset St.</t>
  </si>
  <si>
    <t>Canton</t>
  </si>
  <si>
    <t>02021</t>
  </si>
  <si>
    <t>781-821-0443</t>
  </si>
  <si>
    <t>https://www.chasmtek.com</t>
  </si>
  <si>
    <t>CHASM specializes in developing advanced materials using superior carbon nanotube technology to enhance performance, cost-effectiveness, and sustainability in global applications.</t>
  </si>
  <si>
    <t>Chemours</t>
  </si>
  <si>
    <t>The Chemours Discovery Hub</t>
  </si>
  <si>
    <t>Binders; Other material development</t>
  </si>
  <si>
    <t>https://www.chemours.com/en</t>
  </si>
  <si>
    <t>201 Discovery Blvd.</t>
  </si>
  <si>
    <t>DE</t>
  </si>
  <si>
    <t>19713</t>
  </si>
  <si>
    <t>800-441-9484</t>
  </si>
  <si>
    <t>The Chemours Company</t>
  </si>
  <si>
    <t>Wilmington</t>
  </si>
  <si>
    <t>Chemours spin-off from DuPont develops chemicals that could be used for lithium-ion batteries, enhancing performance, safety, and durability in electric vehicles and energy storage applications.</t>
  </si>
  <si>
    <t>Contemporary Amperex Technology USA, Inc</t>
  </si>
  <si>
    <t>Rochester Hills</t>
  </si>
  <si>
    <t>Electric vehicles; Energy storage systems</t>
  </si>
  <si>
    <t>https://www.catl.com/en/</t>
  </si>
  <si>
    <t>2114 Austin Avenue</t>
  </si>
  <si>
    <t>48309</t>
  </si>
  <si>
    <t>248-289-6200</t>
  </si>
  <si>
    <t>Contemporary Amperex Technology</t>
  </si>
  <si>
    <t>catlbattery.com; https://automotiveoem.com/Contemporary-Amperex-Technology-USA-Inc_2318; https://www.linkedin.com/company/catlusa</t>
  </si>
  <si>
    <t>Workforce range: 11-50; used avarage</t>
  </si>
  <si>
    <t>Cell materials and system design</t>
  </si>
  <si>
    <t>coulometrics.com; Questionnaire; https://www.linkedin.com/company/coulometrics; https://www.zoominfo.com/c/coulometrics-llc/358190869</t>
  </si>
  <si>
    <t>Daimler - Mercedes-Benz Research &amp; Development North America, Inc.</t>
  </si>
  <si>
    <t>Ann Arbor, MI Mercedes-Benz Research &amp; Development</t>
  </si>
  <si>
    <t>Electric vehicle fast charging</t>
  </si>
  <si>
    <t>https://www.daimlertruck.com/en/innovation/powertrain/co2-neutral-technologies</t>
  </si>
  <si>
    <t>3953 Research Park Drive</t>
  </si>
  <si>
    <t>734-997-2001</t>
  </si>
  <si>
    <t>daimler.com</t>
  </si>
  <si>
    <t>Daimler MBRDNA focuses on developing, testing, and certifying advanced vehicles, design innovation, working on technology partnerships and trends EV batteries, autonomous driving, powertrain development, and vehicle design​​​​​​.</t>
  </si>
  <si>
    <t>Long Beach, CA Mercedes-Benz Research &amp; Development</t>
  </si>
  <si>
    <t>4035 Via Oro Ave</t>
  </si>
  <si>
    <t>Long Beach</t>
  </si>
  <si>
    <t>Daimler MBRDNA focuses on developing, testing, and certifying advanced vehicles, design innovation, working on technology partnerships and trends EV batteries, autonomous driving, powertrain development and vehicle design​​​​​​.</t>
  </si>
  <si>
    <t>Redford, MI  Mercedes-Benz Research &amp; Development</t>
  </si>
  <si>
    <t>Battery software</t>
  </si>
  <si>
    <t>12120 Telegraph Road</t>
  </si>
  <si>
    <t>Redford Charter Township</t>
  </si>
  <si>
    <t>Cathodes, anodes, separators</t>
  </si>
  <si>
    <t xml:space="preserve">Davis-Standard is a manufacturer of equipment to produce and coat films and foils including battery separator film and coating machines for lithium-ion batteries. </t>
  </si>
  <si>
    <t>DNV</t>
  </si>
  <si>
    <t>BEST Test and Commercialization Center</t>
  </si>
  <si>
    <t>Batteries; Modules; Packs; Energy storage systems</t>
  </si>
  <si>
    <t>https://www.DNV.com/</t>
  </si>
  <si>
    <t>2301 Mount Read Blvd</t>
  </si>
  <si>
    <t>585-340-4300</t>
  </si>
  <si>
    <t>Oslo</t>
  </si>
  <si>
    <t>Norway</t>
  </si>
  <si>
    <t>https://brandcentral.dnv.com/fileroot/gallery/dnvgl/files/original/488d38b3eae24efca8ccba9c7f62bdea/488d38b3eae24efca8ccba9c7f62bdea_low.pdf?utm_campaign=EN_Publication_Autoresponder_V2_PDF&amp;utm_medium=email&amp;utm_source=Eloqua</t>
  </si>
  <si>
    <t xml:space="preserve">DNV provides independent assurance testing and risk management services, emphasizing safety, property, and environmental protection. It offers insights for confident decision-making and set industry standards for lithium-ion batteries. </t>
  </si>
  <si>
    <t>Pilot RR: 1.5MWh/year. Full FF (2023): 75MWh+/year. Prismatic: 50MWh+/year.</t>
  </si>
  <si>
    <t>Materials; Cell development</t>
  </si>
  <si>
    <t>1216 W. B Street</t>
  </si>
  <si>
    <t>The produce specialized mission-critical batteries for military, aerospace, and medical applications; They also sell battery chargers/analyzers;&gt; 800 employees across all locations</t>
  </si>
  <si>
    <t>Medical Power Research and Development</t>
  </si>
  <si>
    <t>Medical devices</t>
  </si>
  <si>
    <t>2000 S. County Trail</t>
  </si>
  <si>
    <t>East Greenwich</t>
  </si>
  <si>
    <t>02818</t>
  </si>
  <si>
    <t>401-471-6580</t>
  </si>
  <si>
    <t>eJoule Inc</t>
  </si>
  <si>
    <t>Ejoule US</t>
  </si>
  <si>
    <t>Cathode active materials</t>
  </si>
  <si>
    <t>https://ejoule.com/</t>
  </si>
  <si>
    <t>46750 Fremont Blvd STE 110</t>
  </si>
  <si>
    <t>510-573-3255</t>
  </si>
  <si>
    <t>Questionnaire; ejoule.com</t>
  </si>
  <si>
    <t>eJoule fundamentally transforms the process of manufacturing materials for high-nickel, high-capacity lithium-Ion batteries.</t>
  </si>
  <si>
    <t>CA location does R&amp;D for Asian locations piloting and producing CAM</t>
  </si>
  <si>
    <t>Electric Power Research Institute</t>
  </si>
  <si>
    <t>EPRI</t>
  </si>
  <si>
    <t>End-of-life storage; Safety; Life cycle assessment</t>
  </si>
  <si>
    <t>https://www.epri.com/</t>
  </si>
  <si>
    <t>3420 Hillview Avenue</t>
  </si>
  <si>
    <t xml:space="preserve">Palo Alto </t>
  </si>
  <si>
    <t>800-313-3774</t>
  </si>
  <si>
    <t>Palo Alto</t>
  </si>
  <si>
    <t>epri.com</t>
  </si>
  <si>
    <t>EPRI delivers independent, objective thought leadership and industry expertise to help the energy sector identify issues, technology gaps, and broader needs that can be addressed through effective, collaborative R&amp;D programs.</t>
  </si>
  <si>
    <t>EPRI has several locations; entry is based on HQ</t>
  </si>
  <si>
    <t>Testing and system integration</t>
  </si>
  <si>
    <t>https://www.eneon-es.com/</t>
  </si>
  <si>
    <t>Markham</t>
  </si>
  <si>
    <t>eneon-es.com; BNEF: 2020 Battery Startups</t>
  </si>
  <si>
    <t>Address for R&amp;D center could not be found</t>
  </si>
  <si>
    <t>Licensing technologies; Electric vehicle fast-charging; High-energy density batteries</t>
  </si>
  <si>
    <t>https://www.owler.com/company/cuberg; enevate.com; https://www.indeed.com/cmp/Enevate-Corporation; Pitchbook.com</t>
  </si>
  <si>
    <t>Start-up that licenses technology for batteries with silicon anodes; Recently obtained Series E financing to advance their pre-processing line. They will also do contract R&amp;D for other companies</t>
  </si>
  <si>
    <t>ENTEK Technology Center</t>
  </si>
  <si>
    <t>Polymers, membranes</t>
  </si>
  <si>
    <t>541-259-3901</t>
  </si>
  <si>
    <t>ENTEK has been manufacturing and selling extrusion equipment to the plastics industry for over 20 years.</t>
  </si>
  <si>
    <t>E-One Moli Energy Ltd</t>
  </si>
  <si>
    <t>E-One Moli Energy (Canada) Ltd. R&amp;D and Future Manufacturing facility.</t>
  </si>
  <si>
    <t xml:space="preserve">High-performance cell design </t>
  </si>
  <si>
    <t>https://www.molicel.com/</t>
  </si>
  <si>
    <t>20000 Stewart Crescent</t>
  </si>
  <si>
    <t>Maple Ridge</t>
  </si>
  <si>
    <t>V2X 9E7</t>
  </si>
  <si>
    <t>604-466-6654</t>
  </si>
  <si>
    <t>Molicel</t>
  </si>
  <si>
    <t>Taipei</t>
  </si>
  <si>
    <t>molicel.com; BNEF: 2020 Battery Startups; https://www.bctechnology.com/companies/E-One-Moli-Energy-(Canada)-Limited.cfm; Questionnaire</t>
  </si>
  <si>
    <t>Molicel excels in manufacturing high-performance lithium-ion cells for motorsports, automotive, aviation, medical, and power tools, recognized globally for its technology and capacity.</t>
  </si>
  <si>
    <t>Eskra Technical Products, Inc.</t>
  </si>
  <si>
    <t>Electrode dry processing</t>
  </si>
  <si>
    <t>https://www.eskratechnical.com/</t>
  </si>
  <si>
    <t>560 Technology Way, Suite 7</t>
  </si>
  <si>
    <t>Saukville</t>
  </si>
  <si>
    <t>262-235-4068</t>
  </si>
  <si>
    <t>Questionnaire; eskratechnical.com</t>
  </si>
  <si>
    <t>Eskra Technical Products, Inc. specializes in battery forensics, renewable energy support, and battery-related R&amp;D and testing services.​</t>
  </si>
  <si>
    <t>Farasis Energy Systems</t>
  </si>
  <si>
    <t>Farasis Energy USA, Inc</t>
  </si>
  <si>
    <t>Energy storage solutions</t>
  </si>
  <si>
    <t>https://www.farasis.com/</t>
  </si>
  <si>
    <t>21363 Cabot Blvd</t>
  </si>
  <si>
    <t>Hayward</t>
  </si>
  <si>
    <t>510-732-6600</t>
  </si>
  <si>
    <t>Farasis Energy (GanZhou) Co. Ltd.</t>
  </si>
  <si>
    <t>Ganzhou</t>
  </si>
  <si>
    <t>Jiangzi</t>
  </si>
  <si>
    <t>en.farasis.com; https://www.buzzfile.com/business/Farasis-Energy-Usa,-Inc.-510-732-6600</t>
  </si>
  <si>
    <t>Farasis Energy produces advanced lithium-ion cells, specializing in solutions for electric vehicles, industrial machinery, and energy storage sectors. The company focuses on sustainable solutions, combining long-range and fast charging.</t>
  </si>
  <si>
    <t>Battery Innovation Center</t>
  </si>
  <si>
    <t xml:space="preserve">Cell R&amp;D; Battery R&amp;D; Pre-production pilot line </t>
  </si>
  <si>
    <t>1425 Howard Ave</t>
  </si>
  <si>
    <t>N9A 1S6</t>
  </si>
  <si>
    <t>519-258-3509</t>
  </si>
  <si>
    <t xml:space="preserve">FLEX-ION, a division of Flex-N-Gate,  provides full range of battery development, ranging from chemistry development, cell, module, and enclosure manufacturing.  </t>
  </si>
  <si>
    <t>Gotion, Inc.</t>
  </si>
  <si>
    <t>Electrolye chemistry and manufacturing</t>
  </si>
  <si>
    <t>8001 East Pleasant Valley Rd.</t>
  </si>
  <si>
    <t>Independence</t>
  </si>
  <si>
    <t>510-249-5610</t>
  </si>
  <si>
    <t>gotion.com; Gotion was incorporated in the U.S. and its U.S. HQ are in Fremont, CA</t>
  </si>
  <si>
    <t>Gotion, Inc</t>
  </si>
  <si>
    <t>Electrolyte solutions</t>
  </si>
  <si>
    <t>Questionnaire; gotion.com; Gotion was incorporated in the U.S. and its U.S. HQ are in Fremont, CA</t>
  </si>
  <si>
    <t>Gotion Freemont</t>
  </si>
  <si>
    <t>Battery management systems</t>
  </si>
  <si>
    <t>48660 Kato Rd</t>
  </si>
  <si>
    <t>Graphenix Development Inc (GDI)</t>
  </si>
  <si>
    <t>High-power silicon-based anodes</t>
  </si>
  <si>
    <t>https://www.gdinrg.com/</t>
  </si>
  <si>
    <t>66 Eastman Ave</t>
  </si>
  <si>
    <t>Graphenex Development Inc (GDI)</t>
  </si>
  <si>
    <t>Questionnaire; graphnx.com</t>
  </si>
  <si>
    <t>GDI specializes in developing 100% silicon anodes, enhancing lithium-ion batteries with faster charging, higher energy density, and improved safety.</t>
  </si>
  <si>
    <t>Group14 Technology</t>
  </si>
  <si>
    <t>Product Development Facility</t>
  </si>
  <si>
    <t>Silicon-carbon anodes</t>
  </si>
  <si>
    <t>3322 Rd N NE</t>
  </si>
  <si>
    <t>6</t>
  </si>
  <si>
    <t>group14.technology; BNEF: 2020 Battery Startups; Questionnaire; https://www.bizjournals.com/seattle/news/2022/05/04/group14-raises-400m-series-c.html; Pitchbook.com</t>
  </si>
  <si>
    <t>Scheduled to open as a manufacturing facility in 2H 2023</t>
  </si>
  <si>
    <t>Electrochemical testing lab</t>
  </si>
  <si>
    <t>Battery testing lab</t>
  </si>
  <si>
    <t>5809 238th St SE, Suite 5</t>
  </si>
  <si>
    <t>group14.technology; BNEF: 2020 Battery Startups; Questionnaire; https://www.buzzfile.com/business/Group14-Technologies,-Inc.-206-465-7243; Pitchbook.com</t>
  </si>
  <si>
    <t>Hazen Research Inc</t>
  </si>
  <si>
    <t>Hazen Research Laboratory</t>
  </si>
  <si>
    <t xml:space="preserve">Process development; Nickel manganese cobalt pilot/demo; Recycling process development </t>
  </si>
  <si>
    <t>https://www.hazenresearch.com/</t>
  </si>
  <si>
    <t>4601 Indiana Street</t>
  </si>
  <si>
    <t>303-279 4501</t>
  </si>
  <si>
    <t>Hazen Research</t>
  </si>
  <si>
    <t>hazenresearch.com; Questionnaire</t>
  </si>
  <si>
    <t>Hazen Research, has evolved from a small lab to a midsize firm specializing in mining and chemical R&amp;D, focusing on process development and pilot plant scale-ups.</t>
  </si>
  <si>
    <t>Nickel manganese cobalt toll manufacturing may be a possibility</t>
  </si>
  <si>
    <t>IBM</t>
  </si>
  <si>
    <t>Almaden Lab</t>
  </si>
  <si>
    <t>https://www.ibm.com/us-en</t>
  </si>
  <si>
    <t>650 Harry Rd</t>
  </si>
  <si>
    <t>408-927-1080</t>
  </si>
  <si>
    <t>Armonk</t>
  </si>
  <si>
    <t>ibm.org</t>
  </si>
  <si>
    <t>IBM specializes in AI, cloud computing, data analytics, and consulting. INM is also developing sustainable batteries with seawater-derived materials, promising lower costs and higher efficiency,</t>
  </si>
  <si>
    <t>ITN Energy Systems</t>
  </si>
  <si>
    <t>Solid electrolyte; Electrode chemistry</t>
  </si>
  <si>
    <t>http://www.itnes.com/</t>
  </si>
  <si>
    <t>8130 Shaffer Pkwy</t>
  </si>
  <si>
    <t>303-420-1141</t>
  </si>
  <si>
    <t>itnes.com; Questionnaire</t>
  </si>
  <si>
    <t>ITN Energy Systems, Inc. is an innovative technology incubator, R&amp;D accelerator, and product development company, with a focus on advanced materials and processes, and thin-film processing for solid-state multilayer device structures.</t>
  </si>
  <si>
    <t>Technology incubator, R&amp;D accelerator and product development company</t>
  </si>
  <si>
    <t>JAKERTECH LLC</t>
  </si>
  <si>
    <t>JAKERTECH</t>
  </si>
  <si>
    <t>Manufacturing technology development</t>
  </si>
  <si>
    <t>Solid state batteries;  Lithium metal</t>
  </si>
  <si>
    <t xml:space="preserve">1419 W. Danube Rd. </t>
  </si>
  <si>
    <t>55432</t>
  </si>
  <si>
    <t>Questionnaire; jakertechusa.com</t>
  </si>
  <si>
    <t>JAKERTECH is using injection molding to develop solid-state batteries and capacitors using moldable polymer binder resins.</t>
  </si>
  <si>
    <t>Kodak</t>
  </si>
  <si>
    <t>Kodak Cell Assembly Center</t>
  </si>
  <si>
    <t>Pilot and production-scale coating lines; Battery cell assembly services; Poutch batteries; Cylindrical batteries</t>
  </si>
  <si>
    <t>https://www.kodak.com/en/advanced-materials/page/coating</t>
  </si>
  <si>
    <t>1669 Lake Ave</t>
  </si>
  <si>
    <t>585-722-2121</t>
  </si>
  <si>
    <t>https://www.kodak.com/</t>
  </si>
  <si>
    <t>https://www.eastmanbusinesspark.com/energy-storage; https://www.kodak.com/en/advanced-materials/page/coating</t>
  </si>
  <si>
    <t>Kodak, a manufacture of commercial print and advanced materials &amp; chemicals, uses its expertise in film coating technology to improve the safety and reliability of these next-generation EV batteries.</t>
  </si>
  <si>
    <t>Koura - Orbia</t>
  </si>
  <si>
    <t>Electrolyte; Electrolyte components</t>
  </si>
  <si>
    <t>950 Winter St.</t>
  </si>
  <si>
    <t>02451</t>
  </si>
  <si>
    <t>800-424-5532</t>
  </si>
  <si>
    <t>Questionnaire; kouraglobal.com</t>
  </si>
  <si>
    <t>Koura specializes in development, manufacture and supply of advanced fluorine materials for lithium-ion batteries, focusing on enhancing battery safety and performance.</t>
  </si>
  <si>
    <t>Pilot plant</t>
  </si>
  <si>
    <t>4990B Ici Rd</t>
  </si>
  <si>
    <t>St. Gabriel</t>
  </si>
  <si>
    <t xml:space="preserve">Pilot facility  </t>
  </si>
  <si>
    <t xml:space="preserve">LG Chem Power, Inc. </t>
  </si>
  <si>
    <t>LG Energy Solution MI</t>
  </si>
  <si>
    <t>Module and pack development; Testing</t>
  </si>
  <si>
    <t>1857 Technology Dr.</t>
  </si>
  <si>
    <t>248-307-1800</t>
  </si>
  <si>
    <t>LG Corp</t>
  </si>
  <si>
    <t>http://www.lgchem.com/global/lg-chem-company/global-network/america-research-subsidiary; Questionnaire</t>
  </si>
  <si>
    <t>R&amp;D facility to develop modules, packs, test</t>
  </si>
  <si>
    <t>Max Power Inc.</t>
  </si>
  <si>
    <t>Engineering; Battery production</t>
  </si>
  <si>
    <t>141 Christopher Lane</t>
  </si>
  <si>
    <t>Questionnaire; maxpowerinc.com</t>
  </si>
  <si>
    <t>MaxPower's niche is special purpose lithium-ion batteries for the times when commercial off the shelf solutions do​ not exist.</t>
  </si>
  <si>
    <t>Miltec UV International</t>
  </si>
  <si>
    <t>Miltec UV</t>
  </si>
  <si>
    <t>Binders; Separators; Coatings; Ceramics</t>
  </si>
  <si>
    <t>https://www.miltec.com/</t>
  </si>
  <si>
    <t>146 Log Canoe Circle</t>
  </si>
  <si>
    <t>Stevensville</t>
  </si>
  <si>
    <t>410-604-2900</t>
  </si>
  <si>
    <t>miltec.com; Questionnaire</t>
  </si>
  <si>
    <t>Miltec offers a range of UV curing systems for various applications, including an environmentally friendly UV technology for Li-ion battery component manufacturing, enhancing safety and cost-efficiency.</t>
  </si>
  <si>
    <t>Pilot Facility</t>
  </si>
  <si>
    <t>Cathode Active Material</t>
  </si>
  <si>
    <t>Lithium iron phosphate; Nickel manganese cobalt; Lithium nickel manganese oxide</t>
  </si>
  <si>
    <t>101B - 8575 Government St</t>
  </si>
  <si>
    <t>V3N 4V1</t>
  </si>
  <si>
    <t>604-420-2041</t>
  </si>
  <si>
    <t>nanoone.ca; BNEF: 2020 Battery Startups; Questionnaire</t>
  </si>
  <si>
    <t>Nano One has developed a process to produce economical and environmentally friendly high-performance cathode materials used in lithium-ion batteries for electric vehicles and energy storage solutions​.</t>
  </si>
  <si>
    <t>Developing a CAM process based on its manufacturing technology, One-Pot production process and Metal direct to Cathode Active Material (M2CAM ®); Looking to increase the size of the pilot in Burnaby and have started an office in Quebec where it will have its commercialization hub for Lithium iron phosphate CAM</t>
  </si>
  <si>
    <t>NanoGraf Chicago Pilot</t>
  </si>
  <si>
    <t>400 N Noble St</t>
  </si>
  <si>
    <t>Questionnaire; nanograf.com; Pitchbook.com</t>
  </si>
  <si>
    <t>NanoGraf Corporation makes rugged, purpose-built advanced batteries.</t>
  </si>
  <si>
    <t>Electrode and electrolyte materials</t>
  </si>
  <si>
    <t>21 Drydock Ave, Suite 820E</t>
  </si>
  <si>
    <t>nanoramic.com; Pitchbook.com</t>
  </si>
  <si>
    <t>Nanoramic's Neocarbonix technology eliminates toxic materials used in conventional Li-ion battery manufacturing, enabling high-performance, low-cost electric vehicle batteries with a reduced carbon footprint.</t>
  </si>
  <si>
    <t>Navitas Advanced Solutions Group - Ann Arbor</t>
  </si>
  <si>
    <t>Electrode chemistries; Fast charging; Manufacturing processes</t>
  </si>
  <si>
    <t>navitassys.com; Questionnaire</t>
  </si>
  <si>
    <t>Nederman-LCI provides process technology, expertise, and support for powder processing and evaporation equipment, including evaporators, drying systems, extrusion and spherization systems, mixers, feeders, and pelletizers.</t>
  </si>
  <si>
    <t>NEI Corporation Manufacturing</t>
  </si>
  <si>
    <t>400 Apgar Dr</t>
  </si>
  <si>
    <t xml:space="preserve">NEI offers a variety of cathode, anode, and electrolyte materials for use in lithium-ion and sodium-ion batteries while  producing specialty materials with compositions and particle morphologies that are not commonplace. </t>
  </si>
  <si>
    <t>NETZSCH Analyzing &amp; Testing</t>
  </si>
  <si>
    <t>NETZSCH Instruments North America, LLC</t>
  </si>
  <si>
    <t>Equipment application testing/analysis</t>
  </si>
  <si>
    <t>NETZSCH Analyzing &amp; Testing specializes in thermal analysis, rheology, and fire testing instruments for material characterization​ contributing to sectors such as polymers, pharmaceuticals, batteries, biomass, ceramics, glass, and photovoltaics.</t>
  </si>
  <si>
    <t>Equipment testing</t>
  </si>
  <si>
    <t>Advanced cathode materials; High-voltage spinel cathodes; Cobalt-free cathodes</t>
  </si>
  <si>
    <t>https://www.nexceris.com/</t>
  </si>
  <si>
    <t>Nexceris specializes in research, development, and manufacturing of advanced lithium-ion cathode materials, enhancing its performance and offering a Li-ion Tamer's lithium-ion gas detection solutions for safety.</t>
  </si>
  <si>
    <t>Sponsored R&amp;D on a wide variety of energy technologies focused on safety, fuel cells, catalysts, SOFCs, and advanced batteries and materials; Also has developed a Li-ion sensor (Li-ion Tamer) that is available commercially</t>
  </si>
  <si>
    <t>Nissan North America</t>
  </si>
  <si>
    <t>Nissan Technical Center North America</t>
  </si>
  <si>
    <t>https://www.nissanusa.com/</t>
  </si>
  <si>
    <t>39001 Sunrise Dr</t>
  </si>
  <si>
    <t>248-488-4123</t>
  </si>
  <si>
    <t>Nissan Motor Co.</t>
  </si>
  <si>
    <t>https://www.nissan-global.com/</t>
  </si>
  <si>
    <t>Yokohama</t>
  </si>
  <si>
    <t>The Nissan Technical Center North America combines technology and engineering to develop new car designs, including EVs that deliver total customer satisfaction.</t>
  </si>
  <si>
    <t>Nouryon</t>
  </si>
  <si>
    <t>Chemical R&amp;D; Eka HP ® hydrogen peroxide; NaSH; Cekol® sodium carboxymethyl cellulose (CMC); Levasil® GB colloidal silica; Sulfuric Acid</t>
  </si>
  <si>
    <t>https://www.nouryon.com/</t>
  </si>
  <si>
    <t>10 Finderne Avenue</t>
  </si>
  <si>
    <t>Bridgewater</t>
  </si>
  <si>
    <t>08807</t>
  </si>
  <si>
    <t>908-685-5000</t>
  </si>
  <si>
    <t>Amsterdam</t>
  </si>
  <si>
    <t>BZ</t>
  </si>
  <si>
    <t>NE</t>
  </si>
  <si>
    <t xml:space="preserve">Nouryon is a global, specialty chemicals leader. It provides solutions in industries such as personal care, cleaning goods, paints and coatings, agriculture and food, pharmaceuticals, and building products. </t>
  </si>
  <si>
    <t>Lauren Mulqueen</t>
  </si>
  <si>
    <t>+1-610-350-8182</t>
  </si>
  <si>
    <t>Lauren.Mulqueen@nouryon.com</t>
  </si>
  <si>
    <t>NOVONIX</t>
  </si>
  <si>
    <t>Simmonds Drive</t>
  </si>
  <si>
    <t xml:space="preserve">Electrode chemistries </t>
  </si>
  <si>
    <t>https://www.novonix.com/</t>
  </si>
  <si>
    <t>110 Simmonds Drive</t>
  </si>
  <si>
    <t>Halifax</t>
  </si>
  <si>
    <t>B3B 1N9</t>
  </si>
  <si>
    <t>https://www.novonixgroup.com/novonix-launches-new-pilot-production-facility-for-cathode-materials/</t>
  </si>
  <si>
    <t>NOVONIX Anode Materials (NAM) manufactures the materials enabling widespread adoption of electric vehicles and grid energy storage systems.</t>
  </si>
  <si>
    <t>10 MT/yr of synthetic graphite from pilot plant and will use its proprietary  dry particle microgranulation (DPMG)</t>
  </si>
  <si>
    <t>NSL Analytical Materials</t>
  </si>
  <si>
    <t>Silicon anodes</t>
  </si>
  <si>
    <t>4450 Cranwood Pkwy</t>
  </si>
  <si>
    <t>877-560-3992</t>
  </si>
  <si>
    <t>60</t>
  </si>
  <si>
    <t xml:space="preserve">Cleveland </t>
  </si>
  <si>
    <t>NSL is an ISO/IEC 17025 and Nadcap certified Independent Testing Laboratory providing reliable and cost-effective materials testing to customers throughout the United States and around the world.</t>
  </si>
  <si>
    <t>OneD Battery Sciences</t>
  </si>
  <si>
    <t>Materials recovery</t>
  </si>
  <si>
    <t>https://www.onedsinanode.com/</t>
  </si>
  <si>
    <t>2625 Hanover Street</t>
  </si>
  <si>
    <t>onedsinanode.com</t>
  </si>
  <si>
    <t>OneD Battery Sciences, using acquired Nanosys nanowire technology, advances lithium-ion batteries with their SINANODE pilot production, aiming for large-scale, cost-effective silicon anode material manufacturing for EVs.</t>
  </si>
  <si>
    <t>OnTo Technology LLC</t>
  </si>
  <si>
    <t>OnTo Technology</t>
  </si>
  <si>
    <t>Recycling and materials recovery</t>
  </si>
  <si>
    <t>https://onto-technology.com/</t>
  </si>
  <si>
    <t>63221 Service Rd Suite F</t>
  </si>
  <si>
    <t>Bend</t>
  </si>
  <si>
    <t>541-389-7897</t>
  </si>
  <si>
    <t>Questionnaire; onto-technology.com; Pitchbook.com</t>
  </si>
  <si>
    <t>OnTo offers intelligent ways for the battery industry to recycle at low cost and low-carbon footprint. It licenses battery technologies, including direct recycling.</t>
  </si>
  <si>
    <t>Technology can be licensed</t>
  </si>
  <si>
    <t>Pale Blue Earth, Inc.</t>
  </si>
  <si>
    <t>Consumer Batteries</t>
  </si>
  <si>
    <t>USB Rechargeable Lithium-polymer batteries</t>
  </si>
  <si>
    <t>https://www.paleblueearth.com/</t>
  </si>
  <si>
    <t>2750 Rasmussen Road, Suite H203</t>
  </si>
  <si>
    <t>Park City</t>
  </si>
  <si>
    <t>Pale Blue Earth Inc.</t>
  </si>
  <si>
    <t>Questionnaire; paleblueearth.com</t>
  </si>
  <si>
    <t>Pale Blue Earth specializes in developing USB-C rechargeable lithium-ion batteries and solar chargers, aiming to reduce reliance on single-use batteries and promote sustainability.</t>
  </si>
  <si>
    <t>PH Materials LLC</t>
  </si>
  <si>
    <t>Anode chemistry</t>
  </si>
  <si>
    <t>Phillips 66</t>
  </si>
  <si>
    <t>Phillips 66 Research Center</t>
  </si>
  <si>
    <t>Anode materials</t>
  </si>
  <si>
    <t>https://www.phillips66.com/</t>
  </si>
  <si>
    <t>US-60 &amp; OK-123</t>
  </si>
  <si>
    <t>Bartlesville</t>
  </si>
  <si>
    <t>918-977-7132</t>
  </si>
  <si>
    <t>phillips66.com; https://www.ogj.com/energy-transition/article/14224010/phillips-66-expands-into-lithiumion-battery-business</t>
  </si>
  <si>
    <t>Phillips 66 produces pet coke for use in aluminum manufacturing and has invested in Novonix to develop anode materials in its Energy Innovation Group.</t>
  </si>
  <si>
    <t>Produces pet coke for use in Al manufacturing; has invested in Novonix to develop anode materials in its Energy Innovation Group</t>
  </si>
  <si>
    <t>Physical Sciences, Inc.</t>
  </si>
  <si>
    <t>Imperia Batteries Facility</t>
  </si>
  <si>
    <t>Battery materials development; Novel anodes; Cathode and electrolytes; Coatings</t>
  </si>
  <si>
    <t>https://www.imperiabatteries.com/</t>
  </si>
  <si>
    <t>200 Research Drive</t>
  </si>
  <si>
    <t>01887</t>
  </si>
  <si>
    <t>Physical Sciences Inc.</t>
  </si>
  <si>
    <t>http://www.psicorp.com/</t>
  </si>
  <si>
    <t>Andover</t>
  </si>
  <si>
    <t>Questionnaire; psicorp.com; imperiabatteries.com</t>
  </si>
  <si>
    <t>Physical Sciences develops materials for next-generation lithium-ion batteries. These include novel anode, cathode and electrolyte materials and cost-effective coatings for standard materials that enhance cell performance and safety.</t>
  </si>
  <si>
    <t>Contract lab with specialized lab for battery development and production</t>
  </si>
  <si>
    <t>Battery and cell prototyping; Custom volume production</t>
  </si>
  <si>
    <t>Polaris Battery Laboratory</t>
  </si>
  <si>
    <t>Materials and rheology; Electrode development; Cell design and assembly</t>
  </si>
  <si>
    <t>Polaris Labs aids clients in the development of materials and cells so that they can reach commercialization.</t>
  </si>
  <si>
    <t>1815 Rollins Road</t>
  </si>
  <si>
    <t>proterra.com</t>
  </si>
  <si>
    <t>Proterra creates innovative electric vehicle and lithium-ion battery technologies for zero-emission electric transit vehicles (buses) and commercial trucks EV solutions emphasizing reliability, safety, and environmental responsibility</t>
  </si>
  <si>
    <t>SES</t>
  </si>
  <si>
    <t>Lithium-metal batteries; Battery materials; Cell and module design; Artificial intelligence powered algorithms;  Lithium-metal recycling</t>
  </si>
  <si>
    <t>https://www.ses.ai/</t>
  </si>
  <si>
    <t>35 Cabot Road</t>
  </si>
  <si>
    <t>01801</t>
  </si>
  <si>
    <t>339-298-8850</t>
  </si>
  <si>
    <t>Singapore</t>
  </si>
  <si>
    <t>ses.ai; https://www.zoominfo.com/c/solidenergy-systems-corp/357914171; https://www.linkedin.com/company/ses-ai;  https://www.automotivemanufacturingsolutions.com/emobility/lithium-ion-battery-gigafactory-database/41937.article; https://s29.q4cdn.com/695431818/files/doc_presentation/2022/11/new/Investor-Deck.pdf</t>
  </si>
  <si>
    <t>SES is an R&amp;D problem solver, providing independent, premier services to government and industry clients.</t>
  </si>
  <si>
    <t>This facilty is focused on chemistry, materials and algorithm R&amp;D. The company has a pilot plant in Shanghai and in South Korea. It has JDAs with GM, Hyundai and Honda</t>
  </si>
  <si>
    <t>Soteria Battery Innovation Group</t>
  </si>
  <si>
    <t>Safer separators; Current collectors</t>
  </si>
  <si>
    <t>https://www.soteriabig.com/</t>
  </si>
  <si>
    <t>18 Brozzini Ct., Suite B</t>
  </si>
  <si>
    <t>864-609-4165</t>
  </si>
  <si>
    <t>soteriabig.com; https://www.zoominfo.com/c/soteria-battery-innovation-group/446023991</t>
  </si>
  <si>
    <t>Soteria enhances li-ion battery safety by replacing solid aluminum and copper foils with thin metallized film current conductors, addressing root causes of safety events ensuring inherently safe lithium-ion cells.</t>
  </si>
  <si>
    <t>An Advanced technology development and licensing company with a consortium to promote a light,safe and cost-effective LiB; &lt;25 employees - assumed 10</t>
  </si>
  <si>
    <t>SWRI Energy Storage Technology Center</t>
  </si>
  <si>
    <t>Safety</t>
  </si>
  <si>
    <t>Batteries</t>
  </si>
  <si>
    <t xml:space="preserve"> 3,000 employees at &gt;10 locations</t>
  </si>
  <si>
    <t>Peter R. Carney Technology Center</t>
  </si>
  <si>
    <t>Graphite product characterization and application</t>
  </si>
  <si>
    <t>https://superiorgraphite.com/innovation/research-and-development-center/</t>
  </si>
  <si>
    <t>https://www.businesswire.com/news/home/20190115005801/en/Superior-Graphite-Relocates-and-Updates-Research-Development-Center</t>
  </si>
  <si>
    <t>Ten-Nine Technologies, LLC</t>
  </si>
  <si>
    <t>Ten-Nine Technologies</t>
  </si>
  <si>
    <t>Nano-additives</t>
  </si>
  <si>
    <t>https://ten-ninetech.com/</t>
  </si>
  <si>
    <t>10 N Greenwood Ave</t>
  </si>
  <si>
    <t>918-308-9065</t>
  </si>
  <si>
    <t>Ten-Nine Technologies LLC</t>
  </si>
  <si>
    <t>ten-ninetech.com; https://www.zoominfo.com/c/ten--nine-technologies-llc/404230429</t>
  </si>
  <si>
    <t>Ten-Nine Tech, committed to sustainability and innovation, focuses on developing transformative new electroactive materials as additives for better li-ion batteries, utilizing only eco-friendly elements from the periodic table.</t>
  </si>
  <si>
    <t>Plans to offer nano material additives to Lii market this year (6 tpy), alkaline market in 2023 (350 tpy) and rechargeable markets in 2025 (5000 tpy)</t>
  </si>
  <si>
    <t>Umicore Canada, Inc.</t>
  </si>
  <si>
    <t>CSM Canada</t>
  </si>
  <si>
    <t>https://www.umicore.com/</t>
  </si>
  <si>
    <t>10110 114 Street</t>
  </si>
  <si>
    <t>T8L 4K2</t>
  </si>
  <si>
    <t>780-992-5700</t>
  </si>
  <si>
    <t>umicore.com; Questionnaire</t>
  </si>
  <si>
    <t>Umicore is a leading circular materials technology company with an extensive expertise in the fields of material science, chemistry and metallurgy.</t>
  </si>
  <si>
    <t>Developing battery materials with a 5+ year commercialization horizon.</t>
  </si>
  <si>
    <t>Umicore USA</t>
  </si>
  <si>
    <t>Auburn Hills, Michigan Technology Center</t>
  </si>
  <si>
    <t xml:space="preserve">Cathode active materials </t>
  </si>
  <si>
    <t>https://www.Umicore.com/</t>
  </si>
  <si>
    <t>2347 Commercial Drive</t>
  </si>
  <si>
    <t>248-340-1040</t>
  </si>
  <si>
    <t>Questionnaire; umicore.com</t>
  </si>
  <si>
    <t>Working on cathode active materials including Nickel manganese cobalt, NCA, Nickel manganese cobaltA, etc.; No production at this time.</t>
  </si>
  <si>
    <t>Université de Montréal</t>
  </si>
  <si>
    <t>Laboratoire Chimie et Electrochimie des Solides</t>
  </si>
  <si>
    <t>https://en.lces.info/</t>
  </si>
  <si>
    <t>2900 Bd Edouard-Montpetit</t>
  </si>
  <si>
    <t>H3C 3J7</t>
  </si>
  <si>
    <t xml:space="preserve">514-343-7054 </t>
  </si>
  <si>
    <t>University of Montreal</t>
  </si>
  <si>
    <t>https://www.umontreal.ca/en/</t>
  </si>
  <si>
    <t>lces.umontreal.ca; Propulsion Quebec</t>
  </si>
  <si>
    <t>Université de Montréal focuses on developing conductive materials for energy storage/conversion, crucial for improved battery systems that aid in reducing reliance on fossil fuels and advancing electric vehicle technology.</t>
  </si>
  <si>
    <t>Vetri Labs</t>
  </si>
  <si>
    <t>Testing and consulting</t>
  </si>
  <si>
    <t>https://www.vetrilabs.com/</t>
  </si>
  <si>
    <t>44240 Fremont Blvd</t>
  </si>
  <si>
    <t>408-940-1314</t>
  </si>
  <si>
    <t>vetrilabs.com</t>
  </si>
  <si>
    <t>Vetri Labs specializes in electrochemical technology development, including various fuel cells and battery products, with a commitment to green energy advancements and achieving net zero by 2050.</t>
  </si>
  <si>
    <t>Wildcat Discovery Technologies</t>
  </si>
  <si>
    <t>https://www.wildcatdiscovery.com/</t>
  </si>
  <si>
    <t>6255 Ferris Square, Suite A</t>
  </si>
  <si>
    <t>858-550-1980</t>
  </si>
  <si>
    <t>Wildcat Discovery Technologies Inc.</t>
  </si>
  <si>
    <t>wildcatdiscovery.com</t>
  </si>
  <si>
    <t xml:space="preserve">
Wildcat Discovery Technologies uses a high-throughput platform to rapidly develop new materials for improved lithium-ion battery performance, focusing on electric vehicle energy applications and global market collaborations.</t>
  </si>
  <si>
    <t>XALT Energy Technology</t>
  </si>
  <si>
    <t>Cell R&amp;D</t>
  </si>
  <si>
    <t xml:space="preserve">1121 Centre Road </t>
  </si>
  <si>
    <t>xaltenergy.com; Questionnaire</t>
  </si>
  <si>
    <t xml:space="preserve">XALT Energy is capable of handling virtually any energy storage need, anywhere in the world, from its highly automated advanced production facility in Midland, Michigan. </t>
  </si>
  <si>
    <t>Xilectric Inc</t>
  </si>
  <si>
    <t>Lithium-ion battery abuse tolerance</t>
  </si>
  <si>
    <t>https://www.xilectric.com/</t>
  </si>
  <si>
    <t>151 Maritime St. Sutie 125-1</t>
  </si>
  <si>
    <t>Fall River</t>
  </si>
  <si>
    <t>02723</t>
  </si>
  <si>
    <t>617-312-5678</t>
  </si>
  <si>
    <t>Xilectric Inc.</t>
  </si>
  <si>
    <t>xilectric.com; Questionnaire; https://www.buzzfile.com/business/Xilectric-617-312-5678</t>
  </si>
  <si>
    <t xml:space="preserve">
Xilectric Inc. specializes in developing energy and environmental technologies, focusing on li-ion cell development, characterization, and pack quality control, as well as recycling cathodes and researching emerging electrochemical systems.</t>
  </si>
  <si>
    <t>A&amp;D Technology</t>
  </si>
  <si>
    <t>Software</t>
  </si>
  <si>
    <t>Battery management system - hardware-in-loop test system; iTest</t>
  </si>
  <si>
    <t>4622 Runway Blvd</t>
  </si>
  <si>
    <t>734-973-1111</t>
  </si>
  <si>
    <t>A&amp;D Company</t>
  </si>
  <si>
    <t>Questionnaire; Company interview</t>
  </si>
  <si>
    <t xml:space="preserve">A&amp;D Technology specializes in hardware-in-the-loop simulation systems to simulate batteries to minimize BMS development time; it tests, collects, organizes and safely stores data from battery testing equipment. 
</t>
  </si>
  <si>
    <t>BMS Hardware in the Loop Simulation (BMS HILS) system to simulate batteries to minimize BMS development time; Itest  collects, organizes and safely stores data from battery testing equipment (e.g., cyclers);  Both work with most of the most common hardware systems</t>
  </si>
  <si>
    <t>Other - Modeling and Software</t>
  </si>
  <si>
    <t>ACCURE Battery Intelligence, Inc. - Boston</t>
  </si>
  <si>
    <t>Battery analytics software to monitor the health of Li-ion batteries.</t>
  </si>
  <si>
    <t>https://www.accure.net/</t>
  </si>
  <si>
    <t>One Boston Place, Suite 2600</t>
  </si>
  <si>
    <t>+49-241-96073-400</t>
  </si>
  <si>
    <t>ACCURE Battery Intelligence</t>
  </si>
  <si>
    <t>NRW</t>
  </si>
  <si>
    <t>Denmark</t>
  </si>
  <si>
    <t>Questionnaire; https://www.accure.net/</t>
  </si>
  <si>
    <t>Accure Battery Intelligence Inc. provides battery analytics software to monitor the health of Li-ion batteries.</t>
  </si>
  <si>
    <t>ACCURE Battery Intelligence, Inc. - Bozeman</t>
  </si>
  <si>
    <t>P.O. Box 821</t>
  </si>
  <si>
    <t>Bozeman</t>
  </si>
  <si>
    <t>Ansys</t>
  </si>
  <si>
    <t>Battery; Electric vehicle simulation and design</t>
  </si>
  <si>
    <t>https://www.ansys.com/</t>
  </si>
  <si>
    <t>2600 ANSYS Drive</t>
  </si>
  <si>
    <t>Canonsburg</t>
  </si>
  <si>
    <t>724-820-3700</t>
  </si>
  <si>
    <t>Ansys, Inc.</t>
  </si>
  <si>
    <t>ansys.com/applications/battery</t>
  </si>
  <si>
    <t>ANSYS offers numerous simulation tools for simulating EV and battery performance, development, and deployment.</t>
  </si>
  <si>
    <t>https://www.ansys.com/, https://www.ansys.com/company-information/the-ansys-story</t>
  </si>
  <si>
    <t>Numerous simulation tools for simulating EV and battery performance, development and deployment</t>
  </si>
  <si>
    <t>Ascend Analytics</t>
  </si>
  <si>
    <t>BatterySIMM Val; SmartBidder</t>
  </si>
  <si>
    <t>https://www.ascendanalytics.com/</t>
  </si>
  <si>
    <t>1877 Broadway, Suite 706</t>
  </si>
  <si>
    <t>303-415-1400</t>
  </si>
  <si>
    <t>ascendanalytics.com; energystorage.org/membership; https://www.zoominfo.com/c/ascend-analytics-llc/7934135; https://www.datanyze.com/companies/ascend-analytics/7934135</t>
  </si>
  <si>
    <t>Ascend Analytics advanced software and consulting services capture the new dynamics of energy markets, from real-time operations to long-term planning, to optimize electric power supply resources.</t>
  </si>
  <si>
    <t>https://www.ascendanalytics.com/, https://www.ascendanalytics.com/about-us/leadership</t>
  </si>
  <si>
    <t>BatterySIMM™ Val provides revenue stacking forecasts and projected operations for assessing standalone storage or renewable+storage projects
BatterySIMM™ SmartBidder optimizes existing storage applications</t>
  </si>
  <si>
    <t>VisuaLCN</t>
  </si>
  <si>
    <t>bitrode.com; sovemagroup.com; https://www.zoominfo.com/pic/bitrode-corp/6768030</t>
  </si>
  <si>
    <t>Bitrode offers VisuaLCN as a laboratory software to control battery lab test instruments and analyze results.</t>
  </si>
  <si>
    <t>VisuaLCN is a laboratory software to control battery lab test instruments and analyze results</t>
  </si>
  <si>
    <t>Bloomy</t>
  </si>
  <si>
    <t>Hardware &amp; Software Systems</t>
  </si>
  <si>
    <t>Battery simulator; Battery management system - hardware-in-loop test system; Battery management system - validation system; Battery management system -  manufacturing test system</t>
  </si>
  <si>
    <t>https://www.bloomy.com/</t>
  </si>
  <si>
    <t>68 Nutmeg Road South</t>
  </si>
  <si>
    <t>South Windsor</t>
  </si>
  <si>
    <t>06074</t>
  </si>
  <si>
    <t>860-298-9925</t>
  </si>
  <si>
    <t>bloomy.com; https://www.buzzfile.com/business/Bloomy-Energy-Systems-860-298-9925_no:11661692</t>
  </si>
  <si>
    <t>Bloomy is a leader in automated test, data acquisition, and control systems</t>
  </si>
  <si>
    <t>https://www.bloomy.com/, https://www.bloomy.com/company/background-and-history</t>
  </si>
  <si>
    <t>BMS System Test software and hardware to simulate and enable BMS development  for the entire lifecycle from proof of concept to RMA Test</t>
  </si>
  <si>
    <t>Comsol, Inc.</t>
  </si>
  <si>
    <t xml:space="preserve">Battery design module </t>
  </si>
  <si>
    <t>https://www.comsol.com/</t>
  </si>
  <si>
    <t>100 District Avenue</t>
  </si>
  <si>
    <t>781-273-3322</t>
  </si>
  <si>
    <t>Soddermanland</t>
  </si>
  <si>
    <t>comsol.com; https://www.zoominfo.com/pic/comsol-inc/24842596; https://www.allbiz.com/business/comsol-inc_10S-781-273-3322</t>
  </si>
  <si>
    <t>COMSOL software simulates real-world designs, devices, and processes with multiphysics.</t>
  </si>
  <si>
    <t>SW for modeling electrode kinetics, ion transport, charge conservation, mass transport, fluid flow and heat transfer in 1D, 2D, and 3D that works within the COMSOL multiphysics platform</t>
  </si>
  <si>
    <t>Dassault Systemes</t>
  </si>
  <si>
    <t>BIOVIA; CATIA; SIMULIA</t>
  </si>
  <si>
    <t>https://www.3ds.com/</t>
  </si>
  <si>
    <t>175 Wyman Street</t>
  </si>
  <si>
    <t>781-810-3000</t>
  </si>
  <si>
    <t xml:space="preserve">Dassault Systemes </t>
  </si>
  <si>
    <t>Vélizy-Villacoublay</t>
  </si>
  <si>
    <t>3ds.com/products-services/simulia/solutions/high-tech/battery-engineering/</t>
  </si>
  <si>
    <t>Dassault Systems offers several simulations tools for 3D product design, digital prototyping, analysis, and simulation for product development; scientific solutions to discover, develop and deliver innovative materials and formulas</t>
  </si>
  <si>
    <t>https://www.3ds.com/, https://www.3ds.com/about/company/our-mission</t>
  </si>
  <si>
    <t>CATIA - 3d product design and experience with digital prototyping, analysis and simulation for product development; 
BIOVIA - scientific solutions to discover, design, develop and deliver innovative materials and formulas; 
SIMULIA - realistic simulation applications that enable users to reveal the world we live in</t>
  </si>
  <si>
    <t>Eyelit</t>
  </si>
  <si>
    <t>Eyelit; MESTEC; Automation/integration</t>
  </si>
  <si>
    <t>https://www.eyelit.com/</t>
  </si>
  <si>
    <t>5685 Whittle Road</t>
  </si>
  <si>
    <t>L4Z 3P8</t>
  </si>
  <si>
    <t>905-502-6184</t>
  </si>
  <si>
    <t>eyelit.com; https://www.crunchbase.com/organization/eyelit; https://rocketreach.co/eyelit-inc-profile_b5c4322cf42e0d9f</t>
  </si>
  <si>
    <t xml:space="preserve">Eyelit's software provides fully integrated, collaborative solutions for companies manufacturing high-tech and nanotechnology products, including semiconductors, lithium-ion batteries supported with slurry mixing, electrode coating, cell assembly, final sorting, and testing
</t>
  </si>
  <si>
    <t>https://www.eyelit.com/, https://www.eyelit.com/about/</t>
  </si>
  <si>
    <t>3801 Parkwood Blvd.</t>
  </si>
  <si>
    <t>Frisco</t>
  </si>
  <si>
    <t>75034</t>
  </si>
  <si>
    <t>eyelit.com; https://www.crunchbase.com/organization/eyelit</t>
  </si>
  <si>
    <t>Fraunhofer</t>
  </si>
  <si>
    <t>Battery and Electrochemistry Simulation Tool</t>
  </si>
  <si>
    <t>https://www.itwm.fraunhofer.de/en/departments/sms/products-services/best-battery-electrochemistry-simulation-tool.html</t>
  </si>
  <si>
    <t>44792 Helm Street</t>
  </si>
  <si>
    <t>734-354-9700</t>
  </si>
  <si>
    <t xml:space="preserve">Fraunhofer Institute for Industrial Mathematics </t>
  </si>
  <si>
    <t>https://www.fraunhofer.de/en.html</t>
  </si>
  <si>
    <t>fraunhofer.de/en/departments/sms/products-services/best-battery-electrochemistry-simulation-tool</t>
  </si>
  <si>
    <t xml:space="preserve">Fraunhofer offers physics-based 3D simulation of lithium-ion batteries; and describes cell behavior by physical partial differential equation model to describe the charge, ion and energy transport in the cell. </t>
  </si>
  <si>
    <t>Physics-based 3D simulation of lithium-ion batteries; describes cell behavior by physical partial differential equation model to describe the charge, ion and energy transport in the cell that is based on a single set of material parameters that can be determined experimentally</t>
  </si>
  <si>
    <t>Gamma Technologies, LLC</t>
  </si>
  <si>
    <t>GT-AutoLion</t>
  </si>
  <si>
    <t>https://www.gtisoft.com/gt-autolion/</t>
  </si>
  <si>
    <t>601 Oakmont Lane, Suite 220</t>
  </si>
  <si>
    <t>Westmont</t>
  </si>
  <si>
    <t>630-325-5848</t>
  </si>
  <si>
    <t>Gamma Technologies</t>
  </si>
  <si>
    <t>https://www.gtisoft.com/</t>
  </si>
  <si>
    <t>gtisoft.com/gt-suite-applications/integrated-systems/battery-modeling/</t>
  </si>
  <si>
    <t xml:space="preserve">Gamma offers GT-AutoLion lithium-ion battery simulation software used by cell designers and OEMs to predict performance, degradation, and safety for any lithium-ion cell. </t>
  </si>
  <si>
    <t>LIB simulation software to predict performance, degradation and safety for any chemistry of LIB</t>
  </si>
  <si>
    <t>Manufacturing Execution Systems; Quality Management System; Production Management and Planning; Building Management System; Advanced Process Control and Automation; Cyber Security; Process Safety System</t>
  </si>
  <si>
    <t>Intertek</t>
  </si>
  <si>
    <t>Service</t>
  </si>
  <si>
    <t>Battery modeling and simulations</t>
  </si>
  <si>
    <t>https://www.intertek.com/</t>
  </si>
  <si>
    <t>200 Westlake Park Blvd Ste 400</t>
  </si>
  <si>
    <t>713-543-3600</t>
  </si>
  <si>
    <t>Intertek Group PLC</t>
  </si>
  <si>
    <t>intertek.com</t>
  </si>
  <si>
    <t>Intertek offers innovative solutions that encompass every aspect of life; through assurance, testing, inspection, and certification services to customers around the world.</t>
  </si>
  <si>
    <t>https://www.intertek.com/, https://www.intertek.com/about/</t>
  </si>
  <si>
    <t>Battery modeling and simulation services</t>
  </si>
  <si>
    <t>Leaptran, Inc.</t>
  </si>
  <si>
    <t>Leapmind</t>
  </si>
  <si>
    <t>https://www.leaptran.com/</t>
  </si>
  <si>
    <t>3463 Magic Drive, Suite 202</t>
  </si>
  <si>
    <t>210-643-1977</t>
  </si>
  <si>
    <t>Leaptran Inc.</t>
  </si>
  <si>
    <t>Questionnaire; leaptran.com; https://www.crunchbase.com/organization/leaptran</t>
  </si>
  <si>
    <t>Leaptran offers battery degradation modeling by using data-driven algorithms to enable forecasting-based distributed energy resources management and integration.</t>
  </si>
  <si>
    <t>Battery degradation modeling; Uses data-driven algorithms to enable forecasting-based distributed energy resources (DERs) management and integration</t>
  </si>
  <si>
    <t>Maplesoft</t>
  </si>
  <si>
    <t>MapleSim Battery Library</t>
  </si>
  <si>
    <t>https://www.maplesoft.com/products/toolboxes/battery/</t>
  </si>
  <si>
    <t>615 Kumpf Drive</t>
  </si>
  <si>
    <t>NV2 1K8</t>
  </si>
  <si>
    <t xml:space="preserve">519-747-2373 </t>
  </si>
  <si>
    <t>https://www.maplesoft.com/</t>
  </si>
  <si>
    <t>maplesoft.com/products/toolboxes/battery/</t>
  </si>
  <si>
    <t>Maplesoft has provided mathematics-based software solutions to educators, engineers, and researchers in science, technology, engineering, and mathematics for over 35 years.</t>
  </si>
  <si>
    <t>https://www.maplesoft.com/products/toolboxes/battery/, https://www.maplesoft.com/company/about/</t>
  </si>
  <si>
    <t>MapleSim Battery Library allows incorporation physics-based predictive models of battery cells into multidomain system-level models</t>
  </si>
  <si>
    <t>Mathworks</t>
  </si>
  <si>
    <t>Simscape Electrical</t>
  </si>
  <si>
    <t>https://www.mathworks.com/products/simscape-electrical.html?s_tid=srchtitle_Simscape%20electrical_1</t>
  </si>
  <si>
    <t>1 Apple Hill Drive</t>
  </si>
  <si>
    <t>Natick</t>
  </si>
  <si>
    <t>01760</t>
  </si>
  <si>
    <t>508-647-7000</t>
  </si>
  <si>
    <t>https://www.mathworks.com/</t>
  </si>
  <si>
    <t>mathworks.com</t>
  </si>
  <si>
    <t xml:space="preserve">Mathworks provides software for modeling and simulating electronic, mechatronic, and electrical power systems for semiconductors, motors, and components for applications such as electromechanical actuation, smart grids, and renewable energy systems. </t>
  </si>
  <si>
    <t>Modelon</t>
  </si>
  <si>
    <t>Modelon Impact</t>
  </si>
  <si>
    <t>https://www.modelon.com/</t>
  </si>
  <si>
    <t>320 N. Main Street, Suite 330</t>
  </si>
  <si>
    <t>734-274-5933</t>
  </si>
  <si>
    <t>Lund</t>
  </si>
  <si>
    <t>Scania</t>
  </si>
  <si>
    <t>modelon.com/library/electrification-library/</t>
  </si>
  <si>
    <t>Modelon offers systems modeling and simulation software to promote product innovation, development ,and operations in a range of industries, including batteries.</t>
  </si>
  <si>
    <t>https://www.modelon.com/, https://modelon.com/company/</t>
  </si>
  <si>
    <t>Modelon Impact - Model, simulate and optimize vehicle systems, including electric propulsion; It also models integrated energy and Power system design including battery energy storage and microgrid design; Modelon Electrification Library - mulit-physics Modelica library for the design, analysis verification and control of electrified systems including vehicles and electric storage</t>
  </si>
  <si>
    <t>Peaxy</t>
  </si>
  <si>
    <t>Peaxy Battery Intelligence</t>
  </si>
  <si>
    <t>https://www.peaxy.net/</t>
  </si>
  <si>
    <t>2390 Bering Dr</t>
  </si>
  <si>
    <t>408-441-6500</t>
  </si>
  <si>
    <t>peaxy.net; https://rocketreach.co/peaxy-inc-profile_b5ee8929f42e7678</t>
  </si>
  <si>
    <t>Peaxy’s software provides full data traceability and analytics for battery R&amp;D and manufacturing, battery hardware integration, grid and energy storage systems, electric transport, and defense readiness</t>
  </si>
  <si>
    <t>https://www.peaxy.net/, https://peaxy.net/about/</t>
  </si>
  <si>
    <t>Software provides full data traceability and analytics for battery R&amp;D and manufacturing, battery hardware integration, grid and energy storage systems, electric transport, and defense readiness</t>
  </si>
  <si>
    <t>QAD, Inc.</t>
  </si>
  <si>
    <t>Manufacturing enterprise resource planning</t>
  </si>
  <si>
    <t>https://www.qad.com/</t>
  </si>
  <si>
    <t>12000 Findley Road
Suite 225</t>
  </si>
  <si>
    <t>Duluth</t>
  </si>
  <si>
    <t>770-903-7200</t>
  </si>
  <si>
    <t>QAD</t>
  </si>
  <si>
    <t>Santa Barbara</t>
  </si>
  <si>
    <t>qad.com</t>
  </si>
  <si>
    <t>QAD’s software focuses on manufacturing and supply chain using Adaptive Manufacturing Enterprise.</t>
  </si>
  <si>
    <t>https://www.qad.com/, https://www.qad.com/about</t>
  </si>
  <si>
    <t>Manufacturing and supply chain software</t>
  </si>
  <si>
    <t>Sendyne</t>
  </si>
  <si>
    <t>CellMod</t>
  </si>
  <si>
    <t>https://www.sensata.com/sendyne-redirect</t>
  </si>
  <si>
    <t>250 West Broadway</t>
  </si>
  <si>
    <t>212-966-0600</t>
  </si>
  <si>
    <t>sendyne.com; altair.com; https://www.buzzfile.com/business/Sendyne-Corp.-212-966-0600; https://craft.co/sendyne-corp; https://www.linkedin.com/company/sendyne-corp</t>
  </si>
  <si>
    <t>Sendyne offers Virtual Battery Software, a functional mockup unit that can be integrated into simulation packages; using ambient conditions, it estimates voltage, state of charge, and cell internal variables.</t>
  </si>
  <si>
    <t>https://www.sensata.com/sendyne-redirect, https://www.sensata.com/about</t>
  </si>
  <si>
    <t>Virtual Battery Software by Sendyne that is a functional mockup unit (FMU) that can be integrated into simulation packages.  Inputs: current, ambient temperature, and time-step and outputs voltage, cell internal temp, state of charge and other cell internal state variables</t>
  </si>
  <si>
    <t>Siemens Digital Industries Software</t>
  </si>
  <si>
    <t>Simcenter</t>
  </si>
  <si>
    <t>https://www.plm.automation.siemens.com/global/en/products/simcenter/#top</t>
  </si>
  <si>
    <t>300 New Jersey Ave NW., Suite 1000</t>
  </si>
  <si>
    <t>202-434-4800</t>
  </si>
  <si>
    <t>Siemens</t>
  </si>
  <si>
    <t>https://www.siemens.com/</t>
  </si>
  <si>
    <t>plm.automation.siemens.com/global/en/industries/automotive-transportation/battery-modeling-simulation.html</t>
  </si>
  <si>
    <t xml:space="preserve">Siemens DIS offers a flexible, open, and scalable portfolio of predictive simulation and test applications that support you at every step in your digital journey particularly for lithium-ion battery simulations.
</t>
  </si>
  <si>
    <t>https://plm.sw.siemens.com/en-US/simcenter/#top</t>
  </si>
  <si>
    <t>Simcenter™ is a flexible, open, and scalable portfolio of the best predictive simulation and test applications that support you at every step in your digital journey. Simcenter is a key component within Xcelerator.  Integrates CAE simulation, system simulation and physical testing</t>
  </si>
  <si>
    <t>Voltaiq</t>
  </si>
  <si>
    <t>Enterprise Battery Intelligence</t>
  </si>
  <si>
    <t>https://www.voltaiq.com/</t>
  </si>
  <si>
    <t>20660 Stevens Creek Blvd.
#339</t>
  </si>
  <si>
    <t>Cupertion</t>
  </si>
  <si>
    <t>888-477-9549</t>
  </si>
  <si>
    <t>Cupertino</t>
  </si>
  <si>
    <t>voltaiq.com; https://www.zippia.com/voltaiq-careers-1402207/revenue/</t>
  </si>
  <si>
    <t>Voltaiq develops Battery Intelligence software to address challenges in battery development, data analysis, and acceleration of the battery ecosystem. It expedites the transition to a battery-powered world through advanced analytics.</t>
  </si>
  <si>
    <t>https://www.voltaiq.com/, https://www.voltaiq.com/about-us/</t>
  </si>
  <si>
    <t>EBI automates the ingestion, harmonization and analysis of data produced for the battery industry</t>
  </si>
  <si>
    <t>MSE Supplies LLC</t>
  </si>
  <si>
    <t>Battery materials</t>
  </si>
  <si>
    <t>Cathode; Anode; Electrolyte; Current collectors</t>
  </si>
  <si>
    <t>https://www.msesupplies.com/</t>
  </si>
  <si>
    <t>3440 E Britannia Dr, Unit 190</t>
  </si>
  <si>
    <t>520-789-6673</t>
  </si>
  <si>
    <t>MSE Supplies</t>
  </si>
  <si>
    <t>Questionnaire; msesupplies.com</t>
  </si>
  <si>
    <t>MSE Supplies offers advanced materials such those for lithium-ion batteries, laboratory equipment, and analytical services, focusing on quality and value to support global scientific and engineering innovations.</t>
  </si>
  <si>
    <t>https://www.msesupplies.com/, https://www.msesupplies.com/pages/about-us</t>
  </si>
  <si>
    <t>Manufacturing &amp; testing equipment</t>
  </si>
  <si>
    <t>Battery manufacturing and testing equipment</t>
  </si>
  <si>
    <t>Pale Blue Earth Inc. produces USB-rechargeable lithium-ion batteries as eco-friendly alternatives to disposable batteries, focusing on sustainability and efficiency.</t>
  </si>
  <si>
    <t>https://www.paleblueearth.com/, https://paleblueearth.com/pages/about</t>
  </si>
  <si>
    <t>Sovema Global Services, Inc.</t>
  </si>
  <si>
    <t>Manufacturing and Testing Equipment</t>
  </si>
  <si>
    <t>Electrode Notching Machines; Stacking Machines; Winding Machines; Tab Welding Machines; Cell Packaging Machines; Electrolyte Filling Machines; Cell Formation Systems</t>
  </si>
  <si>
    <t>VR</t>
  </si>
  <si>
    <t>Sovema Group provides technology solutions for battery manufacturing and testing, offering four brands (Sovema, Solith, Sovel, Bitrode) and handling projects from lab lines to mass production.</t>
  </si>
  <si>
    <t>https://www.sovemagroup.com/, https://www.sovemagroup.com/our-group/</t>
  </si>
  <si>
    <t>Stat Peel Inc.</t>
  </si>
  <si>
    <t>Aerosol measurement equipment</t>
  </si>
  <si>
    <t>https://www.statpeel.com/</t>
  </si>
  <si>
    <t>10249 S. 2165 E.</t>
  </si>
  <si>
    <t>Sandy</t>
  </si>
  <si>
    <t>801-308-8387</t>
  </si>
  <si>
    <t>Stat Peel</t>
  </si>
  <si>
    <t>Glarus</t>
  </si>
  <si>
    <t>Questionnaire; statpeel.com</t>
  </si>
  <si>
    <t>Stat Peel creates advanced personal solutions to monitor exposure to airborne materials to help you avoid contamination and risk.</t>
  </si>
  <si>
    <t>https://www.statpeel.com/, https://www.statpeel.com/about-us/</t>
  </si>
  <si>
    <t>Targray Technology International Inc.</t>
  </si>
  <si>
    <t>https://www.targray.com/</t>
  </si>
  <si>
    <t>18105 Transcanadienne</t>
  </si>
  <si>
    <t>Kirkland</t>
  </si>
  <si>
    <t>H9J 3Z8</t>
  </si>
  <si>
    <t>514-695-8099</t>
  </si>
  <si>
    <t>Targray</t>
  </si>
  <si>
    <t>Questionnaire; targray.com</t>
  </si>
  <si>
    <t>Targray Technology International Inc. specializes in sourcing and supplying advanced materials for renewable energy, battery storage, biofuels, and optical media industries.</t>
  </si>
  <si>
    <t>https://www.targray.com/, https://www.targray.com/company</t>
  </si>
  <si>
    <t>Lithium-ion manganese oxide</t>
  </si>
  <si>
    <t>Vertical Partners West LLC</t>
  </si>
  <si>
    <t>https://www.vpwllc.com/</t>
  </si>
  <si>
    <t>14028 North Ohio Street</t>
  </si>
  <si>
    <t>Rathdrum</t>
  </si>
  <si>
    <t>800-705-0620</t>
  </si>
  <si>
    <t>****www.vpwllc.com; **** dnb.com; **** https://www.linkedin.com/company/vertical-partners-west-llc</t>
  </si>
  <si>
    <t>Vertical Partners West, LLC specializes in designing, developing, and distributing advanced rechargeable batteries, BMS, and accessories for drones, UAVs, robotics, and radio-controlled models selling NiMH and Lithium-Ion cells.</t>
  </si>
  <si>
    <t>https://rocketreach.co/vertical-partners-west-llc-profile_b5f0cb78f67dee04</t>
  </si>
  <si>
    <t>Cell groupings</t>
  </si>
  <si>
    <t>Prismatic cell modules - battery management system</t>
  </si>
  <si>
    <t>949-215-3287</t>
  </si>
  <si>
    <t>Thomasnet: Battery Packs / manufacturers; voltronix.com; https://www.zoominfo.com/c/advanced-powering-services-inc/951723</t>
  </si>
  <si>
    <t>Voltronix delivers high-performance lithium-ion batteries and management systems for electric vehicles and energy storage, growing significantly since its inception at the LA Port.</t>
  </si>
  <si>
    <t>Abel + Imray</t>
  </si>
  <si>
    <t xml:space="preserve">Legal </t>
  </si>
  <si>
    <t xml:space="preserve">Attorneys </t>
  </si>
  <si>
    <t>https://www.abelimray.com/</t>
  </si>
  <si>
    <t>20 St. Andrew Street</t>
  </si>
  <si>
    <t>EC4A 3AG</t>
  </si>
  <si>
    <t>NAATBatt Membership Roster and Website (NAATBATT.org)</t>
  </si>
  <si>
    <t>Specializing in IP protection for the battery technology sector, Abel + Imray offers a collaborative, cross-disciplinary team of attorneys with expertise in electronics, physics, software, and chemistry, aiding clients globally.</t>
  </si>
  <si>
    <t>ai@abelimray.com</t>
  </si>
  <si>
    <t>Alliant Insurance Services</t>
  </si>
  <si>
    <t>Insurance</t>
  </si>
  <si>
    <t>Brokers</t>
  </si>
  <si>
    <t>http://www.alliant.com/</t>
  </si>
  <si>
    <t>2415 E Camelback Rd</t>
  </si>
  <si>
    <t>Alliant</t>
  </si>
  <si>
    <t>Newport Beach</t>
  </si>
  <si>
    <t>Alliant Insurance Services, Inc. offers insurance brokerage and technical support, specializing in renewable energy, with services in risk evaluation, mitigation advice, and facilitating insurance acquisition based on industry best practices.</t>
  </si>
  <si>
    <t>Brian.Foster@Alliant.com</t>
  </si>
  <si>
    <t>Automotive Recyclers Association</t>
  </si>
  <si>
    <t>Industry Relations</t>
  </si>
  <si>
    <t>Consultants Advisors</t>
  </si>
  <si>
    <t>https://www.a-r-a.org/</t>
  </si>
  <si>
    <t>9113 Church Street  </t>
  </si>
  <si>
    <t>Manassas</t>
  </si>
  <si>
    <t xml:space="preserve">(571) 208-0428 </t>
  </si>
  <si>
    <t>ARA and its members are dedicated to the efficient removal and re-utilization of recycled original equipment</t>
  </si>
  <si>
    <t>https://www.zoominfo.com/c/automotive-recyclers-association/10982373</t>
  </si>
  <si>
    <t xml:space="preserve">Automotive Recyclers Association (ARA) has represented professional automotive recyclers, a vibrant and thriving part of the automotive supply chain. ARA's mission is to advance the automotive recycling industry and promote its beneficial effects on society. ARA and its members are dedicated to the efficient removal and re-utilization of Recycled Original Equipment® – which are genuine recycled original equipment® manufactured (OEM) automotive parts – and the safe recycling of inoperable motor vehicles. </t>
  </si>
  <si>
    <t>staff@a-r-a.org </t>
  </si>
  <si>
    <t>Barren County Economic Authority</t>
  </si>
  <si>
    <t xml:space="preserve"> Economic development authority</t>
  </si>
  <si>
    <t xml:space="preserve">Investors, consultants </t>
  </si>
  <si>
    <t>https://barrencoea.com/</t>
  </si>
  <si>
    <t>126 E. Public Square, #101</t>
  </si>
  <si>
    <t>Glasgow</t>
  </si>
  <si>
    <t>270-651-6314</t>
  </si>
  <si>
    <t>https://barrencoea.com/                                        NAATBatt Membership Roster and Website (NAATBATT.org)</t>
  </si>
  <si>
    <t xml:space="preserve">
Barren County economic development attracts new businesses and tourists, supports existing ones, and develops infrastructure for community well-being, aiming for excellence in Kentucky and beyond.</t>
  </si>
  <si>
    <t xml:space="preserve">Benchmark Minerals </t>
  </si>
  <si>
    <t>Market Assessment; Consulting</t>
  </si>
  <si>
    <t xml:space="preserve">Analysts; consultants </t>
  </si>
  <si>
    <t>https://www.benchmarkminerals.com</t>
  </si>
  <si>
    <t>1178 Market St</t>
  </si>
  <si>
    <t>San Francisco</t>
  </si>
  <si>
    <t>623 300 7000</t>
  </si>
  <si>
    <t xml:space="preserve">Benchmark Mineral Intelligence </t>
  </si>
  <si>
    <t>England</t>
  </si>
  <si>
    <t>NAATBatt Membership Roster and Website (NAATBATT.org). https://www.linkedin.com/company/benchmark-mineral-intelligence/</t>
  </si>
  <si>
    <t>Benchmark Minerals provides consultancy services with unique data, analysis, and independent insights for lithium mining, chemical operations, and lithium ion battery Gigafactory plants.</t>
  </si>
  <si>
    <t>https://www.gps-coordinates.net</t>
  </si>
  <si>
    <t>Independent prices, data and supply chain intelligence for lithium ion batteries and rare earth elements</t>
  </si>
  <si>
    <t xml:space="preserve">BlueStone Advisors </t>
  </si>
  <si>
    <t xml:space="preserve">Insurance </t>
  </si>
  <si>
    <t xml:space="preserve">Brokers </t>
  </si>
  <si>
    <t>http://www.bluestoneadvisors.com/</t>
  </si>
  <si>
    <t>3333 Warrenville Rd., Ste. 155</t>
  </si>
  <si>
    <t>(630) 504-6400</t>
  </si>
  <si>
    <t>BlueStone Advisors offers specialized insurance for lithium-ion battery companies, leveraging over a decade of experience to provide comprehensive coverage at competitive rates, including an innovative Battery Captive Insurance program.</t>
  </si>
  <si>
    <t xml:space="preserve">General Liability, Property, Worker's Compensation, </t>
  </si>
  <si>
    <t>BRITE Energy Innovators</t>
  </si>
  <si>
    <t>Innovation Services</t>
  </si>
  <si>
    <t>Consultants</t>
  </si>
  <si>
    <t>https://brite.org/</t>
  </si>
  <si>
    <t>125 West Market Street</t>
  </si>
  <si>
    <t>(330) 395-3500</t>
  </si>
  <si>
    <t xml:space="preserve">BRITE Energy Innovations </t>
  </si>
  <si>
    <t xml:space="preserve">Warren </t>
  </si>
  <si>
    <t>https://brite.org/    ********            NAATBatt Membership Roster and Website (NAATBATT.org)</t>
  </si>
  <si>
    <t xml:space="preserve">BRITE  empowers energy tech startups to drive change, offering startup programs and consulting services for technology viability and community advancement towards a decarbonized future.
</t>
  </si>
  <si>
    <t>nick@brite.org</t>
  </si>
  <si>
    <t>Butzel</t>
  </si>
  <si>
    <t xml:space="preserve">https://www.butzel.com/ </t>
  </si>
  <si>
    <t>150 W. Jefferson Avenue, Suite 100</t>
  </si>
  <si>
    <t>303-255-7000</t>
  </si>
  <si>
    <t>Buztel</t>
  </si>
  <si>
    <t>https://www.butzel.com/</t>
  </si>
  <si>
    <t>Butzel is the nation's premier law within the American automotive industry, and Global Automotive Team is relied upon for virtually every type of legal service required by automotive suppliers.</t>
  </si>
  <si>
    <t>law firm within the American automotive industry</t>
  </si>
  <si>
    <t>Zajac@butzel.com</t>
  </si>
  <si>
    <t>Citi</t>
  </si>
  <si>
    <t>Financial Services</t>
  </si>
  <si>
    <t>Investors; Accountants</t>
  </si>
  <si>
    <t>https://www.citigroup.com/global</t>
  </si>
  <si>
    <t>388 Greenwich Street</t>
  </si>
  <si>
    <t>New Yourk</t>
  </si>
  <si>
    <t>(212) 793-0710</t>
  </si>
  <si>
    <t>Citi Group</t>
  </si>
  <si>
    <t>New York City</t>
  </si>
  <si>
    <t>Citi is dedicated to responsibly providing financial services to enable growth and economic progress around the world.</t>
  </si>
  <si>
    <t>https://ces-ltd.com/</t>
  </si>
  <si>
    <t xml:space="preserve">1528 Walnut Street, 22nd Floor </t>
  </si>
  <si>
    <t xml:space="preserve"> Philadelphia</t>
  </si>
  <si>
    <t xml:space="preserve">215.875.9440 </t>
  </si>
  <si>
    <t>Customized Energy Solutions provides expert assistance in navigating and anticipating changes in the wholesale and retail electricity and natural gas markets, offering top-tier energy market operations platforms and services.</t>
  </si>
  <si>
    <t>https://www.zoominfo.com/c/customized-energy-solutions-ltd/13730244</t>
  </si>
  <si>
    <t>PROVIDING ENERGY MANAGEMENT SOLUTIONS</t>
  </si>
  <si>
    <t>info@ces-ltd.com </t>
  </si>
  <si>
    <t>EAS Advisors</t>
  </si>
  <si>
    <t>Advising; Consulting</t>
  </si>
  <si>
    <t>Consultants, Advisors</t>
  </si>
  <si>
    <t>https://easadvisors.com</t>
  </si>
  <si>
    <t xml:space="preserve">750 Lexington Avenue
</t>
  </si>
  <si>
    <t xml:space="preserve">New York, </t>
  </si>
  <si>
    <t>(646) 495-2225</t>
  </si>
  <si>
    <t>ESA Advisors</t>
  </si>
  <si>
    <t>EAS Advisors, LLC is a New York-based boutique firm offering corporate advisory services, primarily in natural resources and commodities, with expertise in capital markets and diverse capital sources.</t>
  </si>
  <si>
    <t>https://www.zoominfo.com/c/optel-group/399634849</t>
  </si>
  <si>
    <t>corporate advisory firm that provides a unique service to companies operating predominantly in the natural resource and commodity sectors.</t>
  </si>
  <si>
    <t>Economic Development Partnership of North Carolina</t>
  </si>
  <si>
    <t>https://edpnc.com</t>
  </si>
  <si>
    <t>150 Fayetteville St. Suite 1200</t>
  </si>
  <si>
    <t>Raleigh</t>
  </si>
  <si>
    <t>919-447-7777</t>
  </si>
  <si>
    <t>https://edpnc.com/</t>
  </si>
  <si>
    <t xml:space="preserve">https://edpnc.com/about-the-edpnc/ </t>
  </si>
  <si>
    <t>EDPNC is focused on recruiting new businesses to the state, supporting the needs of existing businesses, connecting exporters to global customers, helping small business owners get their start</t>
  </si>
  <si>
    <t>Fastmarkets</t>
  </si>
  <si>
    <t>Analysts, consultants</t>
  </si>
  <si>
    <t>https://www.fastmarkets.com/</t>
  </si>
  <si>
    <t>450 Country Club Rd
Ste 315</t>
  </si>
  <si>
    <t>Eugene</t>
  </si>
  <si>
    <t>Fastmarkets Inc</t>
  </si>
  <si>
    <t xml:space="preserve">London </t>
  </si>
  <si>
    <t xml:space="preserve">Fastmarkets is one of the most trusted cross-commodity price reporting agency in the agriculture, forest products, metals and mining, and new generation energy markets. It covers lithium pricing. </t>
  </si>
  <si>
    <t>Fastmarkets is one of the most trusted cross-commodity price reporting agency (PRA) in the agriculture, forest products, metals and mining, and new generation energy markets. Our price data, forecasts, and market analyses give our customers a strategic advantage in complex, volatile and often opaque markets. Our events provide immersive experiences to network, trade and discuss the critical issues of the day. Lithium Hangar Holdco Limited is the ultimate holding company for the Fastmarkets group of companies.</t>
  </si>
  <si>
    <t>Georgia Department of Commerce</t>
  </si>
  <si>
    <t>https://www.georgia.org/</t>
  </si>
  <si>
    <t xml:space="preserve">Technology Square, 75 5th Street N.W.
Suite 1200 </t>
  </si>
  <si>
    <t>404-962-4000</t>
  </si>
  <si>
    <t>The GDED markets Georgia to the world by encouraging business investment and trade, promoting the state as a go-to location for tourism,  film, music, digital entertainment, and the arts.</t>
  </si>
  <si>
    <t>mgordon@georgia.org</t>
  </si>
  <si>
    <t>Hatch</t>
  </si>
  <si>
    <t>Consulting; operation support</t>
  </si>
  <si>
    <t>https://www.hatch.com/end</t>
  </si>
  <si>
    <t>601 South Figueroa St.
Suite 4300</t>
  </si>
  <si>
    <t>617 521 8611</t>
  </si>
  <si>
    <t>https://www.hatch.com/en</t>
  </si>
  <si>
    <t xml:space="preserve"> https://www.hatch.com/en    ******NAATBatt Membership Roster and Website (NAATBATT.org)</t>
  </si>
  <si>
    <t>Hatch provides consulting, operations support, technologies, process design, and project and construction management to clients in three principal sectors: mining and metals; energy; and infrastructure.</t>
  </si>
  <si>
    <t>IBEW/NECA of California &amp;  Nevada</t>
  </si>
  <si>
    <t>Labor management</t>
  </si>
  <si>
    <t>Labor representatives</t>
  </si>
  <si>
    <t>http://nzp-eti.com</t>
  </si>
  <si>
    <t xml:space="preserve">7041 Koll Center Pkwy Ste 100 </t>
  </si>
  <si>
    <t>http://nzp-eti.com.      NAATBatt Membership Roster and Website (NAATBATT.org)</t>
  </si>
  <si>
    <t xml:space="preserve">IBEW/NECA is engaged in workforce development, training, and labor management </t>
  </si>
  <si>
    <t xml:space="preserve">NAATBatt International </t>
  </si>
  <si>
    <t>Battery Trade Association</t>
  </si>
  <si>
    <t>Networking, information sharing, insight, collaboration</t>
  </si>
  <si>
    <t>https://naatbatt.org</t>
  </si>
  <si>
    <t>1075 Gulf of Mexico Drive, #605</t>
  </si>
  <si>
    <t>Longboat Key</t>
  </si>
  <si>
    <t>317-323-880</t>
  </si>
  <si>
    <t>NAATBatt International promotes the development and commercialization of electrochemical energy storage technology and the revitalization of advanced battery manufacturing in North America.</t>
  </si>
  <si>
    <t>info@naatbatt.org</t>
  </si>
  <si>
    <t xml:space="preserve">Indiana Economic Development Corporation </t>
  </si>
  <si>
    <t>Local Government relations</t>
  </si>
  <si>
    <t>http://iedc.in.gov/</t>
  </si>
  <si>
    <t>1 N Capitol Ave</t>
  </si>
  <si>
    <t>(312) 588-0477</t>
  </si>
  <si>
    <t>Indiana's lead economic development agency is helping businesses launch, grow and locate in the Hoosier state.</t>
  </si>
  <si>
    <t>KTON</t>
  </si>
  <si>
    <t>https://www.kton.us/</t>
  </si>
  <si>
    <t>1244 S Falcon Dr</t>
  </si>
  <si>
    <t xml:space="preserve"> Palatine</t>
  </si>
  <si>
    <t>847-370-2471</t>
  </si>
  <si>
    <t>Kton LLC</t>
  </si>
  <si>
    <t>www.kton.us</t>
  </si>
  <si>
    <t>NAATBatt Membership Roster and Website (NAATBATT.org).     https://www.kton.us/</t>
  </si>
  <si>
    <t>KTON, a U.S. firm, focuses on on-shoring technology companies in the EV and battery sector, aiming to develop a U.S.-based battery supply chain by integrating Asian manufacturing technology and expertise</t>
  </si>
  <si>
    <t>https://bbs.fobshanghai.com/company/x16b4x2l089p700.html</t>
  </si>
  <si>
    <t>Connecting the US Battery &amp; Electrification industry with Asian technology</t>
  </si>
  <si>
    <t>info@kton.us</t>
  </si>
  <si>
    <t>Newmark</t>
  </si>
  <si>
    <t xml:space="preserve">Capital Market , finance., Investment </t>
  </si>
  <si>
    <t>https://www.nmrk.com/</t>
  </si>
  <si>
    <t xml:space="preserve">125 Park Avenue
</t>
  </si>
  <si>
    <t>212-372-2000</t>
  </si>
  <si>
    <t xml:space="preserve">Newmark Group, Inc. is a global leader in commercial real estate, offering brokerage, leasing, property management, and various advisory services, enhanced by technology solutions and data analytics. </t>
  </si>
  <si>
    <t>https://www.nmrk.com/company-overview</t>
  </si>
  <si>
    <t>commercial real estate,</t>
  </si>
  <si>
    <t>OPTEL Group</t>
  </si>
  <si>
    <t>Consultants; Traceability</t>
  </si>
  <si>
    <t xml:space="preserve">https://www.optelgroup
.com/ </t>
  </si>
  <si>
    <t>2680, boul. du Parc Technologies</t>
  </si>
  <si>
    <t>Québec City</t>
  </si>
  <si>
    <t>G1P 4S6</t>
  </si>
  <si>
    <t>418-688-0334</t>
  </si>
  <si>
    <t>"https://www.optelgroup
.com/ "</t>
  </si>
  <si>
    <t xml:space="preserve"> OPTEL offers traceability solution that connects stakeholders across the value chain to ensure complete, real-time visibility for better supply chain performance, carbon footprint tracking, and compliance with various regulatory standards.</t>
  </si>
  <si>
    <t>OPTEL is a leading global provider of traceability, track-and-trace and vision systems for a growing number of industries.</t>
  </si>
  <si>
    <t>ken.fallu@optelgroup.com</t>
  </si>
  <si>
    <t>P&amp;C Recruiting and HR team</t>
  </si>
  <si>
    <t>Recruitment</t>
  </si>
  <si>
    <t>Executive Recruiter</t>
  </si>
  <si>
    <t>http://www.pandcrecruiting.com/</t>
  </si>
  <si>
    <t xml:space="preserve"> PO Box 5743</t>
  </si>
  <si>
    <t>Carefree</t>
  </si>
  <si>
    <t>833-775-7729</t>
  </si>
  <si>
    <t xml:space="preserve">P&amp;C Recruiting and HR specializes in providing recruitment services to employers and candidates in the Americas, focusing on the mining and green energy sectors, to meet diverse operational goals. </t>
  </si>
  <si>
    <t>rhonda@pandcrecruitin</t>
  </si>
  <si>
    <t>P3</t>
  </si>
  <si>
    <t xml:space="preserve">Engineering Consulting </t>
  </si>
  <si>
    <t xml:space="preserve"> consultants </t>
  </si>
  <si>
    <t>https://p3-americas.com/</t>
  </si>
  <si>
    <t xml:space="preserve">One North Main Street </t>
  </si>
  <si>
    <t xml:space="preserve"> Greenville </t>
  </si>
  <si>
    <t>P3 Group GmbH</t>
  </si>
  <si>
    <t>https://www.p3-group.com/en/</t>
  </si>
  <si>
    <t>P3 is offering consulting and engineering services, as well as software development for numerous customers.</t>
  </si>
  <si>
    <t>PEM Motion USA, Inc.</t>
  </si>
  <si>
    <t>https://pem-motion.com/</t>
  </si>
  <si>
    <t>400 Capitol Mall</t>
  </si>
  <si>
    <t>+49-152-371-3805</t>
  </si>
  <si>
    <t>PEM Motion</t>
  </si>
  <si>
    <t xml:space="preserve">PEM Motion is a business consulting and engineering service provider that focuses on batteries, electric motors, and the industrialization of mobility products. </t>
  </si>
  <si>
    <t>Promotion Saguenay</t>
  </si>
  <si>
    <t>https://promotion.saguenay.ca/en</t>
  </si>
  <si>
    <t>295 Rue Racine E</t>
  </si>
  <si>
    <t xml:space="preserve"> Chicoutimi</t>
  </si>
  <si>
    <t>G7H 1S7</t>
  </si>
  <si>
    <t>418 698-3157</t>
  </si>
  <si>
    <t>Saguenay</t>
  </si>
  <si>
    <t xml:space="preserve">Promotion Saguenay is an economic development enmity  that offers competitive advantages that are favorable for establishing new companies. </t>
  </si>
  <si>
    <t>QAD Inc. </t>
  </si>
  <si>
    <t>https://www.qad.com</t>
  </si>
  <si>
    <t>100 Innovation Place</t>
  </si>
  <si>
    <t>QAD Inc.</t>
  </si>
  <si>
    <t>NAATBatt Membership Roster and Website (NAATBATT.org).  https://www.qad.com/</t>
  </si>
  <si>
    <t>QAD Inc. offers advanced cloud-based manufacturing and supply chain solutions, helping global manufacturers, especially in the automotive and EV sectors, adapt and innovate swiftly in a technology-driven market.</t>
  </si>
  <si>
    <t>ab4@qad.com</t>
  </si>
  <si>
    <t>Ratel Consulting </t>
  </si>
  <si>
    <t>Consulting and market intelligence</t>
  </si>
  <si>
    <t>Consultants; Analysts</t>
  </si>
  <si>
    <t>https://www.ratelconsulting.com/</t>
  </si>
  <si>
    <t>1 Broadway, 14th Floor</t>
  </si>
  <si>
    <t xml:space="preserve"> Cambridge</t>
  </si>
  <si>
    <t>781 856 4981</t>
  </si>
  <si>
    <t>Ratel Consulting LLC</t>
  </si>
  <si>
    <t>Ratel offers market intelligence and advisory services in the energy storage sector, specializing in emerging battery technology, providing business cases, technical content with analysis to enhance  industry presence.</t>
  </si>
  <si>
    <t>charlie@ratelconsulting.com</t>
  </si>
  <si>
    <t>RGP Northwest Ohio</t>
  </si>
  <si>
    <t>https://rgp.org/</t>
  </si>
  <si>
    <t>Two Maritime Plaza</t>
  </si>
  <si>
    <t>Toledo</t>
  </si>
  <si>
    <t>(419) 252-2700</t>
  </si>
  <si>
    <t>Northwest Ohio brings forth the business assets, infrastructure, talent and natural resources to accommodate many industries, with a primary focus on five core sectors.</t>
  </si>
  <si>
    <t xml:space="preserve">Ricardo </t>
  </si>
  <si>
    <t>Technical Consulting</t>
  </si>
  <si>
    <t>https://www.ricardo.com/en</t>
  </si>
  <si>
    <t xml:space="preserve">40000 Ricardo Drive
</t>
  </si>
  <si>
    <t>Mi</t>
  </si>
  <si>
    <t>734 397 6666</t>
  </si>
  <si>
    <t>Ricardo</t>
  </si>
  <si>
    <t>https://www.ricardo.com/en  *************                         NAATBatt Membership Roster and Website (NAATBATT.org)</t>
  </si>
  <si>
    <t>Ricardo's strategic consultancy in electric mobility offering enables its clients to navigate complexity in a disrupted world.</t>
  </si>
  <si>
    <t>info@ricardo.com</t>
  </si>
  <si>
    <t>S&amp;P Global (merged with IHS Markit)</t>
  </si>
  <si>
    <t xml:space="preserve">Market Assessment; Finance </t>
  </si>
  <si>
    <t>Analysts, Investor</t>
  </si>
  <si>
    <t>https://www.spglobal.com/en/</t>
  </si>
  <si>
    <t>55 Water St</t>
  </si>
  <si>
    <t>800-752-8878</t>
  </si>
  <si>
    <t>S&amp;P Global</t>
  </si>
  <si>
    <t>S&amp;P Global is  a world-leading provider of financial information services, data and analytics, enterprise technology and expertise and advisory in energy storage markets</t>
  </si>
  <si>
    <t>Siemens Financial Services</t>
  </si>
  <si>
    <t>https://www.siemens.com/global/en/company/about/businesses/financial-services.html</t>
  </si>
  <si>
    <t>200 Wood Ave S</t>
  </si>
  <si>
    <t>(214) 232-9242</t>
  </si>
  <si>
    <t>https://www.siemens.com/us/en.html</t>
  </si>
  <si>
    <t>Munich </t>
  </si>
  <si>
    <t xml:space="preserve">                      NAATBatt Membership Roster and Website (NAATBATT.org)</t>
  </si>
  <si>
    <t>Siemens Financial Services, with deep industry know-how, provides a diverse set of financing solutions. </t>
  </si>
  <si>
    <t>https://www.dnb.com/business-directory/company-profiles.siemens_financial_services_inc.c41ac0aff28b13681dc1365a9aca4c9d.html</t>
  </si>
  <si>
    <t>winston.abbott@siemens.com</t>
  </si>
  <si>
    <t>Snell &amp; Wilmer </t>
  </si>
  <si>
    <t>Legal services</t>
  </si>
  <si>
    <t>https://www.swlaw.com/</t>
  </si>
  <si>
    <t>One East Washington Street Suite 2700</t>
  </si>
  <si>
    <t>602.382.6000</t>
  </si>
  <si>
    <t>Snell &amp; Wilmer is a comprehensive law firm offering legal services to a diverse clientele, including a focus on IP legal services for the energy storage and renewable energy industries.</t>
  </si>
  <si>
    <t xml:space="preserve">TEAM Kentucky </t>
  </si>
  <si>
    <t>https://ced.ky.gov/</t>
  </si>
  <si>
    <t xml:space="preserve">300 West Broadway </t>
  </si>
  <si>
    <t xml:space="preserve"> Frankfort</t>
  </si>
  <si>
    <t>502- 564-7670</t>
  </si>
  <si>
    <t>The Cabinet for Economic Development is the primary state agency in Kentucky responsible for encouraging job creation and retention, and new investment in the state.</t>
  </si>
  <si>
    <t xml:space="preserve">VIA LA </t>
  </si>
  <si>
    <t>The Collaborative Licensing Leader</t>
  </si>
  <si>
    <t xml:space="preserve">https://www.via-la.com </t>
  </si>
  <si>
    <t>456 Montgomery Street Suite 110</t>
  </si>
  <si>
    <t>415-645-4700</t>
  </si>
  <si>
    <t xml:space="preserve">ww.via-la.com </t>
  </si>
  <si>
    <t xml:space="preserve"> Via Licensing Alliance provides patent pool administrators with balanced solutions for the entire IP ecosystem in transparent and collaborative global patent licensing environment.</t>
  </si>
  <si>
    <t>Gresham Smith</t>
  </si>
  <si>
    <t xml:space="preserve">Infrastructure Development Consulting </t>
  </si>
  <si>
    <t>Infrastructure Consulting</t>
  </si>
  <si>
    <t>https://www.greshamsmith.com</t>
  </si>
  <si>
    <t>1801 California St #2400</t>
  </si>
  <si>
    <t xml:space="preserve"> Denver</t>
  </si>
  <si>
    <t>303-381-6900</t>
  </si>
  <si>
    <t>Denver</t>
  </si>
  <si>
    <t>https://www.latlong.net/.        **** https://www.greshamsmith.com</t>
  </si>
  <si>
    <t>Gresham Smith, composed of diligent designers, insightful planners and seasoned collaborators, specializes in solutions for life’s most essential infrastructure and institutions.</t>
  </si>
  <si>
    <t>Warner Norcross + Judd </t>
  </si>
  <si>
    <t xml:space="preserve">Legal services (bankruptcy) </t>
  </si>
  <si>
    <t>Attorneys</t>
  </si>
  <si>
    <t>https://www.wnj.com</t>
  </si>
  <si>
    <t>1500 Warner Building, 150 Ottawa Ave NW</t>
  </si>
  <si>
    <t>616-752-2000</t>
  </si>
  <si>
    <t>https://www.wnj.com.     ***** Google.com,  **** https://gps-coordinates.org/</t>
  </si>
  <si>
    <t xml:space="preserve">Warner Norcross + Judd, a corporate law firm with over 230 attorneys, offers a range of services including bankruptcy, cybersecurity, and data analytics across various industries like automotive and healthcare </t>
  </si>
  <si>
    <t>Ampcera Inc.</t>
  </si>
  <si>
    <t>R&amp;D and Production Facility</t>
  </si>
  <si>
    <t>Electrolyte (solid)</t>
  </si>
  <si>
    <t>Solid-state electrolyte</t>
  </si>
  <si>
    <t>https://www.ampcera.com/</t>
  </si>
  <si>
    <t>Ampcera, Inc.</t>
  </si>
  <si>
    <t>Questionnaire; ampcera.com; Pitchbook.com</t>
  </si>
  <si>
    <t>Ampcera is an innovator in high-performance solid-state electrolyte materials and scalable manufacturing technology for next-gen lithium batteries.</t>
  </si>
  <si>
    <t>https://ampcera.com/, https://ampcera.com/index.php/about-us/</t>
  </si>
  <si>
    <t>sulfide solid-state electrolytes (powder, membranes, slurries);
oxide solid-state electrolytes (powder, membranes, slurries);
Also conducts prototyping and testing of solid-state battery coin cells and small pouch cells prototyping and testing</t>
  </si>
  <si>
    <t>Aqualith Advanced Materials</t>
  </si>
  <si>
    <t xml:space="preserve">Yes </t>
  </si>
  <si>
    <t>Aqualith</t>
  </si>
  <si>
    <t>Electrode materials</t>
  </si>
  <si>
    <t>Aqueous electrolyte</t>
  </si>
  <si>
    <t>https://www.aqualith.net/</t>
  </si>
  <si>
    <t>4467 Technology Dr College Park</t>
  </si>
  <si>
    <t>240-751-0567</t>
  </si>
  <si>
    <t>AquaLith</t>
  </si>
  <si>
    <t>https://www.crunchbase.com/organization/aqualith-advanced-materials; https://www.usmd.edu/newsroom/news/2181; Pitchbook.com</t>
  </si>
  <si>
    <t>Aqualith Advanced Materials produces batteries utilizing an ultra-high energy cathode, a novel silicon anode, and a nonflammable aqueous electrolyte.</t>
  </si>
  <si>
    <t>Develops and licenses lithium-ion battery technology and is looking to expand lab to make sample products</t>
  </si>
  <si>
    <t>Arkema - Calvert City manufacturing plant</t>
  </si>
  <si>
    <t>Binders</t>
  </si>
  <si>
    <t>4444 Industrial Parkway</t>
  </si>
  <si>
    <t>Calvert City</t>
  </si>
  <si>
    <t>Questionnaire; arkema.com; https://www.arkema.com/usa/en/united-states/production-centers/calvert-city-ky/</t>
  </si>
  <si>
    <t>Arkema's High Performance Polymers business unit is a leading global supplier of Fluoropolymer, Specialty Polyamide, and Polyketone materials.</t>
  </si>
  <si>
    <t>https://www.arkema.com/global/en/arkema-group/profile/</t>
  </si>
  <si>
    <t>414-774-2250</t>
  </si>
  <si>
    <t>Questionnaire; arkema.com; https://www.arkema.com/files/live/sites/shared_arkema/files/downloads/corporate-documentations/Annual%20reports%20-%20EN/2020-arkema-annual-report.pdf</t>
  </si>
  <si>
    <t>ArlanXEO</t>
  </si>
  <si>
    <t>yes</t>
  </si>
  <si>
    <t>Arlanxeo</t>
  </si>
  <si>
    <t>Cell components</t>
  </si>
  <si>
    <t xml:space="preserve">Rubber for battery caps, battery cell components, packers </t>
  </si>
  <si>
    <t>https://www.arlanxeo.com/</t>
  </si>
  <si>
    <t>1265 Vidal St S</t>
  </si>
  <si>
    <t>Sarina</t>
  </si>
  <si>
    <t>N0N 1G0</t>
  </si>
  <si>
    <t>519-337-8251</t>
  </si>
  <si>
    <t>Maastricht</t>
  </si>
  <si>
    <t>BT</t>
  </si>
  <si>
    <t xml:space="preserve">https://nl.wikipedia.org/wiki/Arlanxeo, </t>
  </si>
  <si>
    <t>ARLANXEO is one of the world's largest producers of synthetic rubber and a wholly owned subsidiary of Saudi Aramco, a leading producer of energy and chemicals.</t>
  </si>
  <si>
    <t>https://www.arlanxeo.com/en/company/about-arlanxeo</t>
  </si>
  <si>
    <t>Geismar</t>
  </si>
  <si>
    <t>Electrolyte (liquid)</t>
  </si>
  <si>
    <t>Solvents</t>
  </si>
  <si>
    <t>8404 River Road</t>
  </si>
  <si>
    <t>225-339-7300</t>
  </si>
  <si>
    <t>https://www.basf.com/us/en/who-we-are/organization/locations/find-out-about-basf-in---/Louisiana/about-louisiana.html; https://www.basf.com/us/en/who-we-are.html#:~:text=BASF%20has%20approximately%2016%2C700%20employees,environmental%20protection%20and%20social%20responsibility.</t>
  </si>
  <si>
    <t>https://www.basf.com/us/en/who-we-are.html</t>
  </si>
  <si>
    <t>1156 employees, 750 contractors; 32 plants; n-Methyl Pyrrolidone;  BASF's largest manufacturing facility in NA</t>
  </si>
  <si>
    <t>370 Columbian Chemicals Lane</t>
  </si>
  <si>
    <t>Birla Carbon is one of the largest manufacturers and suppliers of high-quality carbon black additives globally, making products stronger, lighter and longer lasting.</t>
  </si>
  <si>
    <t>Black Diamond Structures</t>
  </si>
  <si>
    <t>Black Diamond Campus</t>
  </si>
  <si>
    <t>https://www.blackdiamond-structures.com/</t>
  </si>
  <si>
    <t>12310 Trail Driver</t>
  </si>
  <si>
    <t>737-787-6524</t>
  </si>
  <si>
    <t>million L/yr</t>
  </si>
  <si>
    <t xml:space="preserve">Austin </t>
  </si>
  <si>
    <t>Questionnaire; blackdiamond-structures.com; https://www.signalhire.com/companies/black-diamond-structures-llc; https://www.blackdiamond-structures.com/company/capabilities/; https://www.datanyze.com/companies/black-diamond-structures/369318968</t>
  </si>
  <si>
    <t>Black Diamond Structures is a global nanotechnology leader with the mission to help manufacturers create the next generation of world-class batteries.</t>
  </si>
  <si>
    <t>BrightVolt</t>
  </si>
  <si>
    <t>Polymer Electrolyte</t>
  </si>
  <si>
    <t>https://www.brightvolt.com/</t>
  </si>
  <si>
    <t>7970 S Energy Dr.</t>
  </si>
  <si>
    <t xml:space="preserve">Newberry </t>
  </si>
  <si>
    <t>Redmond</t>
  </si>
  <si>
    <t>brightvolt.com; https://craft.co/brightvolt</t>
  </si>
  <si>
    <t>Brightvolt supplies ultra-thin and flexible lithium polymer batteries and power efficient, flexible micro-electronics.</t>
  </si>
  <si>
    <t>Brightvolt has a commercialized primary battery as well as developing the advanced electrolyte for rechargeable LIBs</t>
  </si>
  <si>
    <t xml:space="preserve"> conductive additives, fumed metal oxides, and aerogel</t>
  </si>
  <si>
    <t>Questionnaire; cabotcorp.com; https://www.cabotcorp.com/company/worldwide-locations/north-america/usa-texas-pampa-manufacturing#:~:text=Our%20plant%20has%20been%20in,as%20toners%2C%20coatings%20and%20sealants.</t>
  </si>
  <si>
    <t xml:space="preserve"> Black conductive additives for batteries</t>
  </si>
  <si>
    <t>Capchem</t>
  </si>
  <si>
    <t>https://en.capchem.com/</t>
  </si>
  <si>
    <t xml:space="preserve">corner of PureCycle Drive and County Road 1A (former U.S. 52) </t>
  </si>
  <si>
    <t xml:space="preserve">Lawrence County </t>
  </si>
  <si>
    <t>Ohio</t>
  </si>
  <si>
    <t xml:space="preserve">Shenzhen City </t>
  </si>
  <si>
    <t xml:space="preserve">Guangdong </t>
  </si>
  <si>
    <t xml:space="preserve">China </t>
  </si>
  <si>
    <t xml:space="preserve">https://en.capchem.com/about1.html
https://www.herald-dispatch.com/news/chinese-company-to-produce-ev-battery-component-in-lawrence-county-ohio/article_6da85f36-54a0-53bc-881e-f01929654e26.html;
https://www.wowktv.com/news/ohio/lawrence-county-oh/ev-battery-manufacturing-facility-to-create-jobs-in-lawrence-county-ohio/; JayDB
</t>
  </si>
  <si>
    <t>Capchem specializes in battery chemicals research and development, focusing on electrolyte additives and forulations to address key lithium-ion battery issues.</t>
  </si>
  <si>
    <t>Celgard, LLC</t>
  </si>
  <si>
    <t>Celgard, LLC - Charlotte Manufacturing Facility</t>
  </si>
  <si>
    <t>Separators</t>
  </si>
  <si>
    <t>https://www.celgard.com/</t>
  </si>
  <si>
    <t>13800 South Lakes Dr</t>
  </si>
  <si>
    <t>704-588-5310</t>
  </si>
  <si>
    <t>million sq m/yr</t>
  </si>
  <si>
    <t>https://www.Celgard.com/</t>
  </si>
  <si>
    <t xml:space="preserve">BNEF: Interactive Datasets/Storage/Component manufacturers/All components; Questionnaire; </t>
  </si>
  <si>
    <t>Celgard is a proven global leader in the development and production of high-performance membrane technology. Its products are used in a broad range of energy storage and other barrier-type applications.</t>
  </si>
  <si>
    <t>Celgard, LLC - Concord Manufacturing Facility</t>
  </si>
  <si>
    <t>390 Business Boulevard NW</t>
  </si>
  <si>
    <t>Concord</t>
  </si>
  <si>
    <t>704-720-5211</t>
  </si>
  <si>
    <t>BNEF: Interactive Datasets/Storage/Component manufacturers/All components; Questionnaire;  https://www.celgard.com/about-us/locations</t>
  </si>
  <si>
    <t>Current Chemicals</t>
  </si>
  <si>
    <t>Ivanhoe Road Plant</t>
  </si>
  <si>
    <t>https://www.currentchemicals.com/</t>
  </si>
  <si>
    <t>1099 Ivanhoe Road</t>
  </si>
  <si>
    <t>216-570-3873</t>
  </si>
  <si>
    <t>-81.5690</t>
  </si>
  <si>
    <t>Current Lighting Solutions, LLC</t>
  </si>
  <si>
    <t>www.currentchemicals.com; Email from M. Jones, 4/11/2022</t>
  </si>
  <si>
    <t>Current Chemicals is a specialty materials manufacturer that processes wet precipitation and solid-state chemical processing from lab scale through scale-up to specialty and bulk production.</t>
  </si>
  <si>
    <t>Current is a specialty materials manufacturer that performs contract chemical manufacturing, piloting, and development work for customers' materials and formulations in diverse markets, including liquid and solid electrolytes and related battery materials</t>
  </si>
  <si>
    <t>Daikin America</t>
  </si>
  <si>
    <t>Daikin Decatur Battery Material Manufacturing Plant</t>
  </si>
  <si>
    <t>https://daikin-america.com/</t>
  </si>
  <si>
    <t>905 State Docks Rd NW</t>
  </si>
  <si>
    <t>Decatur</t>
  </si>
  <si>
    <t>256-306-5000</t>
  </si>
  <si>
    <t>Daikin</t>
  </si>
  <si>
    <t>Orangeburg</t>
  </si>
  <si>
    <t>BNEF: Interactive Datasets/Storage/Component manufacturers/All components; daikin.com; https://www.zippia.com/daikin-america-careers-376502/demographics/</t>
  </si>
  <si>
    <t>Daikin America is the world's foremost developer and manufacturer of fluorochemical products for a variety of industries, including lithium-ion batteries,</t>
  </si>
  <si>
    <t>https://daikin-america.com/, https://daikin-america.com/about-us/</t>
  </si>
  <si>
    <t>17497 workers employed in US, but likely most are in refrigerants</t>
  </si>
  <si>
    <t>Denkai America</t>
  </si>
  <si>
    <t>Denkai America Inc. Manufacturing Headquarters</t>
  </si>
  <si>
    <t>Current collectors</t>
  </si>
  <si>
    <t>Copper</t>
  </si>
  <si>
    <t>29 Battleship Road Ext.</t>
  </si>
  <si>
    <t>Camden</t>
  </si>
  <si>
    <t>803-425-7900</t>
  </si>
  <si>
    <t>Nippon Denkai, Ltd.</t>
  </si>
  <si>
    <t>Chikseit-shi</t>
  </si>
  <si>
    <t>Ibaraki-ken</t>
  </si>
  <si>
    <t>https://www.nippon-denkai.co.jp/english/about/locations.html;  denkaiamerica.com; Questionnaire; https://www.daikin.com/-/media/Project/Daikin/daikin_com/investor/data/report/daikin2021_printing-pdf.pdf?rev=-1</t>
  </si>
  <si>
    <t>Denkai America is a leader in the manufacture of high-quality electrodeposited copper foils for printed circuit board, industrial, and energy storage applications.</t>
  </si>
  <si>
    <t>https://denkaiamerica.com/</t>
  </si>
  <si>
    <t>Dongwha Electrolyte</t>
  </si>
  <si>
    <t>Dongwha Electrolyte Clarksville</t>
  </si>
  <si>
    <t>http://www.dongwhaelectrolyte.com/en/main/main.asp</t>
  </si>
  <si>
    <t>4370 Guthrie Highway</t>
  </si>
  <si>
    <t>Dongwha Group</t>
  </si>
  <si>
    <t>BNEF Component Database; https://clarksvillenow.com/local/dongwha-electrolyte-breaks-ground-on-new-70-million-manufacturing-plant/; dongwha.com</t>
  </si>
  <si>
    <t xml:space="preserve">Dongwha Electrolyte provides various high-performance and high-stability electrolytes to serve electric vehicle lithium battery production. </t>
  </si>
  <si>
    <t>http://www.dongwhaelectrolyte.com/en/dongwha/about.asp</t>
  </si>
  <si>
    <t>$70M investment; can support ~5MM vehicles; construction scheduled for completion end of summer 2024</t>
  </si>
  <si>
    <t>Dukosi, Inc.</t>
  </si>
  <si>
    <t>Cell Monitor Integrated Circuits; System Hub Integrated Circuit; Embedded Firmware</t>
  </si>
  <si>
    <t>220 S. Main St., Suite 124</t>
  </si>
  <si>
    <t>Royal Oak</t>
  </si>
  <si>
    <t>248-846-3440</t>
  </si>
  <si>
    <t>Dukosi, Ltd</t>
  </si>
  <si>
    <t>Dukosi provides a unique cell monitoring platform based on intelligent chip-on-cell technology and contactless near field communication for EVs, industrial transportation, and stationary energy storage markets.</t>
  </si>
  <si>
    <t>Duksan Electera America, Inc.</t>
  </si>
  <si>
    <t>Duksan Electera Shelbyville Plant</t>
  </si>
  <si>
    <t>Shelbyville</t>
  </si>
  <si>
    <t xml:space="preserve">MT/yr </t>
  </si>
  <si>
    <t>BNEF cell component database; https://www.tn.gov/ecd/news/2022/7/27/governor-lee--commissioner-mcwhorter-announce-duksan-electera-america--inc--to-establish-manufacturing-operations-in-bedford-county.html; https://www.t-g.com/stories/new-duksan-plantbreaks-ground,69080 https://www.constructionjournal.com/projects/details/bb59adee57e241c49c7abed9a32a25d8.html; Questionnaire</t>
  </si>
  <si>
    <t xml:space="preserve">Duksan Electera America, Inc. is investing in a North American manufacturing plant for the production of several product lines of electrolyte solution for lithium-ion electrolytic cells. </t>
  </si>
  <si>
    <t>Taehyeong Park</t>
  </si>
  <si>
    <t>pth8551@dstp.co.kr</t>
  </si>
  <si>
    <t>+82 41 840 7324</t>
  </si>
  <si>
    <t>DuPont</t>
  </si>
  <si>
    <t>DuPont Various</t>
  </si>
  <si>
    <t>https://www.dupont.com/</t>
  </si>
  <si>
    <t>974 Centre Rd</t>
  </si>
  <si>
    <t>302-774-1000</t>
  </si>
  <si>
    <t>dupont.com;</t>
  </si>
  <si>
    <t>Dupont focuses on technology leadership and innovation capabilities in chemical production. Its production and development centers on electronics and next-generation automotives.</t>
  </si>
  <si>
    <t>https://www.dupont.com/electronics-industrial.html</t>
  </si>
  <si>
    <t>Numerous locations throughout NA; solid its electrolyte business, but likely makes other materials for LIBs; entry based on HQ</t>
  </si>
  <si>
    <t>Enchem America LLC</t>
  </si>
  <si>
    <t>Enchem Georgia Electrolyte Manufacturing Plant</t>
  </si>
  <si>
    <t>http://www.enchem.net/eng/sub.php?menukey=504</t>
  </si>
  <si>
    <t>648 GA-334</t>
  </si>
  <si>
    <t>706-335-7000</t>
  </si>
  <si>
    <t>Enchem</t>
  </si>
  <si>
    <t>http://www.enchem.net/eng/main.php</t>
  </si>
  <si>
    <t>Jecheon</t>
  </si>
  <si>
    <t>Chungbuk</t>
  </si>
  <si>
    <t>BNEF: Interactive Datasets/Storage/Component manufacturers/All components; https://gov.georgia.gov/press-releases/2020-01-22/enchem-build-two-facilities-jackson-county-create-300-jobs; https://www.b2byellowpages.com/company-information/093224021-enchem-america-llc.html; https://www.carrolldaniel.com/case-studies/enchem-america/; https://english.etnews.com/20210427200001#:~:text=Its%20Georgia%20plant%20is%20its,production%20capacity%20of%2020%2C000%20tons.</t>
  </si>
  <si>
    <t>Enchem America specializes in the development and manufacturing of electrolytes for rechargeable batteries and electrostatic double-layer capacitors at its first facility in the United States.</t>
  </si>
  <si>
    <t>https://www.enchem.net/eng/sub.php?menukey=489, https://www.enchem.net/eng/sub.php?menukey=490</t>
  </si>
  <si>
    <t>Facility will expand to 140,000 MT/yr by 2024</t>
  </si>
  <si>
    <t>http://www.enchem.net/eng/sub.php?menukey=505</t>
  </si>
  <si>
    <t>https://www.Enchem.net/</t>
  </si>
  <si>
    <t>Initial facility; expansions planned</t>
  </si>
  <si>
    <t>Enchem Michigan Electrolyte Manufacturing Plant</t>
  </si>
  <si>
    <t>http://www.enchem.net/eng/sub.php?menukey=506</t>
  </si>
  <si>
    <t>BNEF Cell Component database; enchem.net; https://www.kedglobal.com/batteries/newsView/ked202211280020</t>
  </si>
  <si>
    <t>Expected online in 2024; joint investment with LGES and GM</t>
  </si>
  <si>
    <t>Enchem Tennessee Electrolyte Manufacturing Plant</t>
  </si>
  <si>
    <t>http://www.enchem.net/eng/sub.php?menukey=507</t>
  </si>
  <si>
    <t>Expected online in 2024; 3 plants as joint investment with SK On-Ford, LGES-GM, and Ford-Volkswagen</t>
  </si>
  <si>
    <t>Enchem Kentucky Electrolyte Manufacturing Plant</t>
  </si>
  <si>
    <t>http://www.enchem.net/eng/sub.php?menukey=508</t>
  </si>
  <si>
    <t>Expected online in 2024; joint investment with SK On and Ford Motor Co</t>
  </si>
  <si>
    <t>Enchem Ohio Electrolyte Manufacturing Plant</t>
  </si>
  <si>
    <t>http://www.enchem.net/eng/sub.php?menukey=509</t>
  </si>
  <si>
    <t>Entek Oregon Separator Material Manufacturing Plant</t>
  </si>
  <si>
    <t>250 Hansard Ave</t>
  </si>
  <si>
    <t xml:space="preserve">ENTEK sells lead-acid separators, lithium-ion separators, extruders, and engineering services globally through in-house engineering, machining, and fabrication resources. </t>
  </si>
  <si>
    <t>https://entek.com/, https://entek.com/entek-about/</t>
  </si>
  <si>
    <t>ENTEK US Lithium Separator Manufacturing Plant Phase I</t>
  </si>
  <si>
    <t>Terre Haute</t>
  </si>
  <si>
    <t>billion sq m</t>
  </si>
  <si>
    <t>https://www.energy.gov/mesc/bipartisan-infrastructure-law-battery-materials-processing-and-battery-manufacturing-recycling</t>
  </si>
  <si>
    <t>Recipient of $200M from DOE BIL Battery FOA-2678; Plant will be large enough to supply 1-1.8 billion sq m of separators in Phase I; Will break ground 2023-2024 and commence operations in 2027</t>
  </si>
  <si>
    <t>ENTEK US Lithium Separator Manufacturing Plant Phase II</t>
  </si>
  <si>
    <t>https://entek.com/news/posts/entek-announces-location-of-first-lithium-battery-separator-plant-in-indiana-to-power-growing-domestic-electric-vehicle-market/</t>
  </si>
  <si>
    <t xml:space="preserve">$1.5B investment; Partially funded by DOE BIL; Phase II </t>
  </si>
  <si>
    <t>Halocarbon, LLC</t>
  </si>
  <si>
    <t>North Augusta, SC Manufacturing Plant</t>
  </si>
  <si>
    <t>https://www.halocarbon.com/</t>
  </si>
  <si>
    <t>1100 Dittman Ct</t>
  </si>
  <si>
    <t>Beech Island</t>
  </si>
  <si>
    <t>470-419-6364</t>
  </si>
  <si>
    <t>https://www.Halocarbon.com/</t>
  </si>
  <si>
    <t>Peachtree Corners</t>
  </si>
  <si>
    <t>Questionnaire; Email</t>
  </si>
  <si>
    <t>Halocarborn utilizes high-purity fluorochemistry to make products safer, longer lasting, and higher performing.</t>
  </si>
  <si>
    <t>https://halocarbon.com/, https://halocarbon.com/about/</t>
  </si>
  <si>
    <t>Buffalo Research Lab</t>
  </si>
  <si>
    <t>https://www.Honeywell.com/</t>
  </si>
  <si>
    <t>20 Peabody St</t>
  </si>
  <si>
    <t>Buffalo</t>
  </si>
  <si>
    <t>716-827-6200</t>
  </si>
  <si>
    <t>Honeywell</t>
  </si>
  <si>
    <t>BNEF: Interactive Datasets/Storage/Component manufacturers/All components; https://careers.honeywell.com/us/en/job/HRD174042/Chemical-Process-Engineer-II</t>
  </si>
  <si>
    <t>Honeywell is a technology company offering industry-specific solutions, including integrated manufacturing systems for the lithium-ion battery industry; aerospace products and services; control technologies; and performance materials globally.</t>
  </si>
  <si>
    <t>https://www.honeywell.com/us/en/company/about-us, https://www.honeywell.com/us/en/industries/energy</t>
  </si>
  <si>
    <t>Electrolyte salts and fluorinated compounds.  R&amp;D center.  Pilot plant was developed here for LiPF6 production that DOE funded, but plant was slated for Illinois</t>
  </si>
  <si>
    <t>Lithium salt; Liquid electrolyte</t>
  </si>
  <si>
    <t>Huntsman Petrochemical LLC</t>
  </si>
  <si>
    <t>Conroe Plant</t>
  </si>
  <si>
    <t>https://www.huntsman.com/</t>
  </si>
  <si>
    <t>5451 Jefferson Chemical Road</t>
  </si>
  <si>
    <t>Conroe</t>
  </si>
  <si>
    <t>281-719-6000</t>
  </si>
  <si>
    <t>Huntsman Corporation</t>
  </si>
  <si>
    <t>The Woodlands</t>
  </si>
  <si>
    <t>Questionnaire; huntsman.com;https://www.macrotrends.net/stocks/charts/HUN/huntsman/number-of-employees;https://www.huntsman.com/news/media-releases/detail/273/huntsman-announces-400-ktes-mdi-expansion-plan-for-us; https://www.conroeedc.org/about/partnerships/p/item/15609/huntsman-petrochemical-llc; BNEF Component database</t>
  </si>
  <si>
    <t>Huntsman Petrochemical is a global chemicals company focused on the production of MDI-based polyurethanes, advanced materials, and performance products in diverse markets.</t>
  </si>
  <si>
    <t>https://www.huntsman.com/about, https://www.huntsman.com/markets/energy</t>
  </si>
  <si>
    <t>LIPF6 Manufacturing Plant</t>
  </si>
  <si>
    <t>Lithium hexafluorophosphate</t>
  </si>
  <si>
    <t>MT LiFP6/yr</t>
  </si>
  <si>
    <t xml:space="preserve">https://www.energy.gov/mesc/bipartisan-infrastructure-law-battery-materials-processing-and-battery-manufacturing-recycling; </t>
  </si>
  <si>
    <t>Koura Orbia works in the development, manufacture, and supply of fluoroproducts. It accounts for 20% of the global supply of fluorspar.</t>
  </si>
  <si>
    <t>https://www.kouraglobal.com/, https://www.kouraglobal.com/sustainability/</t>
  </si>
  <si>
    <t>Recipient of $100M from DE-FOA-2678 for the 1st large scale LiPF6 in the U.S.; Will be located on the same location as its existing fluorochemical production site and its LiPF6 pilot plant</t>
  </si>
  <si>
    <t>LioChem e-Materials LLC</t>
  </si>
  <si>
    <t>Simpson County CNT Plant</t>
  </si>
  <si>
    <t>Carbon nanotube dispersent</t>
  </si>
  <si>
    <t>https://www.liochem.toyoink.com/</t>
  </si>
  <si>
    <t>310 Ronnie Clark Drive</t>
  </si>
  <si>
    <t>Franklin</t>
  </si>
  <si>
    <t>Toyo Ink Group</t>
  </si>
  <si>
    <t>https://www.toyoink.com
https://ced.ky.gov/Newsroom/NewsPage/20220126_LioChem/</t>
  </si>
  <si>
    <t>Tokyo</t>
  </si>
  <si>
    <t xml:space="preserve">Tokyo </t>
  </si>
  <si>
    <t>businessfacilities.com/liochem-e-materials-to-invest-104m-in-kentucky-battery-plant</t>
  </si>
  <si>
    <t xml:space="preserve">LioChem is a leading manufacturer of quality printing inks, coatings, and plastic colorants. </t>
  </si>
  <si>
    <t>https://www.liochem.toyoink.com/about/</t>
  </si>
  <si>
    <t>$104M investment; Google Maps did not have the industrial park or address; Used Franklin Simpson Industrial Authority in Franklin, KY</t>
  </si>
  <si>
    <t>https://www.microvast.com/</t>
  </si>
  <si>
    <t>901-354-1111</t>
  </si>
  <si>
    <t>microvast.com; https://microvast.com/microvast-governor-lee-and-commissioner-rolfe-announce-company-to-establish-manufacturing-facility-in-clarksville-tennessee/; https://www.automotivemanufacturingsolutions.com/emobility/lithium-ion-battery-gigafactory-database/41937.article;https://ir.microvast.com/static-files/b62fb2f8-3563-4066-b296-a68b69332db1; https://www.energy.gov/sites/default/files/2022-11/DOE%20BIL%20Battery%20FOA-2678%20Selectee%20Fact%20Sheets.pdf; https://ir.microvast.com/news-releases/news-release-details/fact-sheet-about-doe-decision; https://www.theleafchronicle.com/story/news/local/clarksville/2022/10/19/microvast-may-add-700-clarksville-jobs/69575482007/;</t>
  </si>
  <si>
    <t xml:space="preserve">Microvast is a global leader of lithium-ion battery solutions for transportation, heavy equipment, and energy storage. </t>
  </si>
  <si>
    <t>DOE withdrew funding for a separator plant; Company said it would still invest in a pilot line for 10 M sq m; it is not clear where this facility will be and so it was assumed to be in Clarksville</t>
  </si>
  <si>
    <t>Mitsubishi Chemical America</t>
  </si>
  <si>
    <t>Mitsubishi Chemical Memphis Lithium-ion Battery Material Manufacturing Plant I-III</t>
  </si>
  <si>
    <t>https://us.mitsubishi-chemical.com/company/electrolyte/</t>
  </si>
  <si>
    <t>2665 Fite Rd</t>
  </si>
  <si>
    <t>Memphis</t>
  </si>
  <si>
    <t>Mitsubishi Chemical</t>
  </si>
  <si>
    <t>https://us.mitsubishi-chemical.com/</t>
  </si>
  <si>
    <t>Tokyo-to</t>
  </si>
  <si>
    <t>BNEF: Interactive Datasets/Storage/Component manufacturers/All components;https://www.apollo.io/companies/Mitsubishi-Chemical-America/54a1e51874686940120b1e16?chart=count;https://asia.nikkei.com/Business/Automobiles/Mitsubishi-Chemical-to-boost-EV-battery-material-output-overseas#:~:text=More%20specifically%2C%20it%20will%20double,is%20currently%20at%2026%2C000%20tons; https://www.buzzfile.com/business/Mitsubishi-Chemical-America,-Inc.-901-381-2474;</t>
  </si>
  <si>
    <t>Mitsubishi Chemical Group provides diverse solutions in performance products, industrial materials, and healthcare.  The American division imports products developed and produced in Japan for a variety of industries. '</t>
  </si>
  <si>
    <t>Sol-RiteTM electrolytes</t>
  </si>
  <si>
    <t>Nouryon Chemicals, LLC</t>
  </si>
  <si>
    <t>Sodium hydrosulfide</t>
  </si>
  <si>
    <t>13440 US-43</t>
  </si>
  <si>
    <t>Axis</t>
  </si>
  <si>
    <t>36505</t>
  </si>
  <si>
    <t>251-675-1310</t>
  </si>
  <si>
    <t>Questionnaire; https://www.buzzfile.com/business/Nouryon-Functional-Chemicals-LLC-251-675-1310;</t>
  </si>
  <si>
    <t>Charlie Song</t>
  </si>
  <si>
    <t>Charlie.Song@nouryon.com</t>
  </si>
  <si>
    <t>+31631941986</t>
  </si>
  <si>
    <t>Collodial silica</t>
  </si>
  <si>
    <t>1501 Brookfield Ave</t>
  </si>
  <si>
    <t>Green Bay</t>
  </si>
  <si>
    <t>920-434-0393</t>
  </si>
  <si>
    <t>Questionnaire; https://www.chamberofcommerce.com/business-directory/wisconsin/green-bay/chemical-industry/2000564691-nouryon-silica;</t>
  </si>
  <si>
    <t>Employs 11-50; Estimated at 30</t>
  </si>
  <si>
    <t>Andreas Sundblom</t>
  </si>
  <si>
    <t>andreas.sundblom@nouryon.com</t>
  </si>
  <si>
    <t>+4631587903</t>
  </si>
  <si>
    <t>Parker LORD Saegertown</t>
  </si>
  <si>
    <t>https://www.lord.com/</t>
  </si>
  <si>
    <t>601 South St</t>
  </si>
  <si>
    <t>Saegertown</t>
  </si>
  <si>
    <t>Questionnaire; https://www.lord.com/our-company; https://www.meadvilletribune.com/news/lord-corp-being-sold-for-3-6-billion/article_4aa24a92-6a81-11e9-bcfb-d38056d477ad.html#:~:text=LORD%20has%20a%20chemical%20adhesives,of%20motion%20and%20control%20technologies; https://www.manta.com/c/mmf51lg/lord-corporation</t>
  </si>
  <si>
    <t>Parker Lord manufactures and develops adhesives, coatings, thermal management materials, motion management devices, and sensing technologies to significantly reduce risk and improve performance.</t>
  </si>
  <si>
    <t>PPG</t>
  </si>
  <si>
    <t>Various</t>
  </si>
  <si>
    <t>https://www.ppgindustrialcoatings.com/</t>
  </si>
  <si>
    <t>One PPG Place</t>
  </si>
  <si>
    <t>888-774-2001</t>
  </si>
  <si>
    <t>PPG Industries Inc.</t>
  </si>
  <si>
    <t>https://www.ppg.com/</t>
  </si>
  <si>
    <t>ppg.com;http://corporate.ppg.com/Media/Newsroom/2016/PPG-to-increase-North-America-precipitated-silica/;https://www.statista.com/statistics/532348/ppg-industries-number-of-employees/#:~:text=In%202020%2C%20the%20company%20had%20an%20average%20of%2049%2C300%20employees; https://rocketreach.co/ppg-industrial-coatings-profile_b5ecc174f42e7cc8</t>
  </si>
  <si>
    <t xml:space="preserve">PPG provides industrial paints, coatings, and special materials in transportation, consumer products, and construction markets. </t>
  </si>
  <si>
    <t>https://www.ppgindustrialcoatings.com/en-US, https://www.ppgindustrialcoatings.com/en-US/about-us</t>
  </si>
  <si>
    <t>Numerous locations throughout NA; locations of specific manufacturing facilities are not known; address is for global HQ</t>
  </si>
  <si>
    <t>Schlenk Metallfolien GmbH &amp; Co. KG</t>
  </si>
  <si>
    <t>Schlenk North America HQ</t>
  </si>
  <si>
    <t>Rolled copper and nickel anode foils and tabs</t>
  </si>
  <si>
    <t>https://www.schlenk.com/</t>
  </si>
  <si>
    <t>40 Nickerson Road</t>
  </si>
  <si>
    <t>Ashland</t>
  </si>
  <si>
    <t>01721</t>
  </si>
  <si>
    <t>508-881-9147</t>
  </si>
  <si>
    <t>Roth</t>
  </si>
  <si>
    <t>Questionnaire; schlenk.com</t>
  </si>
  <si>
    <t>Schlenk produces metal effect pigments, aluminum, copper and copper alloy powders for technical purposes as well as metal foils and strips for a wide variety of industries.</t>
  </si>
  <si>
    <t>https://www.schlenk.com/, https://www.schlenk.com/about-us/profile/profil</t>
  </si>
  <si>
    <t>SP2</t>
  </si>
  <si>
    <t>14902 Grant Street, Unit 120-140</t>
  </si>
  <si>
    <t>MT solid electrolyte/yr</t>
  </si>
  <si>
    <t>solidpowerbattery.com/solid-power-thornton-sp2; PitchBook</t>
  </si>
  <si>
    <t>Solid Power is an industry-leading developer of all solid-state battery cells for electric vehicles and mobile power markets.</t>
  </si>
  <si>
    <t>Facility will also include Cell Testing, R&amp;D; 250 employees total - divided between facilities</t>
  </si>
  <si>
    <t>Solvay Specialty Polymers USA, LLC</t>
  </si>
  <si>
    <t>Solvay Battery-Grade PVDF Manufacturing Facility</t>
  </si>
  <si>
    <t>Binders - PVDF</t>
  </si>
  <si>
    <t>https://www.solvay.com/</t>
  </si>
  <si>
    <t>3702 Clanton Road</t>
  </si>
  <si>
    <t>706-790-3100</t>
  </si>
  <si>
    <t>Solvay SA</t>
  </si>
  <si>
    <t>Solvay is a science and chemicals company that develops products  in various industrial sectors , focusing on cost and process leadership, carbon neutrality, market leadership, and capital discipline.</t>
  </si>
  <si>
    <t>https://www.solvay.com/en/our-company</t>
  </si>
  <si>
    <t>Recipient of $178M from DOE BIL Battery FOA-2678; Plant will be large enough to supply &gt;5 million EV batteries/yr in Augusta GA; Used current Augusta facility site as address.</t>
  </si>
  <si>
    <t>Solvay West Deptford</t>
  </si>
  <si>
    <t>10 Leonard Ln</t>
  </si>
  <si>
    <t>West Deptford</t>
  </si>
  <si>
    <t>08086</t>
  </si>
  <si>
    <t>609-860-4000</t>
  </si>
  <si>
    <t>Questionnaire; solvay.com</t>
  </si>
  <si>
    <t>Soulbrain MI</t>
  </si>
  <si>
    <t>Soulbrain MI Northville Lithium-ion Electrolyte Material Manufacturing Plant</t>
  </si>
  <si>
    <t>https://www.soulbrainmi.com/</t>
  </si>
  <si>
    <t>47050 Five Mile Rd</t>
  </si>
  <si>
    <t>Northville</t>
  </si>
  <si>
    <t>248-869-3000</t>
  </si>
  <si>
    <t>Soulbrain Holdings Co., Ltd</t>
  </si>
  <si>
    <t>https://www.soulbrain.co.kr/</t>
  </si>
  <si>
    <t>BNEF: Interactive Datasets/Storage/Component manufacturers/All components; soulbrainmi.com; https://www.dnb.com/business-directory/company-profiles.soulbrain_mi_inc.639a3de0db0980549e556026f44bfab5.html#:~:text=Soulbrain%20Mi%2C%20Inc.%20is%20located,corporate%20family.;https://www.apollo.io/companies/soulbrain-MI/54a127ea69702d8eebd81a01?chart=count;https://craft.co/soulbrain-mi</t>
  </si>
  <si>
    <t xml:space="preserve">Soulbrain MI is the North American headquarters for lithium-ion electrolyte production and research and development.  It is a full-production facility, manufacturing optimal electrolytes for lithium-ion batteries. </t>
  </si>
  <si>
    <t>https://soulbrainmi.com/about-us/</t>
  </si>
  <si>
    <t>PunEL electrolyte; they may be a toll manufacturer and develop electrolyte for different customers; they also do R&amp;D at this location, but it is for their company, not as a service</t>
  </si>
  <si>
    <t>South 8 Technologies</t>
  </si>
  <si>
    <t>https://www.south8technologies.com/</t>
  </si>
  <si>
    <t>3030 Bunker Hill Street, Suite 319</t>
  </si>
  <si>
    <t>858-304-0231</t>
  </si>
  <si>
    <t>south8technologies.com; BNEF: 2020 Battery Startups; https://sbir.nasa.gov/firm/node/58939; https://craft.co/south-8-technologies; Questionnaire; Pitchbook.com</t>
  </si>
  <si>
    <t>South 8 is developing LiGas®, a proprietary blend of nontoxic and noncorrosive gasses. It offers several safety and performance benefits over standard liquid electrolyte for lithium-ion batteries</t>
  </si>
  <si>
    <t>https://www.south8.com/, https://www.south8.com/technology/, https://www.south8.com/markets/</t>
  </si>
  <si>
    <t>Building a pilot production line to fill LiBs with its LiGas electrolyte and will be able to fulfull low volume orders for cylindrical sample cells</t>
  </si>
  <si>
    <t>Washington Works</t>
  </si>
  <si>
    <t>https://www.chemours.com/</t>
  </si>
  <si>
    <t>8480 Dupont Rd</t>
  </si>
  <si>
    <t>304-863-6681</t>
  </si>
  <si>
    <t>Questionnaire; https://www.chemours.com/en/about-chemours/global-reach/washington-works; https://www.yellowpages.com/washington-wv/mip/the-chemours-company-531078219; http://developwoodcountywv.com/wp-content/uploads/2017/04/20170215_16-BID-1019_ChemoursWashingtonWorksBrochure_Client.pdf</t>
  </si>
  <si>
    <t xml:space="preserve">Chemours is a chemistry company serving diverse industries. Its recent focus has been environmentally friendly technologies including electric vehicles, clean energy, coatings for advanced infrastructure, and energy-efficient cooling. </t>
  </si>
  <si>
    <t>https://www.chemours.com/en, https://www.chemours.com/en/about-chemours</t>
  </si>
  <si>
    <t>Volexion</t>
  </si>
  <si>
    <t>Drop-in graphene coating</t>
  </si>
  <si>
    <t>https://www.volexion-inc.com/</t>
  </si>
  <si>
    <t>1801 Maple Ave., Suite 5311</t>
  </si>
  <si>
    <t>Evanston</t>
  </si>
  <si>
    <t>312-843-9801</t>
  </si>
  <si>
    <t>Volexion, Inc.</t>
  </si>
  <si>
    <t>Questionnaire; volexion-inc.com</t>
  </si>
  <si>
    <t>Volexion produces next-generation lithium ion batteries using drop-in graphene encapsulation for li-ion cathode materials, driving comprehensive performance improvement.</t>
  </si>
  <si>
    <t>Alabama Graphite, a subsidiear of Westwater, is focused on developing an advanced graphite processing plant in the state of Alabama to serve the green energy storage sector.</t>
  </si>
  <si>
    <r>
      <t xml:space="preserve">In 2020, Avalon began to look at establishing a regional lithium battery materials process facility in Thunder Bay, Ontario. This facility would be designed to accept lithium mineral concentrates from </t>
    </r>
    <r>
      <rPr>
        <b/>
        <sz val="11"/>
        <color theme="1"/>
        <rFont val="Calibri"/>
        <family val="2"/>
      </rPr>
      <t>Avalon's Separation Rapids Lithium Project</t>
    </r>
    <r>
      <rPr>
        <sz val="11"/>
        <color theme="1"/>
        <rFont val="Calibri"/>
        <family val="2"/>
      </rPr>
      <t xml:space="preserve"> and other new producers from the many lithium pegmatites that occur in northwestern Ontario.
</t>
    </r>
  </si>
  <si>
    <r>
      <t>B</t>
    </r>
    <r>
      <rPr>
        <sz val="11"/>
        <rFont val="Calibri"/>
        <family val="2"/>
      </rPr>
      <t>é</t>
    </r>
    <r>
      <rPr>
        <sz val="11"/>
        <rFont val="Calibri"/>
        <family val="2"/>
        <scheme val="minor"/>
      </rPr>
      <t>cancour CAM Plant</t>
    </r>
  </si>
  <si>
    <r>
      <t>Avenue des Cendr</t>
    </r>
    <r>
      <rPr>
        <sz val="11"/>
        <rFont val="Calibri"/>
        <family val="2"/>
      </rPr>
      <t>és</t>
    </r>
  </si>
  <si>
    <t>E3 Lithium Corp.</t>
  </si>
  <si>
    <t>EVelution Energy is  building the first solar-powered, carbon-neutral cobalt processing facility in the United States.</t>
  </si>
  <si>
    <t xml:space="preserve">Based in the Silicon Valley, Gotion is an energy solutions company that aims to innovate and create the next generation of battery materials and technologies. </t>
  </si>
  <si>
    <t xml:space="preserve">Based in the Silicon Valley, Gotion is an energy solutions company that aims to innovate and create the next generation of battery materials and technologies.  </t>
  </si>
  <si>
    <t xml:space="preserve">Group14 develops advanced silicon anode battery materials through a scalable modular manufacturing process that provides high energy density and cycle life sustainability. </t>
  </si>
  <si>
    <t xml:space="preserve">ICL-IP, a global specialty minerals company, is building a battery materials manufacturing plant in St. Louis expected to be one of first large-scale lithium iron phosphate (LFP) facility in U.S. </t>
  </si>
  <si>
    <t xml:space="preserve">https://www.lanxess.com </t>
  </si>
  <si>
    <t xml:space="preserve"> Standard Lithium LANXESS plans to supplywith lithium-rich brine required for lithium extraction to benefit from the lithium market and strengthen the margin of its additive business. 
</t>
  </si>
  <si>
    <r>
      <t>280 Av. Libert</t>
    </r>
    <r>
      <rPr>
        <sz val="11"/>
        <rFont val="Calibri"/>
        <family val="2"/>
      </rPr>
      <t>é</t>
    </r>
  </si>
  <si>
    <t/>
  </si>
  <si>
    <r>
      <t>9900 Rie Ir</t>
    </r>
    <r>
      <rPr>
        <sz val="11"/>
        <rFont val="Calibri"/>
        <family val="2"/>
      </rPr>
      <t>énée Vachon</t>
    </r>
  </si>
  <si>
    <r>
      <t>Ciudad Sahag</t>
    </r>
    <r>
      <rPr>
        <sz val="11"/>
        <rFont val="Calibri"/>
        <family val="2"/>
      </rPr>
      <t>ún</t>
    </r>
  </si>
  <si>
    <r>
      <t>T</t>
    </r>
    <r>
      <rPr>
        <sz val="11"/>
        <rFont val="Calibri"/>
        <family val="2"/>
      </rPr>
      <t>ü</t>
    </r>
    <r>
      <rPr>
        <sz val="11"/>
        <rFont val="Calibri"/>
        <family val="2"/>
        <scheme val="minor"/>
      </rPr>
      <t>rkiye</t>
    </r>
  </si>
  <si>
    <r>
      <rPr>
        <sz val="11"/>
        <rFont val="Calibri"/>
        <family val="2"/>
      </rPr>
      <t>Î</t>
    </r>
    <r>
      <rPr>
        <sz val="11"/>
        <rFont val="Calibri"/>
        <family val="2"/>
        <scheme val="minor"/>
      </rPr>
      <t>le-de-France</t>
    </r>
  </si>
  <si>
    <t>Contact email</t>
  </si>
  <si>
    <t>20</t>
  </si>
  <si>
    <t>Chemistries</t>
  </si>
  <si>
    <t>Capacity</t>
  </si>
  <si>
    <t>Capacity Units</t>
  </si>
  <si>
    <t>ACE Green Recycling</t>
  </si>
  <si>
    <t>ACE Green Recycling - Houston</t>
  </si>
  <si>
    <t>Battery recycling - hydro</t>
  </si>
  <si>
    <t>All LIB</t>
  </si>
  <si>
    <t>End-of-life Battery</t>
  </si>
  <si>
    <t>Mixed metal intermediates - alloy/ salts/ sulfates/ mattes</t>
  </si>
  <si>
    <t>https://www.acegreenrecycling.com/</t>
  </si>
  <si>
    <t>2700 Post Oak Blvd. Suite 2100</t>
  </si>
  <si>
    <t>MT batteries/yr</t>
  </si>
  <si>
    <t>https://www.bizjournals.com/houston/news/2022/12/12/ace-green-recycling-lead-acid-lithium-ion-metals.html?b=1670625366^22179615;</t>
  </si>
  <si>
    <t>Used Houston Regional HQ for plant location</t>
  </si>
  <si>
    <t xml:space="preserve">ACE Green Recycling specializes in battery recycling using a proprietary technology with 100% electrified, hydrometallurgical recycling process. It focuses on lead-acid and lithium-ion batteries, aiming for sustainable, emission-free recycling. </t>
  </si>
  <si>
    <t>Agmet LLC</t>
  </si>
  <si>
    <t>Agmet - Oakwood Village</t>
  </si>
  <si>
    <t>Battery recycling - hydro/ pyro/ direct</t>
  </si>
  <si>
    <t>Black Mass</t>
  </si>
  <si>
    <t>http://www.agmetmetals.com/</t>
  </si>
  <si>
    <t>7800 Medusa St.</t>
  </si>
  <si>
    <t>Oakwood Village</t>
  </si>
  <si>
    <t xml:space="preserve">OH </t>
  </si>
  <si>
    <t>440-439-7400</t>
  </si>
  <si>
    <t>MT waste/yr</t>
  </si>
  <si>
    <t>Oakwood</t>
  </si>
  <si>
    <t>Questionnaire; agmetmetals.com; https://www.zoominfo.com/c/agmet-llc/414574533; http://wwwapp.epa.ohio.gov/dapc/permits_issued/1333536.pdf</t>
  </si>
  <si>
    <t>Calciner throughput was calculated from air permit</t>
  </si>
  <si>
    <t xml:space="preserve">AGMET is a metal recycler based in Ohio. It follows a Recycle 100 philosophy to ensure no waste. </t>
  </si>
  <si>
    <t>Nickel manganese cobalt, LCO, NCA, Lithium manganese oxide</t>
  </si>
  <si>
    <t>Battery-grade lithium hydroxide</t>
  </si>
  <si>
    <t>American Battery Technology</t>
  </si>
  <si>
    <t>Questionnaire; americanbatterytechnology.com</t>
  </si>
  <si>
    <t>Plans for 100,000 MT/yr for commercial plant; includes collection, shipping refurbishing/ reuse</t>
  </si>
  <si>
    <t xml:space="preserve">American Battery Technologies extracts metals from recycled batteries through hydrometallurgy. </t>
  </si>
  <si>
    <t>Aqua Metals LLC</t>
  </si>
  <si>
    <t>Aqua Metals Innovation Center</t>
  </si>
  <si>
    <t>Not specified</t>
  </si>
  <si>
    <t>https://www.aquametals.com/</t>
  </si>
  <si>
    <t>160 Denmark Dr</t>
  </si>
  <si>
    <t>McCarran</t>
  </si>
  <si>
    <t>https://aquametals.com/</t>
  </si>
  <si>
    <t>aquametals.com; https://ie.linkedin.com/company/aqua-metals-limited; https://ir.aquametals.com/presentations</t>
  </si>
  <si>
    <t>Applying current metal recycling technology to Li-ion batteries</t>
  </si>
  <si>
    <t>Aqua Metals has a battery recycling facility, recovering valuable metals from spent li-ion batteries, producing lithium hydroxide, nickel, cobalt, copper, and manganese dioxide in a low-carbon, circular process.</t>
  </si>
  <si>
    <t>Recycling Operations</t>
  </si>
  <si>
    <t>Battery grade metal sulfates</t>
  </si>
  <si>
    <t>54 Rockdale Street</t>
  </si>
  <si>
    <t>508-936-7731</t>
  </si>
  <si>
    <t>Questionnaire; ascendelements.com; https://sp-edge.com/companies/631936</t>
  </si>
  <si>
    <t>Used to be Battery Resources; Location of original 500 kg/day pilot plant</t>
  </si>
  <si>
    <t>Ascend Elements recycles li-ion batteries using water and chemical treatments to extract valuable metals. Its process is called Aquarefining.</t>
  </si>
  <si>
    <t>Base 1</t>
  </si>
  <si>
    <t>9176 Industrial Drive NE</t>
  </si>
  <si>
    <t>Covington</t>
  </si>
  <si>
    <t>470-441-7116</t>
  </si>
  <si>
    <t>BNEF Comp Database; https://www.prnewswire.com/news-releases/ascend-elements-to-recycle-lithium-ion-battery-manufacturing-scrap-for-sk-battery-america-301498901.html#:~:text=Ascend%20Elements%20raised%20%2490M,capacity%20when%20fully%20operational%20later; https://www.ttnews.com/articles/ascend-ev-battery-recycling</t>
  </si>
  <si>
    <t>Recycling facility opened Q1 2022 and was selected to recycle batteries and scrap from SK Battery America; BNEF states that it will produce 21000 MT/yr of pCAM/CAM materials, but haven't been able to confirm</t>
  </si>
  <si>
    <t>Battery material refining</t>
  </si>
  <si>
    <t>Cathode precursor,  Battery grade metal sulfates</t>
  </si>
  <si>
    <t>6505 John Rivers Rd</t>
  </si>
  <si>
    <t>270-402-8943</t>
  </si>
  <si>
    <t>Started construction on in Q4 of 2022 and begin operations in late 2023; will be able to recycle cathode material for 250,000 vehicles, cost $1 billion and create 400 jobs when it is completed; the first phase will cost $300 million and create 270 jobs; Recipient of $316M under DE-FOA-2678; Will use proprietary Hydro to Cathode technology to turn End-of-life batteries into metal salts and pCAM for an adjacent CAM facility</t>
  </si>
  <si>
    <t>ATC Drive Train</t>
  </si>
  <si>
    <t>4R's - Repair, Remanufacture, Refurbish and/or Repurpose</t>
  </si>
  <si>
    <t>9901 W Reno Ave</t>
  </si>
  <si>
    <t>405-577-9901</t>
  </si>
  <si>
    <t>https://atcdrivetrain.com/</t>
  </si>
  <si>
    <t>atcdrivetrain.com; https://journalrecord.com/2021/03/22/atc-drivetrain-to-hire-100-in-oklahoma-city/; https://www.buzzfile.com/business/Atc-Drivetrain-405-577-9901_no:1573378</t>
  </si>
  <si>
    <t>ATC Drivetrain remanufactures packs and other electronics in vehicles, including the addition of new cells for electric cars.</t>
  </si>
  <si>
    <t>Austin Elements</t>
  </si>
  <si>
    <t>https://www.austinelements.com/</t>
  </si>
  <si>
    <t>4315 South Drive</t>
  </si>
  <si>
    <t>832-850-6858</t>
  </si>
  <si>
    <t>https://www.austinelements.com/; https://pitchbook.com/profiles/company/503477-83#overview</t>
  </si>
  <si>
    <t>Austin Elements is recharging the lithium-ion battery supply chain through sustainable recycling.</t>
  </si>
  <si>
    <t>B2U Storage Solutions Inc</t>
  </si>
  <si>
    <t>SEPV Sierra</t>
  </si>
  <si>
    <t>Second Life Battery</t>
  </si>
  <si>
    <t>https://www.b2uco.com/</t>
  </si>
  <si>
    <t>450 W. Ave. G</t>
  </si>
  <si>
    <t>Lancaster</t>
  </si>
  <si>
    <t>MWh installation</t>
  </si>
  <si>
    <t>Santa Monica</t>
  </si>
  <si>
    <t>Questionnaire; b2uco.com; https://www.datanyze.com/companies/b2u-storage-solutions/481296852</t>
  </si>
  <si>
    <t>Repurposes End-of-life EV batteries in large-scale energy storage applications in their original pack casing; Have developed a patented EV Pack Storage (EPS) technology. Expanding SEPV to 28 MWh</t>
  </si>
  <si>
    <t>B2U Storage Solutions repurposes electric vehicle batteries for use in electric grids.</t>
  </si>
  <si>
    <t>Battery M.D. Inc.</t>
  </si>
  <si>
    <t>EV/HEV Batteries</t>
  </si>
  <si>
    <t>http://www.batterymd.com/</t>
  </si>
  <si>
    <t>Battery MD Inc</t>
  </si>
  <si>
    <t>HV EV Battery Pack Remanufacturing; Exclusive battery repair company of GM, Ford, Chrysler from 1999 to present; Workforce range 11-50; Full service battery pack recycling</t>
  </si>
  <si>
    <t xml:space="preserve">
Battery M.D. runs a state-of-the-art  battery laboratory and electric, hybrid, and fuel cell vehicle repair facility. It provides battery system design, testing, and repair services for major automotive companies.</t>
  </si>
  <si>
    <t>Battery Recyclers of America</t>
  </si>
  <si>
    <t>Collection, Disassembling and/ or Storage (Universal Waste Handlers)</t>
  </si>
  <si>
    <t>Sorted End-of-life Battery</t>
  </si>
  <si>
    <t>https://www.batteryrecyclersofamerica.com/</t>
  </si>
  <si>
    <t>1920 McKinney Ave</t>
  </si>
  <si>
    <t>866-609-1561</t>
  </si>
  <si>
    <t>batteryrecyclersofamerica.com; batteryrecyclersofamerica.com; https://www.zoominfo.com/c/battery-recyclers/397654040</t>
  </si>
  <si>
    <t>Battery Recyclers of America provides nationwide, next-day battery recycling/collection services for various types including lead-acid and lithium-ion batteries, focusing on environmental compliance and efficiency, serving multiple industries, and emphasizing sustainability.</t>
  </si>
  <si>
    <t>https://www.batteryrecyclersofamerica.com/, https://www.batteryrecyclersofamerica.com/battery-recycling/</t>
  </si>
  <si>
    <t>Blue Star Recyclers</t>
  </si>
  <si>
    <t>Consumer Electronics</t>
  </si>
  <si>
    <t>https://www.bluestarrecyclers.org/</t>
  </si>
  <si>
    <t>953 Decatur St., Ste C</t>
  </si>
  <si>
    <t>303-534-1667</t>
  </si>
  <si>
    <t>tons electronic waste/yr</t>
  </si>
  <si>
    <t>bluestarrecyclers.org; http://www.bluestarrecyclers.org/#:~:text=Blue%20Star%20Recyclers%2C%20a%20501c3,sites%20in%20Colorado%20and%20Illinois.</t>
  </si>
  <si>
    <t>Recycles cell phones and computers. 4 other locations.</t>
  </si>
  <si>
    <t>Blue Star Recyclers offers residential and business recycling.</t>
  </si>
  <si>
    <t>https://www.bluestarrecyclers.org/, https://www.bluestarrecyclers.org/team.htm</t>
  </si>
  <si>
    <t>Blue Whale Materials Recycling Plant 1</t>
  </si>
  <si>
    <t>Shredding/ Black mass production</t>
  </si>
  <si>
    <t>All</t>
  </si>
  <si>
    <t>bluewhalematerials.com; https://www.buzzfile.com/business/Blue-Whale-Materials-LLC-202-596-5523;  https://www.electrive.com/2022/05/19/blue-whale-materials-bwm-to-build-5-recycling-plants/; Questionnaire;
https://www.bluewhalematerials.com/blue-whale-expand-leadership; https://www.bluewhalematerials.com/blue-whale-materials-release-copy; https://www.kjrh.com/news/local-news/up-to-90-jobs-expected-with-lithium-ion-battery-recycling-plant-in-bartlesville</t>
  </si>
  <si>
    <t>Looking to develop domestic process and received funding to build 5+ plants in the US and Europe. There appears to exist some facility in Asia used as a proof of concept. Acquired Eclipse Energy.</t>
  </si>
  <si>
    <t xml:space="preserve">Blue Whale Materials plans to construct several battery recycling facilities in the U.S. It will produce black mass to provide to refineries. </t>
  </si>
  <si>
    <t>https://www.bluewhalematerials.com/blue-whale-expand-leadership</t>
  </si>
  <si>
    <t>Call2Recycle</t>
  </si>
  <si>
    <t>US HQ</t>
  </si>
  <si>
    <t>Collection and Logistics</t>
  </si>
  <si>
    <t>https://www.call2recycle.org/</t>
  </si>
  <si>
    <t>1000 Parkwood Circle</t>
  </si>
  <si>
    <t>877-723-1297</t>
  </si>
  <si>
    <t>Call 2 Recycle</t>
  </si>
  <si>
    <t>Kelleher et al. 2019; call2recycle.org; telecon; https://www.call2recycle.org/2020collectionmilestone/; https://www.linkedin.com/company/call2recycle</t>
  </si>
  <si>
    <t>The 20,000 MT of recyclables (aerospace and battery scrap, plating residues, spent catalysts) included 4,600 MT of Ni, 2,00 MT of Co and 800 MT of Cu; the 2500 employees includes all operations at INO including mining, milling and the smelter</t>
  </si>
  <si>
    <t>Call2Recycle is the country’s largest, most reliable battery recycling program.</t>
  </si>
  <si>
    <t>Canadian HQ</t>
  </si>
  <si>
    <t>5140 Yonge St, Suite 1570</t>
  </si>
  <si>
    <t>M2N6L7</t>
  </si>
  <si>
    <t>888-224-9764</t>
  </si>
  <si>
    <t>Locations and drop-off boxes all across US; only HQ is included; Workforce 11-50 in US and Canada; split estimated</t>
  </si>
  <si>
    <t>Car-Part.com</t>
  </si>
  <si>
    <t>EV/HEV/PHEV</t>
  </si>
  <si>
    <t>https://www.car-part.com/</t>
  </si>
  <si>
    <t>1980 Highland Pike</t>
  </si>
  <si>
    <t>Ft. Wright</t>
  </si>
  <si>
    <t>859-344-1925</t>
  </si>
  <si>
    <t>car-part.com</t>
  </si>
  <si>
    <t>Questionnaire; car-part.com; https://www.linkedin.com/company/car-part.com</t>
  </si>
  <si>
    <t>Car-Part.com serves the recycled auto parts market.</t>
  </si>
  <si>
    <t>https://www.car-part.com/, V</t>
  </si>
  <si>
    <t>Cirba Solutions</t>
  </si>
  <si>
    <t>Wixom</t>
  </si>
  <si>
    <t>https://www.cirbasolutions.com/</t>
  </si>
  <si>
    <t>4930 Holtz Dr</t>
  </si>
  <si>
    <t>800-852-8127</t>
  </si>
  <si>
    <t xml:space="preserve">Kelleher et al. 2019. batterysolutions.com; cirbasolutions.com
</t>
  </si>
  <si>
    <t>Does all front end processing- disassembly, collection, logistics, discharging, storage and physical processing; only 2 process steps listed here; Battery Solutions, Heritage Battery Recycling and RetrievTech combined to form Cirba Solutions</t>
  </si>
  <si>
    <t>Cirba Solutions recycles a variety of battery types, including Li-ion and alkaline. It also handles the storage and distribution of materials produced from recycled cells.</t>
  </si>
  <si>
    <t xml:space="preserve">Kelleher et al. 2019. Process type from https://www.batterysolutions.com/recycling-information/how-are-batteries-recycled/;  https://batterysolutions.com/2020/11/05/battery-recycling-firm-gets-tax-break-for-moving-operations-to-milford-township/; cirbasolutions.com
</t>
  </si>
  <si>
    <t>Mesa</t>
  </si>
  <si>
    <t>618 E Auto Center Dr Ste111</t>
  </si>
  <si>
    <t>Battery Solutions, Heritage Battery Recycling and RetrievTech combined to form Cirba Solutions</t>
  </si>
  <si>
    <t>Recycling Facility</t>
  </si>
  <si>
    <t>Eloy</t>
  </si>
  <si>
    <t>520-723-4167</t>
  </si>
  <si>
    <t>Questionnaire; cirbasolutions.com; https://www.azcommerce.com/news-events/news/2022/9/new-lithium-ion-battery-recycling-facility-in-eloy-to-produce-critical-materials-for-north-american-battery-supply-chain/</t>
  </si>
  <si>
    <t>Retriev Tech, Battery Solutions and Heritage Battery Recycling combined to form Cirba Solutions</t>
  </si>
  <si>
    <t>2115 Rexford Rd Suite 550</t>
  </si>
  <si>
    <t>317-243-0811</t>
  </si>
  <si>
    <t>Questionnaire; heritage-enviro.com; cirbasolutions.com; https://www.linkedin.com/company/cirbasolutions/people/</t>
  </si>
  <si>
    <t xml:space="preserve">35.158216716489655, </t>
  </si>
  <si>
    <t>UW Handling</t>
  </si>
  <si>
    <t>8090 Lancaster-Newark Rd NE</t>
  </si>
  <si>
    <t>Baltimore</t>
  </si>
  <si>
    <t>740-653-6290</t>
  </si>
  <si>
    <t>retrievtech.com; https://www.lancastereaglegazette.com/story/news/2019/01/19/retriev-technologies-honored-chambers-large-business-winner/2606155002/; https://www.linkedin.com/company/retriev-technologies-inc-; cirbasolutions.com</t>
  </si>
  <si>
    <t>Total employees over all locations:  51-200; Retriev Tech, Battery Solutions and Heritage Battery Recycling combined to form Cirba Solutions</t>
  </si>
  <si>
    <t>Anaheim</t>
  </si>
  <si>
    <t>1125 Beacon St.</t>
  </si>
  <si>
    <t>Brea</t>
  </si>
  <si>
    <t>800-548-8797</t>
  </si>
  <si>
    <t>retrievtech.com; https://www.linkedin.com/company/retriev-technologies-inc-; cirbasolutions.com</t>
  </si>
  <si>
    <t>Part B TSDF permit; manage all types of batteries; can process Lead-acid for metal reclamation; Total employees over all locations:  51-200; Retriev Tech, Battery Solutions and Heritage Battery Recycling combined to form Cirba Solutions</t>
  </si>
  <si>
    <t>OH HQ/ Recycling Facility</t>
  </si>
  <si>
    <t>265 Quarry Rd SE</t>
  </si>
  <si>
    <t>Kelleher et al. 2019; retrievtech.com; https://www.linkedin.com/company/retriev-technologies-inc-; cirbasolutions.com</t>
  </si>
  <si>
    <t>Part B TSDF permit; Large-format battery recycling lines; Metal recovery; Total employees over all locations:  51-200; Retriev Tech, Battery Solutions and Heritage Battery Recycling combined to form Cirba Solutions</t>
  </si>
  <si>
    <t xml:space="preserve">https://www.energy.gov/mesc/bipartisan-infrastructure-law-battery-materials-processing-and-battery-manufacturing-recycling      </t>
  </si>
  <si>
    <t>Recipient of $75M from DE-FOA-2678 for the new facility; Facility size is noted as "tens of thousands of tonnes of batteries"; assumed 10,000 MT; actual products were not listed and were assumed to be battery-grade sulfates</t>
  </si>
  <si>
    <t>Cathode Precursor</t>
  </si>
  <si>
    <t>9384 Highway 22A</t>
  </si>
  <si>
    <t>Trail</t>
  </si>
  <si>
    <t>V1R 4W6</t>
  </si>
  <si>
    <t>877-468-6926</t>
  </si>
  <si>
    <t>Primary and secondary (rechargeable) Li and Li-ion battery recycling; treat scrap components from Li-ion battery manufacturing; Canadian HW permit; Total employees over all locations:  51-200; Retriev Tech, Battery Solutions and Heritage Battery Recycling combined to form Cirba Solutions</t>
  </si>
  <si>
    <t>Battery grade salts</t>
  </si>
  <si>
    <t>Columbia</t>
  </si>
  <si>
    <t>Clean Earth Inc.</t>
  </si>
  <si>
    <t>West Melbourne</t>
  </si>
  <si>
    <t>Mixed Alloy</t>
  </si>
  <si>
    <t>https://www.cleanearthinc.com/locations/west-melbourne-florida</t>
  </si>
  <si>
    <t>4317 J Fortune Place</t>
  </si>
  <si>
    <t>321-952-1516</t>
  </si>
  <si>
    <t>https://www.cleanearthinc.com/</t>
  </si>
  <si>
    <t>Clean Earth Inc</t>
  </si>
  <si>
    <t>https://www.cleanearthinc.com/locations/west-melbourne-florida; https://craft.co/clean-earth; https://www.linkedin.com/company/clean-earth-inc-</t>
  </si>
  <si>
    <t>Used to be AERC Recycling; Entire company has 1001-5000 employees</t>
  </si>
  <si>
    <t xml:space="preserve">Clean Earth Inc. is a multipurpose recycling and waste disposal company. </t>
  </si>
  <si>
    <t>Mitchell Ave</t>
  </si>
  <si>
    <t>https://www.cleanearthinc.com/locations/allentown-pennsylvania-mitchell-ave</t>
  </si>
  <si>
    <t>2591 Mitchell Ave</t>
  </si>
  <si>
    <t>610-797-7608</t>
  </si>
  <si>
    <t>https://www.cleanearthinc.com/sites/default/files/file/2021-05/Battery_Recycling_Profile_Sheet_0_0_0.pdf; https://craft.co/clean-earth; https://www.linkedin.com/company/clean-earth-inc-</t>
  </si>
  <si>
    <t>Casa Grande</t>
  </si>
  <si>
    <t>https://ecobat.com/</t>
  </si>
  <si>
    <t>1474 N VIP Blvd</t>
  </si>
  <si>
    <t>JayDB; https://ecobat.com/wp-content/uploads/2023/04/Casa-Grande-QA.pdf; https://ecobat.com/our-business/</t>
  </si>
  <si>
    <t>Startup expected end of 2023, early 2024; Facility may be expanded in future.</t>
  </si>
  <si>
    <t>Ecobat is the world leader in battery recycling and lead production. It is advancing the development of technologies and processes for recycling and recovery of lithium-ion and other battery chemistries.</t>
  </si>
  <si>
    <t>Phase 2</t>
  </si>
  <si>
    <t>https://electrabmc.com/</t>
  </si>
  <si>
    <t>33-50</t>
  </si>
  <si>
    <t>T/yr</t>
  </si>
  <si>
    <t>firstcobalt.com; AABC; northernontariobusiness.com/regional-news/timmins/first-cobalt-decides-to-go-big-on-refinery-restart-2585909; https://www.firstcobalt.com/_resources/reports/20190627-Ausenco-ConceptualStudy_Rev-E.pdf?v=0.716; https://www.firstcobalt.com/_resources/reports/First-Cobalt-Refinery-AACE-Feasibilit-Study-July-9-2020.pdf?v=0.716; Questionnaire; https://electrabmc.com/wp-content/uploads/2022/06/06_15_22-Electra-BMC-June-2022.pdf; https://electrabmc.com/our-business/battery-materials-park/</t>
  </si>
  <si>
    <t>Used to be First Cobalt Corp.; Expect to commission CoSO4 refining from Co(OH)2 by 12/2022 followed by processing black mass from battery processors to recover Ni, Co, Li, Cu and graphite in 2023, and then battery grade nickel sulfate in 2024 and pCAM in 2025</t>
  </si>
  <si>
    <t xml:space="preserve">Electra Battery Materials owns a cobalt-copper deposit and recycling facility. Materials from batteries are recovered via chemical treatment. </t>
  </si>
  <si>
    <t>https://www.elementenergy.com/</t>
  </si>
  <si>
    <t>www.elementenergy.com</t>
  </si>
  <si>
    <t>Element Energy Inc. designs battery management systems meant to prolong the use of second-life batteries. It also designs energy storage systems for reused batteries.</t>
  </si>
  <si>
    <t>Evergreen Environmental Corp.</t>
  </si>
  <si>
    <t>Evergreen Environmental Corp</t>
  </si>
  <si>
    <t>20545 Center Ridge Rd Ste 12</t>
  </si>
  <si>
    <t>Rocky River</t>
  </si>
  <si>
    <t>440-331-2100</t>
  </si>
  <si>
    <t>evergreenenvironmentalcorp.com; https://www.dnb.com/business-directory/company-profiles.evergreen_environmental_corp.23d2e309c9cf56b53bcd4760447fd6bb.html</t>
  </si>
  <si>
    <t>Recycles dross, powders, catalysts and solutions with metallic silicon, nickel, copper, manganese, cobalt; also recycles EV and consumer grade batteries; Classified as a Metal and Mineral Merchant Wholesaler</t>
  </si>
  <si>
    <t>Evergreen Environmental Corp. is a recycling company involved in scrap metals-wholesale, scrap metals, and metals.</t>
  </si>
  <si>
    <t>https://ohio.wholesale-durable.org/459058-evergreen_environmental_corporation.htm</t>
  </si>
  <si>
    <t>Gem Southwest LLC</t>
  </si>
  <si>
    <t>https://www.gemsouthwestllc.com/</t>
  </si>
  <si>
    <t>3950 Platinum Way</t>
  </si>
  <si>
    <t>909-983-7098</t>
  </si>
  <si>
    <t>https://gemsouthwestllc.com/</t>
  </si>
  <si>
    <t>Gem Iron and Metal, Inc</t>
  </si>
  <si>
    <t>Ontario</t>
  </si>
  <si>
    <t>gemsouthwestllc.com; gem.us.com</t>
  </si>
  <si>
    <t>Gem Southwest is an e-waste and electronics recycler. It repurposes second-hand electronics, including lithium-ion batteries.</t>
  </si>
  <si>
    <t>Glencore Sudbury Nickel Smelter</t>
  </si>
  <si>
    <t>2  Longyear Dr</t>
  </si>
  <si>
    <t>Greater Sudbury</t>
  </si>
  <si>
    <t>750-699-3400</t>
  </si>
  <si>
    <t>MT recyclables</t>
  </si>
  <si>
    <t>Barr</t>
  </si>
  <si>
    <t>Questionnaire; https://www.glencore.ca/en/sudburyino/media/insights-and-stories/our-integrated-nickel-operations-celebrates-30th-year-in-the-recycling-business; https://www.glencore.ca/en/sudburyino/who-we-are/at-a-glance</t>
  </si>
  <si>
    <t>Global Battery Solutions</t>
  </si>
  <si>
    <t>https://www.globalbatterysolutions.com/</t>
  </si>
  <si>
    <t>globalbatterysolutions.com; Questionnaire</t>
  </si>
  <si>
    <t>Global Battery Solutions performs diagnostics and repairs on used battery packs. It installs chips on individual cells that can track cell health.</t>
  </si>
  <si>
    <t>Global Battery Solutions specializes in the repair, refurbishment, and recycling of lithium-ion batteries, focusing on extending their lifecycle and promoting sustainable practices.</t>
  </si>
  <si>
    <t>https://www.glencore.com/, https://www.glencore.com/who-we-are</t>
  </si>
  <si>
    <t xml:space="preserve">GlobalTech Environmental </t>
  </si>
  <si>
    <t>GlobalTech Environmental</t>
  </si>
  <si>
    <t>https://www.globaltechenvironmental.com/</t>
  </si>
  <si>
    <t>205 N Depot St</t>
  </si>
  <si>
    <t>Fox Lake</t>
  </si>
  <si>
    <t>800-770-2330</t>
  </si>
  <si>
    <t>https://www.zoominfo.com/c/globaltech-environmental/374948194; https://www.linkedin.com/company/globaltech-environmental-corp-; globaltechenvironmental</t>
  </si>
  <si>
    <t>LinkedIn states 11-50 employees and that they are a Large Quantity Universal Waste Handler</t>
  </si>
  <si>
    <t>GlobalTech Environmental pioneers sustainable battery recycling methods in the U.S., reclaiming zinc, manganese, nickel, and cobalt metals. It also offers battery reuse and testing.</t>
  </si>
  <si>
    <t>INMETCO</t>
  </si>
  <si>
    <t>https://inmetco.com/</t>
  </si>
  <si>
    <t>One INMETCO Dr</t>
  </si>
  <si>
    <t>Ellwood City</t>
  </si>
  <si>
    <t>724-758-5515</t>
  </si>
  <si>
    <t>https://www.befesa.com/</t>
  </si>
  <si>
    <t>Befesa</t>
  </si>
  <si>
    <t>Erandio</t>
  </si>
  <si>
    <t>Biscay</t>
  </si>
  <si>
    <t>Spain</t>
  </si>
  <si>
    <t>Kelleher et al. 2019 and website; azr.com;
gasp-pgh.org/wp-content/uploads/ocrINMETCO-TVOP.pdf PA operating permit; https://rocketreach.co/inmetco-profile_b450c743fc7e75f4; https://www.dnb.com/business-directory/company-profiles.international_metal_reclaiming_corporation.476a024d6b4367d41fa1f4b32880a9bf.html</t>
  </si>
  <si>
    <t>DNB states 108 employees across all 10 sites.  Workforce Range: 27-100</t>
  </si>
  <si>
    <t>Inmetco is a metal recycling facility, specializing in reclaiming of nickel from various sources, including li-ion batteries. Other metals are also acquired.</t>
  </si>
  <si>
    <t>Interco - A Metaltronics Recycler</t>
  </si>
  <si>
    <t>Interco</t>
  </si>
  <si>
    <t>https://intercotradingco.com/</t>
  </si>
  <si>
    <t>10 Fox Industrial Dr.</t>
  </si>
  <si>
    <t>Madison</t>
  </si>
  <si>
    <t>877-200-0840</t>
  </si>
  <si>
    <t>intercotradingco.com; https://www.zoominfo.com/pic/interco-trading-company-company/347376512; https://intercotradingco.com/recycle-batteries/</t>
  </si>
  <si>
    <t>Interco is a general recycling facility, handling metals, batteries, and other electronics. It processes li-ion batteries into black mass then physically separate metals.</t>
  </si>
  <si>
    <t>Interstate Battery Recycling LLC</t>
  </si>
  <si>
    <t>Interstate Batteries</t>
  </si>
  <si>
    <t>https://www.interstatebatteries.com/recycling</t>
  </si>
  <si>
    <t>12770 Merit Dr Ste 300</t>
  </si>
  <si>
    <t>888-872-4001</t>
  </si>
  <si>
    <t>https://www.interstatebatteries.com/</t>
  </si>
  <si>
    <t>interstatebatteries.com; https://www.dnb.com/business-directory/company-profiles.interstate_batteries_inc.a2493cccf7d232e0c2616774353909bb.html</t>
  </si>
  <si>
    <t>Over 400,000 stores and distribution centers nationwide; Primarily recycles lead-acid, but will also accept NiCd, NiMH and LIB</t>
  </si>
  <si>
    <t>Interstate Batteries, in regards to recycling, primarily handles lead-acid batteries. However, it does accept li-ion batteries.</t>
  </si>
  <si>
    <t>IT Asset Partners (ITAP), Inc.</t>
  </si>
  <si>
    <t>IT Asset Partners (ITAP)</t>
  </si>
  <si>
    <t>https://www.goitap.com/</t>
  </si>
  <si>
    <t>8966 Mason Ave</t>
  </si>
  <si>
    <t>Chatsworth</t>
  </si>
  <si>
    <t>323-685 4827</t>
  </si>
  <si>
    <t>IT Asset Partners</t>
  </si>
  <si>
    <t>goitap.com</t>
  </si>
  <si>
    <t>Reverse Logistics Industry; Workforce Range: 51-200; Unclear if they have a processing facility, consulting or just provide logistics</t>
  </si>
  <si>
    <t>IT Asset Partners recycles li-ion batteries and other e-waste. Its HQ is in the U.S., but it has facilities overseas.</t>
  </si>
  <si>
    <t>IT eCycling (ITeC) Solutions LLC</t>
  </si>
  <si>
    <t>IT eCycling Solutions</t>
  </si>
  <si>
    <t>https://www.itecycling.com/</t>
  </si>
  <si>
    <t>1601 SE Tater Peeler Rd</t>
  </si>
  <si>
    <t>734-604-6119</t>
  </si>
  <si>
    <t>itecycling.com; https://www.linkedin.com/company/; https://wastebits.com/locator/location/it-ecycling-solutions-llc</t>
  </si>
  <si>
    <t>Workforce Range: 1-10 in US; Has a global partner network in 12 countries; no NA processing facilities yet; global capacity is 30,000 MT/yr - plans to double capacity in 2021; website info not updated to 2022 goals</t>
  </si>
  <si>
    <t xml:space="preserve">IT eCycling Solutions is an end-of-life battery processor. It assesses used batteries and either recycle them for raw materials or repurpose them. </t>
  </si>
  <si>
    <t>Li Industries</t>
  </si>
  <si>
    <t>https://www.li-ind.com/</t>
  </si>
  <si>
    <t>1872 Pratt Dr Suite 1500</t>
  </si>
  <si>
    <t>Blacksburg</t>
  </si>
  <si>
    <t>li-ind.com; https://www.sbir.gov/sbirsearch/detail/1522781; https://sp-edge.com/companies/1228797; https://www.google.com/search?q=li+industries+intake+capacity&amp;rlz=1C1VDKB_enUS1064US1064&amp;oq=li+industr&amp;aqs=chrome.0.69i59l2j69i64j69i57j0i20i263i512j69i60l3.10199j0j7&amp;sourceid=chrome&amp;ie=UTF-8#ip=1</t>
  </si>
  <si>
    <t>SPEEDA Edge says they process 55,000 tons or battery scraps, but that's just off a small part that appeared on search</t>
  </si>
  <si>
    <t xml:space="preserve">Li Industries uses automated sorting technology to sort battery chemistries and reclaim the materials. </t>
  </si>
  <si>
    <t>Li-Cycle Corp.</t>
  </si>
  <si>
    <t>Ontario Spoke</t>
  </si>
  <si>
    <t>https://www.li-cycle.com/</t>
  </si>
  <si>
    <t>158 Hagerman Ave</t>
  </si>
  <si>
    <t>K7K 5B8</t>
  </si>
  <si>
    <t>877-542-9253</t>
  </si>
  <si>
    <t>Li-Cycle</t>
  </si>
  <si>
    <t>https://li-cycle.com/news/li-cycle-announces-commercial-lithium-ion-battery-recycling-plant-now-operational-in-rochester-new-york/; Questionnaire; https://www.linkedin.com/company/li-cycle/</t>
  </si>
  <si>
    <t>Li-Cycle works in lithium-ion battery resource recovery and recycling. Four operational facilities process old batteries. The Rochester Hub plans to process black mass into useful battery materials.</t>
  </si>
  <si>
    <t>New York Spoke</t>
  </si>
  <si>
    <t>100 Latona Rd Eastman Business Park</t>
  </si>
  <si>
    <t>877-542-9254</t>
  </si>
  <si>
    <t>https://li-cycle.com/news/li-cycle-announces-commercial-lithium-ion-battery-recycling-plant-now-operational-in-rochester-new-york/; Questionnaire</t>
  </si>
  <si>
    <t>Arizona Spoke</t>
  </si>
  <si>
    <t>https://li-cycle.com/arizona-spoke/</t>
  </si>
  <si>
    <t>4461 E Nunneley Rd</t>
  </si>
  <si>
    <t>Gilbert</t>
  </si>
  <si>
    <t>1-877-542-9253</t>
  </si>
  <si>
    <t>https://li-cycle.com/in-the-news/li-cycle-opens-arizona-spoke-facility/</t>
  </si>
  <si>
    <t>Alabama Spoke</t>
  </si>
  <si>
    <t>https://li-cycle.com/alabama-spoke/</t>
  </si>
  <si>
    <t>1601 Boone Blvd</t>
  </si>
  <si>
    <t>Tuscaloosa</t>
  </si>
  <si>
    <t>Lithion Recycling</t>
  </si>
  <si>
    <t>Demonstration Plant</t>
  </si>
  <si>
    <t>https://www.lithionrecycling.com/</t>
  </si>
  <si>
    <t>7100 Jean-Talon East, Suite 410</t>
  </si>
  <si>
    <t>Anjou</t>
  </si>
  <si>
    <t>H1M 3S3</t>
  </si>
  <si>
    <t>514-353-4008</t>
  </si>
  <si>
    <t>Questionnaire; lithionrecycling.com; Propulsion Quebec; Pitchbook.com</t>
  </si>
  <si>
    <t>Demonstration plant with physical processing (shredding and screening) followed by hydro recycling process;  Plans to build and commission 1st commercial battery dismantling and reprocessing plant (“Spoke”) in Quebec in 2023, building a Technology Development Center and build Lithion’s own hydrometallurgical plant (“Hub”) in Quebec. This facility will be 7,500 MT/yr;</t>
  </si>
  <si>
    <t>Lithion Recycling's efficient process recycles lithium-ion batteries, recovering components for new battery production. It aims for global commercialization, starting with a pilot plant in Quebec.</t>
  </si>
  <si>
    <t>Lithion St-Bruno</t>
  </si>
  <si>
    <t>https://www.lithiontechnologies.com/lithium-ion-battery-recycling-plant/</t>
  </si>
  <si>
    <t>Lixivia Inc.</t>
  </si>
  <si>
    <t>Lixivia Inc</t>
  </si>
  <si>
    <t>Co compounds</t>
  </si>
  <si>
    <t>https://www.lixivia-inc.com/</t>
  </si>
  <si>
    <t>824 Haley Street</t>
  </si>
  <si>
    <t>833-549-4842</t>
  </si>
  <si>
    <t>Questionnaire; lixivia-inc.com</t>
  </si>
  <si>
    <r>
      <t>SELEX</t>
    </r>
    <r>
      <rPr>
        <sz val="11"/>
        <rFont val="Calibri"/>
        <family val="2"/>
      </rPr>
      <t>™ process purifies and separates minerals and can recover Co from various sources such as batteries.</t>
    </r>
  </si>
  <si>
    <t>Lixivia focuses on sustainable technologies to convert low-grade minerals and waste materials into high-value products, addressing the scarcity of quality minerals.</t>
  </si>
  <si>
    <t>Natural Ventures</t>
  </si>
  <si>
    <t>End of Life: collection, shipping, refurbishing, reuse, recycling/ recovery of minerals</t>
  </si>
  <si>
    <t>EV batteries</t>
  </si>
  <si>
    <t>Metals</t>
  </si>
  <si>
    <t>https://natven.net/</t>
  </si>
  <si>
    <t>2904 West 500 South</t>
  </si>
  <si>
    <t>Salt Lake City</t>
  </si>
  <si>
    <t>801-633-4595</t>
  </si>
  <si>
    <t>Questionnaire; https://natven.net/</t>
  </si>
  <si>
    <t xml:space="preserve">Natural Ventures is a precious metals recycling company based in Salt Lake City, Utah.  It services the Rocky Mountain Region and beyond.  </t>
  </si>
  <si>
    <t>Natural Ventures - CO</t>
  </si>
  <si>
    <t>End of Life: collection, shipping, refurbishing/reuse, recycling/recovery of materials</t>
  </si>
  <si>
    <t>7071 Lowell Blvd</t>
  </si>
  <si>
    <t>Westminster</t>
  </si>
  <si>
    <t>801-706-7930</t>
  </si>
  <si>
    <t>Unlimited</t>
  </si>
  <si>
    <t xml:space="preserve">Natural Ventures is an automotive battery recycling company.  It buys all styles of automotive batteries for the purpose of reuse, repurpose, and recycling. </t>
  </si>
  <si>
    <t>Nethers Batteries</t>
  </si>
  <si>
    <t>http://netherswholesale.com/</t>
  </si>
  <si>
    <t>1422 Ruddiman Dr.</t>
  </si>
  <si>
    <t>North Muskegon</t>
  </si>
  <si>
    <t>740-404-9650</t>
  </si>
  <si>
    <t>https://www.netherswholesale.com/</t>
  </si>
  <si>
    <t>netherswholesale.com; https://www.zoominfo.com/c/nethers-batteries/528849454</t>
  </si>
  <si>
    <t>Ebike battery rebuilding and upgrading</t>
  </si>
  <si>
    <t>Nethers Batteries specializes in providing a range of battery solutions, including sales, services, and recycling for various types of batteries, catering to e-bikes customers</t>
  </si>
  <si>
    <t>http://netherswholesale.com/, https://mygermany.com/bike-shipping-service/?gclid=EAIaIQobChMIpeGLoMacgwMV3y7UAR1i7QogEAAYASAAEgIkw_D_BwE#lithium</t>
  </si>
  <si>
    <t>Nth Cycle Inc.</t>
  </si>
  <si>
    <t>Not Specified</t>
  </si>
  <si>
    <t>https://www.nthcycle.com/</t>
  </si>
  <si>
    <t>100 Cummings Center</t>
  </si>
  <si>
    <t>Beverly</t>
  </si>
  <si>
    <t>518- 534-0562</t>
  </si>
  <si>
    <t>https://www.recyclingtoday.com/article/charging-up-lithium-ion-battery-recycling/#:~:text=Nth%20Cycle's%20technology%20is%20modular,Cycle's%20technology%20produces%20minimal%20waste.; nthcycle.com</t>
  </si>
  <si>
    <t>Developer of an electrochemical recycling device designed to transition away from reliance on primary mining of rare earth metals toward the recycling of it. The company's product uses recycling technology to reclaim valuable metals to create a secure, secondary source of these metals here in the US to protect the future in clean energy advancements, enabling manufacturing and recycling industries to access new sources of metals. On-site toll processing with modular units able to process 500 tons/yr; are developing pilot projects</t>
  </si>
  <si>
    <t xml:space="preserve">Nth Cycle's patented Oyster system offers a sustainable, clean electro-extraction technology for refining critical metals using electricity and water, replacing traditional energy-intensive smelting methods. </t>
  </si>
  <si>
    <t>Omega Harvested Metallurgical</t>
  </si>
  <si>
    <t>https://www.ohm-inc.com/</t>
  </si>
  <si>
    <t>7515 Hill Road Canal</t>
  </si>
  <si>
    <t xml:space="preserve"> Winchester</t>
  </si>
  <si>
    <t>877-320-0515</t>
  </si>
  <si>
    <t>Kentucky</t>
  </si>
  <si>
    <t>https://www.signalhire.com/companies/omega-harvest-inc; ohm-inc.com; https://wastebits.com/locator/location/omega-harvested-metallurgical</t>
  </si>
  <si>
    <t>Classified as TSDF</t>
  </si>
  <si>
    <t>Omega Harvested Metallurgical offers forward-thinking lithium-ion battery recycling.</t>
  </si>
  <si>
    <t>Princeton NuEnergy</t>
  </si>
  <si>
    <t>Battery grade cathode materials</t>
  </si>
  <si>
    <t>https://www.pnecycle.com/</t>
  </si>
  <si>
    <t>1200 Florence Columbus Road</t>
  </si>
  <si>
    <t>Bordentown</t>
  </si>
  <si>
    <t>973-818-3428</t>
  </si>
  <si>
    <t>Princeton</t>
  </si>
  <si>
    <t>https://www.newmoa.org/events/docs/493/Yan_Lithium_June2021.pdf;https://www.apollo.io/companies/Princeton-Nuenergy/5f99584d62b6c600da8bc7d5?chart=count</t>
  </si>
  <si>
    <t>Also offer second life batteries and technology licensing</t>
  </si>
  <si>
    <t xml:space="preserve">PNE focuses on direct recycling of lithium-ion batteries using a novel low-temperature process, aiming to provide a cost-efficient, eco-friendly solution to enhance recycling efficiency and purity for battery markets. </t>
  </si>
  <si>
    <t>https://www.pnecycle.com/, https://pnecycle.com/company-overview/</t>
  </si>
  <si>
    <t>Lithium-Ion Battery Direct Recycling Pilot Plant</t>
  </si>
  <si>
    <t xml:space="preserve">2101 Couch Dr. </t>
  </si>
  <si>
    <t>McKinney</t>
  </si>
  <si>
    <t>469-525-4188</t>
  </si>
  <si>
    <t>201-500</t>
  </si>
  <si>
    <t>https://greentx.wistron.com/en-global/Home/index</t>
  </si>
  <si>
    <t>Wistron Greentech</t>
  </si>
  <si>
    <t>https://www.prnewswire.com/news-releases/princeton-nuenergy-pne-and-wistron-greentech-announce-grand-opening-of-lithium-ion-battery-recycling-pilot-line-in-mckinney-texas-301658191.html</t>
  </si>
  <si>
    <t>In collaboration with Wistron GreenTech</t>
  </si>
  <si>
    <t>RecycLiCo Battery Materials Inc.</t>
  </si>
  <si>
    <t>RecycLiCo Pilot Plant</t>
  </si>
  <si>
    <t>https://www.recyclico.com/</t>
  </si>
  <si>
    <t>13260 Delf Pl #150</t>
  </si>
  <si>
    <t>V6V 2A2</t>
  </si>
  <si>
    <t>604-273-3600</t>
  </si>
  <si>
    <t>https://recyclico.com/; Questionnaire; https://www.zoominfo.com/c/american-manganese-inc/356800452; https://recyclico.com/wp-content/uploads/2019/04/AMY_Presentation-Dec_2021.pdf</t>
  </si>
  <si>
    <t>Workforce range &lt; 25; used average;Used to be called American Manganese; Expected to scale up to demo scale (0.5 tonne/day)in 2022</t>
  </si>
  <si>
    <t xml:space="preserve">RecycLiCo Battery Materials excels in recycling, achieving up to 99% recovery of cathode metals from battery scrap, turning them into high-purity materials for sustainable, zero-loss battery production. </t>
  </si>
  <si>
    <t>Recycling Coordinators, Inc.</t>
  </si>
  <si>
    <t>https://www.recyclingcoordinators.com/</t>
  </si>
  <si>
    <t>600  East Exchange St</t>
  </si>
  <si>
    <t>Akron </t>
  </si>
  <si>
    <t>800-860-6943</t>
  </si>
  <si>
    <t>Recycling Coordinators</t>
  </si>
  <si>
    <t>Akron</t>
  </si>
  <si>
    <t>recyclingcoordinators.com; https://www.dnb.com/business-directory/company-profiles.recycling_coordinators.657eb7352f8869ec43d580f11a92adba.html; https://rocketreach.co/recycling-coordinators-inc-profile_b5d58f55f42e3ab1</t>
  </si>
  <si>
    <t>Air permit is for spray booth and so likely is a hydro-type facility. Process all types of metal bearing industrial by-products that contain Ni, Co, Cu and others.  Workforce range (DNB and Rocket reach):  20-38</t>
  </si>
  <si>
    <t>Recycling Coordinators is a multipurpose recycling facility, taking in scrap metals, batteries, and more. Once processed, the raw materials can be sent elsewhere.</t>
  </si>
  <si>
    <t>Redivivus</t>
  </si>
  <si>
    <t>https://www.redivivus.tech/</t>
  </si>
  <si>
    <t>2012 North Cascade Avenue</t>
  </si>
  <si>
    <t>Colorado Springs</t>
  </si>
  <si>
    <t>https://www.startengine.com/redivivus; redivivus.tech</t>
  </si>
  <si>
    <t>Developing Redi-Shred that freezes batteries and shreds them to produce a safe slurry; targeting steel companies for metal products</t>
  </si>
  <si>
    <t>Redivivus protects spaces, neutralizes batteries, and enhancing recycling.</t>
  </si>
  <si>
    <t>Redwood Materials</t>
  </si>
  <si>
    <t>Redwood Materials - Tahoe Campus</t>
  </si>
  <si>
    <t>https://www.redwoodmaterials.com/</t>
  </si>
  <si>
    <t>1201 Norway Dr</t>
  </si>
  <si>
    <t>MT cathode active materials</t>
  </si>
  <si>
    <t>https://ndep.nv.gov/uploads/documents/ap3499-4396-proposed-action.pdf</t>
  </si>
  <si>
    <t xml:space="preserve">Redwood Materials is building a circular supply chain to power a sustainable world. </t>
  </si>
  <si>
    <t>https://www.redwoodmaterials.com/, https://www.redwoodmaterials.com/about/</t>
  </si>
  <si>
    <t>Redwood Materials - McCarran</t>
  </si>
  <si>
    <t>Scrap copper wire</t>
  </si>
  <si>
    <t>Battery grade anode materials</t>
  </si>
  <si>
    <t>MT battery-grade copper foil</t>
  </si>
  <si>
    <t>Redwood Materials - TRIC</t>
  </si>
  <si>
    <t>515 Double Eagle Ct</t>
  </si>
  <si>
    <t>MT LIBs/yr</t>
  </si>
  <si>
    <t>Questionnaire; www.redwoodmaterials.com; https://www.nevadaappeal.com/news/2023/sep/07/battery-recycler-eyes-5-million-square-foot-space-at-tahoe-reno-industrial-center/</t>
  </si>
  <si>
    <t>Redwood Materials - SC</t>
  </si>
  <si>
    <t>114 Three Point Dr</t>
  </si>
  <si>
    <t>Ridgeville</t>
  </si>
  <si>
    <t>GWh cathode and anode materials</t>
  </si>
  <si>
    <t>https://www.redwoodmaterials.com/news/announcing-redwood-south-carolina/</t>
  </si>
  <si>
    <t>Carson City</t>
  </si>
  <si>
    <t>Redwood Materials - Research and Product Development</t>
  </si>
  <si>
    <t>2800 Lockheed Way</t>
  </si>
  <si>
    <t>89706</t>
  </si>
  <si>
    <t>redwoodmaterials.com;  https://techcrunch.com/2020'/10/09/why-amazon-and-panasonic-are-betting-on-this-battery-recycling-startup/; https://www.handelsblatt.com/technik/it-internet/ex-technikchef-tesla-mitgruender-straubel-will-das-recycling-von-e-auto-batterien-revolutionieren/26242540.html?ticket=ST-12749081-EEL1lWNknDLaB49qWvNe-ap1; Questionnaire; https://www.redwoodmaterials.com/news/update-california-ev-battery-recycling-program/</t>
  </si>
  <si>
    <t xml:space="preserve">B2B company, but website states that it takes small devices; States it recycles 1 GW;/yr &gt; 20,000 EV batteries; Recycles battery scrap; </t>
  </si>
  <si>
    <t>RePurpose Energy, Inc.</t>
  </si>
  <si>
    <t>https://www.repurpose.energy/</t>
  </si>
  <si>
    <t>149 Grobric Ct Suite E</t>
  </si>
  <si>
    <t>Fairfield</t>
  </si>
  <si>
    <t>224- 456-5626</t>
  </si>
  <si>
    <t>https://www.greentechmedia.com/articles/read/car-makers-and-startups-get-serious-about-reusing-batteries; https://research.ucdavis.edu/repurposing-used-electric-vehicle-batteries-for-solar-power-storage/</t>
  </si>
  <si>
    <t>Licenses technology developed at UC Davis to repurpose car batteries for stationary applications. Piloted a 300 kWh project at the UCDavis winery and has plans to deploy a 1.2 MWh demo project at a food cooperative</t>
  </si>
  <si>
    <t>RePurpose Energy makes lithium ion batteries a sustainable solution.</t>
  </si>
  <si>
    <t>Secure E-Waste Solutions</t>
  </si>
  <si>
    <t>https://www.sesrecycling.com/</t>
  </si>
  <si>
    <t>8810 Rehco Rd, Suite C</t>
  </si>
  <si>
    <t>858-909-0802</t>
  </si>
  <si>
    <t>https://www.zoominfo.com/c/secure-e--waste-solutions/363182276</t>
  </si>
  <si>
    <t>SES has &lt; 25 employees</t>
  </si>
  <si>
    <t xml:space="preserve">SES Secure E-Waste Solutions offer electronic recycling. </t>
  </si>
  <si>
    <t>Smartville Inc.</t>
  </si>
  <si>
    <t>Smartville</t>
  </si>
  <si>
    <t>https://smartville.io/</t>
  </si>
  <si>
    <t>2227 Faraday Ave</t>
  </si>
  <si>
    <t>510-305-2944</t>
  </si>
  <si>
    <t>smarville.io</t>
  </si>
  <si>
    <t>Questionnaire; smartville.io</t>
  </si>
  <si>
    <t>Reuse/repurpose of Lithium iron phosphate and Nickel manganese cobalt batteries to ESS applications</t>
  </si>
  <si>
    <t>Smartville provides sustainable and high-value stationary energy storage solutions from repurposed electric vehicle batteries.</t>
  </si>
  <si>
    <t>Spiers New Technologies (SNT)</t>
  </si>
  <si>
    <t>https://www.coxautoinc.com/mobility/ev-battery/</t>
  </si>
  <si>
    <t>Cox Automotive</t>
  </si>
  <si>
    <t>spiersnewtechnologies.com; Kelleher et al 2019; https://www.zoominfo.com/c/spiers-new-technologies-inc/442180757</t>
  </si>
  <si>
    <t>Spiers New Technologies leads the world in end-to-end battery life cycle solutions.</t>
  </si>
  <si>
    <t>SungEel HiTech Co., Ltd.</t>
  </si>
  <si>
    <t>SungEel Recycling Park</t>
  </si>
  <si>
    <t>https://www.sungeelht.com/en/</t>
  </si>
  <si>
    <t>Hayestone Brady Business Park</t>
  </si>
  <si>
    <t>Toccoa</t>
  </si>
  <si>
    <t>82-63-466-9200</t>
  </si>
  <si>
    <t>https://www.sungeelht.com/</t>
  </si>
  <si>
    <t>SungEel HiTech. Co., Ltd.</t>
  </si>
  <si>
    <t>Gunsan-si</t>
  </si>
  <si>
    <t>Jeollabuk-do</t>
  </si>
  <si>
    <t>Korea</t>
  </si>
  <si>
    <t>https://www.georgia.org/press-release/korean-lithium-ion-battery-recycler-sungeel-hitech-build-first-us-recycling-facility#:~:text=SungEel%20Recycling%20Park%20Georgia's%20new,)%20Certified%20site%2C%20in%20Toccoa; sungeelht.com/en; https://www.ajc.com/news/korean-battery-recycler-to-be-latest-addition-to-georgia-ev-sector/6UPMY3TVDBFH3OHQTG6PSVDH5Q/</t>
  </si>
  <si>
    <t>Operations expected to start in 2024</t>
  </si>
  <si>
    <t>SungEel HiTech Co. recycles eco-friendly materials for the future.</t>
  </si>
  <si>
    <t>https://www.sungeelht.com/en/, https://www.sungeelht.com/en/html/7</t>
  </si>
  <si>
    <t>Sybesma’s Electronics</t>
  </si>
  <si>
    <t>https://sybesmas.com/</t>
  </si>
  <si>
    <t>581 Ottawa Ave # 100</t>
  </si>
  <si>
    <t>sybesmas.com; Kelleher et al 2019; https://www.dnb.com/business-directory/company-profiles.sybesmas_national_electronics_inc.d4af40f5071750b13fee8585d1490967.html</t>
  </si>
  <si>
    <t>Recycling/repurposing link goes to Global Battery Solutions; also includes End-of-life batteries as a feedstock; Workforce range 25-34 (DNB and Zoom info)</t>
  </si>
  <si>
    <t>Sybesma’s Electronics is a source for electronic re-manufacturing, inspection, root-cause analysis, statistical sampling, electronic re-work, warehousing, and recycling.</t>
  </si>
  <si>
    <t>https://sybesmas.com/, https://sybesmas.com/about-us/</t>
  </si>
  <si>
    <t>Recycling HQ</t>
  </si>
  <si>
    <t>3600 Glenwood Ave</t>
  </si>
  <si>
    <t>919-874-7171</t>
  </si>
  <si>
    <t>Umicore</t>
  </si>
  <si>
    <t>Questionnaire; umicore.com; https://www.buzzfile.com/business/Umicore-Orixx,-LLC-919-874-7171</t>
  </si>
  <si>
    <t>Commercial activities for battery recycling; No production at this time</t>
  </si>
  <si>
    <t>Umicore USA, as part of the global Umicore group, specializes in materials technology and recycling, focusing on cathodes for lithium-ion battery materials, and recovery of high-value and non-ferrous metals.</t>
  </si>
  <si>
    <t>United Battery Recyclers Int</t>
  </si>
  <si>
    <t xml:space="preserve"> All lithium ion batteries</t>
  </si>
  <si>
    <t>https://www.ubr-intl.com/</t>
  </si>
  <si>
    <t xml:space="preserve">Fenton </t>
  </si>
  <si>
    <t>248-252-2194</t>
  </si>
  <si>
    <t>https://www.ubr-intl.com/about/</t>
  </si>
  <si>
    <t>No physical assets; Develops partnerships for recycling batteries</t>
  </si>
  <si>
    <t>United Battery Recyclers International focuses on sustainable, innovative battery collection, evaluation, reuse, and recycling solutions, transforming a wide range of batteries and materials to their next best use.</t>
  </si>
  <si>
    <t>Univar Solutions, Inc.</t>
  </si>
  <si>
    <t>Univar</t>
  </si>
  <si>
    <t>https://www.univarsolutions.com/</t>
  </si>
  <si>
    <t>3075 Highland Pkwy
Ste 200</t>
  </si>
  <si>
    <t>Downders Grove</t>
  </si>
  <si>
    <t>331-777-6000</t>
  </si>
  <si>
    <t>Univar Solutions</t>
  </si>
  <si>
    <t>Downers Grove</t>
  </si>
  <si>
    <t>univarsolutions.com; https://www.businesswire.com/news/home/20210720005147/en/Li-Cycle-Announces-Partnership-with-Univar-Solutions-OnSite-Services-to-Provide-Comprehensive-Lithium-ion-Battery-Environmental-Services-and-Solutions</t>
  </si>
  <si>
    <t>Partnered with Li-Cycle to provide waste management solutions; Univar solutions has 17 US locations, 25 Canadian locations and 18 Mexican locations. Address provided is for US HQ.</t>
  </si>
  <si>
    <t xml:space="preserve">Univar is a partner to suppliers and customers for distribution of chemicals. It offers extensive product lines of specialty chemicals and ingredients in industry, including in lithium-ion collection and recycling. </t>
  </si>
  <si>
    <t>Veolia Environmental Services</t>
  </si>
  <si>
    <t>Veolia Phoenix Recycling Facility</t>
  </si>
  <si>
    <t>https://lamprecycling.veoliaes.com/about_us/facilities/phoenix?pid=764</t>
  </si>
  <si>
    <t>5736 West Jefferson</t>
  </si>
  <si>
    <t>602-233-2955</t>
  </si>
  <si>
    <t>https://www.veolianorthamerica.com/</t>
  </si>
  <si>
    <t>Veolia North America</t>
  </si>
  <si>
    <t>veoliaes.com; veolianorthamerica.com; https://www.allbiz.com/business/veolia-environmental-services_17Q-602-233-2955</t>
  </si>
  <si>
    <t>The Veolia Phoenix, Arizona facility is an Electronics Recycling Group location.</t>
  </si>
  <si>
    <t>https://lamprecycling.veoliaes.com/about_us/facilities/phoenix?pid=764, https://lamprecycling.veoliaes.com/about_us/who-we-are</t>
  </si>
  <si>
    <t>Veolia Tallahassee Recycling Facility</t>
  </si>
  <si>
    <t>https://lamprecycling.veoliaes.com/about_us/facilities/tallahassee?pid=772</t>
  </si>
  <si>
    <t>342 Marpan Lane</t>
  </si>
  <si>
    <t>Tallahassee</t>
  </si>
  <si>
    <t>850-877-8299</t>
  </si>
  <si>
    <t>veoliaes.com; veolianorthamerica.com; https://www.buzzfile.com/business/Veolia-Es-Technical-Solutions,-L.L.C.-850-877-8299</t>
  </si>
  <si>
    <t>The Veolia Tallahassee, Florida facility is an Electronics Recycling Group location.</t>
  </si>
  <si>
    <t>https://lamprecycling.veoliaes.com/about_us/facilities/tallahassee?pid=772, https://lamprecycling.veoliaes.com/about_us/who-we-are</t>
  </si>
  <si>
    <t>Veolia West Bridgewater Recycling Facility</t>
  </si>
  <si>
    <t>https://lamprecycling.veoliaes.com/about_us/facilities/West-Bridgewater?pid=770</t>
  </si>
  <si>
    <t>90 Pleasant Street</t>
  </si>
  <si>
    <t>Bridgwater</t>
  </si>
  <si>
    <t>02379</t>
  </si>
  <si>
    <t>774-296-6030</t>
  </si>
  <si>
    <t>veoliaes.com; veolianorthamerica.com; https://www.buzzfile.com/business/Veolia-Environmental-Services-508-584-1634</t>
  </si>
  <si>
    <t>The Veolia West Bridgewater, Massachusetts, facility is an Electronics Recycling Group location.</t>
  </si>
  <si>
    <t>https://lamprecycling.veoliaes.com/about_us/facilities/West-Bridgewater?pid=770, https://lamprecycling.veoliaes.com/about_us/who-we-are</t>
  </si>
  <si>
    <t>Veolia Port Washington Recycling Facility</t>
  </si>
  <si>
    <t>https://lamprecycling.veoliaes.com/about_us/facilities/portwashington?pid=768</t>
  </si>
  <si>
    <t>1275 Mineral Springs Dr</t>
  </si>
  <si>
    <t>Port Washington</t>
  </si>
  <si>
    <t>262-243-8900</t>
  </si>
  <si>
    <t>veoliaes.com; veolianorthamerica.com; https://www.buzzfile.com/business/Veolia-~-Port-Washington-262-243-8900</t>
  </si>
  <si>
    <t>The Veolia Port Washington, Wisconsin, facility is an Electronics Recycling Group location.</t>
  </si>
  <si>
    <t>https://lamprecycling.veoliaes.com/about_us/facilities/portwashington?pid=768, https://lamprecycling.veoliaes.com/about_us/who-we-are</t>
  </si>
  <si>
    <t>Veolia Pickering Recycling Facility</t>
  </si>
  <si>
    <t>https://lamprecycling.veoliaes.com/about_us/facilities/Pickering-ON?pid=27713</t>
  </si>
  <si>
    <t>820 McKay Road</t>
  </si>
  <si>
    <t>Pickering</t>
  </si>
  <si>
    <t>L1W 2Y4</t>
  </si>
  <si>
    <t>905-686-2111</t>
  </si>
  <si>
    <t>veoliaes.com; veolianorthamerica.com</t>
  </si>
  <si>
    <t>The site fronts on McKay Road and has a total area of approximately 1 hectare (ha).</t>
  </si>
  <si>
    <t>https://lamprecycling.veoliaes.com/about_us/facilities/Pickering-ON?pid=27713, https://lamprecycling.veoliaes.com/about_us/who-we-are</t>
  </si>
  <si>
    <t>WeRecycleBatteries.com</t>
  </si>
  <si>
    <t>https://www.werecyclebatteries.com/</t>
  </si>
  <si>
    <t>1562 Crittenden Rd.</t>
  </si>
  <si>
    <t>Alden</t>
  </si>
  <si>
    <t>585-902-8110</t>
  </si>
  <si>
    <t>Questionnaire; werecyclebatteries.com; https://www.buzzfile.com/business/Werecyclebatteries.com-585-902-8110</t>
  </si>
  <si>
    <t>Battery and electronic waste brokerage firm</t>
  </si>
  <si>
    <t>WeRecycleBatteries.com is a battery and electronic waste brokerage firm.</t>
  </si>
  <si>
    <t>https://www.werecyclebatteries.com/, https://werecyclebatteries.com/about/</t>
  </si>
  <si>
    <t>07039</t>
  </si>
  <si>
    <t>02360</t>
  </si>
  <si>
    <t>08551</t>
  </si>
  <si>
    <t>B2Y4M9</t>
  </si>
  <si>
    <t>T3L 2P5</t>
  </si>
  <si>
    <t>01970</t>
  </si>
  <si>
    <r>
      <t>Waygate Technologies, a </t>
    </r>
    <r>
      <rPr>
        <sz val="11"/>
        <color rgb="FF040C28"/>
        <rFont val="Calibri"/>
        <family val="2"/>
        <scheme val="minor"/>
      </rPr>
      <t>Baker Hughes</t>
    </r>
    <r>
      <rPr>
        <sz val="11"/>
        <color rgb="FF4D5156"/>
        <rFont val="Calibri"/>
        <family val="2"/>
        <scheme val="minor"/>
      </rPr>
      <t> business, is an industrial inspection solutions company and the world leader in non-destructive testing.</t>
    </r>
  </si>
  <si>
    <r>
      <t>Baden-W</t>
    </r>
    <r>
      <rPr>
        <sz val="11"/>
        <rFont val="Calibri"/>
        <family val="2"/>
      </rPr>
      <t>ü</t>
    </r>
    <r>
      <rPr>
        <sz val="11"/>
        <rFont val="Calibri"/>
        <family val="2"/>
        <scheme val="minor"/>
      </rPr>
      <t>rttemberg</t>
    </r>
  </si>
  <si>
    <t>Group14 develops and manufacturer of silicon battery technology, focusing on fast-charging, long-lasting silicon-carbon composite batteries for various applications, including electric vehicles and consumer electronics</t>
  </si>
  <si>
    <t>Battery Product Name in Database</t>
  </si>
  <si>
    <r>
      <t xml:space="preserve">Abbreviation        </t>
    </r>
    <r>
      <rPr>
        <b/>
        <sz val="14"/>
        <color theme="5"/>
        <rFont val="Calibri (Body)"/>
      </rPr>
      <t xml:space="preserve"> (not case sensitive)</t>
    </r>
  </si>
  <si>
    <t>LFP</t>
  </si>
  <si>
    <t>NMC</t>
  </si>
  <si>
    <t>NCM</t>
  </si>
  <si>
    <t>Nickel manganese cobalt oxide</t>
  </si>
  <si>
    <t>Nickel cobalt aluminum</t>
  </si>
  <si>
    <t>NCA</t>
  </si>
  <si>
    <t>NCMA</t>
  </si>
  <si>
    <t>NMCA</t>
  </si>
  <si>
    <t>LCO</t>
  </si>
  <si>
    <t>LTO</t>
  </si>
  <si>
    <t>Cathode active material</t>
  </si>
  <si>
    <t>CAM</t>
  </si>
  <si>
    <t>LiOH</t>
  </si>
  <si>
    <t>LMO</t>
  </si>
  <si>
    <t>CoO</t>
  </si>
  <si>
    <t>Cobalt sulfate</t>
  </si>
  <si>
    <t>CoSO4</t>
  </si>
  <si>
    <t>LCE</t>
  </si>
  <si>
    <t>Li2Co3</t>
  </si>
  <si>
    <t>pCAM</t>
  </si>
  <si>
    <t>Precursor Cathode Active Materials</t>
  </si>
  <si>
    <t>Manganese</t>
  </si>
  <si>
    <t>Mn</t>
  </si>
  <si>
    <t>Lithium-ion</t>
  </si>
  <si>
    <t>Li-ion</t>
  </si>
  <si>
    <t>Sulfate</t>
  </si>
  <si>
    <t>SO4</t>
  </si>
  <si>
    <t>Lithium-ion batteries</t>
  </si>
  <si>
    <t>LIB</t>
  </si>
  <si>
    <t>Nickel sulfate</t>
  </si>
  <si>
    <t>NiSO4</t>
  </si>
  <si>
    <t>NSO4</t>
  </si>
  <si>
    <t xml:space="preserve">Lithium Nickel Dioxide </t>
  </si>
  <si>
    <t>LNO</t>
  </si>
  <si>
    <t xml:space="preserve">Lithium Nickel Oxide </t>
  </si>
  <si>
    <t>Lithium nickel manganese oxide</t>
  </si>
  <si>
    <t>LMNO</t>
  </si>
  <si>
    <t>Lithium manganese iron phosphate</t>
  </si>
  <si>
    <t>LMFP</t>
  </si>
  <si>
    <t>Lithium vanadium iron phosphate</t>
  </si>
  <si>
    <t>LVFP</t>
  </si>
  <si>
    <t xml:space="preserve">Disordered Rock Salt </t>
  </si>
  <si>
    <t>DRX</t>
  </si>
  <si>
    <t>LiPF6</t>
  </si>
  <si>
    <t>Lithium Bisfluorosulfonylimide</t>
  </si>
  <si>
    <t>LiFSI</t>
  </si>
  <si>
    <t>Ethylene carbonate </t>
  </si>
  <si>
    <t>EC</t>
  </si>
  <si>
    <t>Dimethyl carbonate</t>
  </si>
  <si>
    <t>DMC</t>
  </si>
  <si>
    <t>Cu</t>
  </si>
  <si>
    <t>Iron</t>
  </si>
  <si>
    <t>Fe</t>
  </si>
  <si>
    <t>poly vinylidene difluoride</t>
  </si>
  <si>
    <t>PVDF</t>
  </si>
  <si>
    <t>Solid State Battery</t>
  </si>
  <si>
    <t>SSB</t>
  </si>
  <si>
    <t xml:space="preserve">Solid Electrolyte Battery </t>
  </si>
  <si>
    <t>SEB</t>
  </si>
  <si>
    <t xml:space="preserve">Battery Second Use </t>
  </si>
  <si>
    <t>B2U</t>
  </si>
  <si>
    <t>Battery Second Life</t>
  </si>
  <si>
    <t>B2L</t>
  </si>
  <si>
    <t xml:space="preserve">Thermal Runaway </t>
  </si>
  <si>
    <t>TR</t>
  </si>
  <si>
    <t xml:space="preserve">Battery Management System </t>
  </si>
  <si>
    <t xml:space="preserve">Battery Thermal Management System </t>
  </si>
  <si>
    <t>BTMS</t>
  </si>
  <si>
    <t xml:space="preserve">Thermal Management System </t>
  </si>
  <si>
    <t>TMS</t>
  </si>
  <si>
    <t>State of Charge</t>
  </si>
  <si>
    <t>SOC</t>
  </si>
  <si>
    <t>State of Health</t>
  </si>
  <si>
    <t>SOH</t>
  </si>
  <si>
    <t>Depth of Charge</t>
  </si>
  <si>
    <t>DOD</t>
  </si>
  <si>
    <t>Carbon nanotube</t>
  </si>
  <si>
    <t>CNT</t>
  </si>
  <si>
    <t>Electrochemical Impedance Spectroscopy</t>
  </si>
  <si>
    <t>EIS</t>
  </si>
  <si>
    <t>Energy storage systems</t>
  </si>
  <si>
    <t>ESS</t>
  </si>
  <si>
    <t>Battery Energy storage systems</t>
  </si>
  <si>
    <t>BESS</t>
  </si>
  <si>
    <t xml:space="preserve">End of Life </t>
  </si>
  <si>
    <t>EOL</t>
  </si>
  <si>
    <t>ABTC</t>
  </si>
  <si>
    <t xml:space="preserve">American Lithium Energy </t>
  </si>
  <si>
    <t>ALE</t>
  </si>
  <si>
    <t>QS</t>
  </si>
  <si>
    <t xml:space="preserve">General Motors </t>
  </si>
  <si>
    <t>GM</t>
  </si>
  <si>
    <t>VW</t>
  </si>
  <si>
    <t>IT Asset Partners, Inc.</t>
  </si>
  <si>
    <t>ITAP</t>
  </si>
  <si>
    <t>IT eCycling Solutions LLC</t>
  </si>
  <si>
    <t>ITeC</t>
  </si>
  <si>
    <t>SNT</t>
  </si>
  <si>
    <t>24M</t>
  </si>
  <si>
    <t>Our Next Energy</t>
  </si>
  <si>
    <t>ONE</t>
  </si>
  <si>
    <t>IBS</t>
  </si>
  <si>
    <t>Innovations in Technology</t>
  </si>
  <si>
    <t>INICS</t>
  </si>
  <si>
    <t>Search Type</t>
  </si>
  <si>
    <t>EOL Search</t>
  </si>
  <si>
    <t>State</t>
  </si>
  <si>
    <t>Aether</t>
  </si>
  <si>
    <t>Novel DLE technology</t>
  </si>
  <si>
    <t>1455 Adams Dr</t>
  </si>
  <si>
    <t>Pre-Commercial/Start-Up</t>
  </si>
  <si>
    <t>Raw material extraction and initial processing (e.g., ores, concentrates)</t>
  </si>
  <si>
    <t>Jin Lim</t>
  </si>
  <si>
    <t>JLim@huntenergy.com</t>
  </si>
  <si>
    <t>ACT-ion Battery Technologies</t>
  </si>
  <si>
    <t>Hunt Energy</t>
  </si>
  <si>
    <t>ACT-ion CAM facility</t>
  </si>
  <si>
    <t>1900 N Akard St</t>
  </si>
  <si>
    <t>75201</t>
  </si>
  <si>
    <t>214-978-6517</t>
  </si>
  <si>
    <t>DNA</t>
  </si>
  <si>
    <t>Battery-grade material production (e.g., anode active material, battery-grade cobalt sulfate)</t>
  </si>
  <si>
    <t>Vinod Nair</t>
  </si>
  <si>
    <t>vinod@faradpower.com</t>
  </si>
  <si>
    <t>Farad Power Inc.</t>
  </si>
  <si>
    <t>428 Oakmead Parkway</t>
  </si>
  <si>
    <t>94085</t>
  </si>
  <si>
    <t>2</t>
  </si>
  <si>
    <t>Anode battery grade materials</t>
  </si>
  <si>
    <t>Synthetic Graphite</t>
  </si>
  <si>
    <t>Jim Voeffray</t>
  </si>
  <si>
    <t>jvoeffray@wildcatdiscovery.com</t>
  </si>
  <si>
    <t>Wildcat Manufacturing</t>
  </si>
  <si>
    <t>200</t>
  </si>
  <si>
    <t>Salil Soman</t>
  </si>
  <si>
    <t>salil@sepiontechnologies.com</t>
  </si>
  <si>
    <t>001-510-244-1215</t>
  </si>
  <si>
    <t>Sepion Technologies, Inc.</t>
  </si>
  <si>
    <t>950 Marina Village Pkwy St. 102</t>
  </si>
  <si>
    <t>94501</t>
  </si>
  <si>
    <t>Coated Separators; Liquid Electrolytes</t>
  </si>
  <si>
    <t>Jay Fraser</t>
  </si>
  <si>
    <t>jfraser@newdominionenterprises.com</t>
  </si>
  <si>
    <t>210-542-0014</t>
  </si>
  <si>
    <t>New Dominion Enterprises Inc.</t>
  </si>
  <si>
    <t>New Dominion Enterprises Inc. (HQ)</t>
  </si>
  <si>
    <t>18911 Hardy Oak Blvd.</t>
  </si>
  <si>
    <t>78258</t>
  </si>
  <si>
    <t>7</t>
  </si>
  <si>
    <t>Electrolyte - liquid</t>
  </si>
  <si>
    <t>inorganic liquid electrolyte solvent</t>
  </si>
  <si>
    <t>Shawn Williams</t>
  </si>
  <si>
    <t>412 889 9383</t>
  </si>
  <si>
    <t>Re:Build Manufacturing LLC</t>
  </si>
  <si>
    <t>Re:Build DAPR</t>
  </si>
  <si>
    <t>03063</t>
  </si>
  <si>
    <t>603 769 3170</t>
  </si>
  <si>
    <t>10 MWhr/yr</t>
  </si>
  <si>
    <t>Trevor Steele</t>
  </si>
  <si>
    <t>trevor.steele@staflsystems.com</t>
  </si>
  <si>
    <t>541-954-0065</t>
  </si>
  <si>
    <t>Stafl Systems</t>
  </si>
  <si>
    <t>Stafl Systems provides battery packs, battery management systems and powertrain solutions for the aviation, marine, off-highway and defense markets.</t>
  </si>
  <si>
    <t>Stafl Systems San Francisco</t>
  </si>
  <si>
    <t>428 N Canal St</t>
  </si>
  <si>
    <t>94080</t>
  </si>
  <si>
    <t>415-228-3183</t>
  </si>
  <si>
    <t>65</t>
  </si>
  <si>
    <t>Variable</t>
  </si>
  <si>
    <t>Aaron Poynton</t>
  </si>
  <si>
    <t>apoynton@a3global.com</t>
  </si>
  <si>
    <t>(445) 345-6225</t>
  </si>
  <si>
    <t xml:space="preserve">A3 Global </t>
  </si>
  <si>
    <t xml:space="preserve">300 Schell LN, Suite 309-310 </t>
  </si>
  <si>
    <t>19460</t>
  </si>
  <si>
    <t>Repair, remanufacture, refurbish and/or repurpose/reuse;</t>
  </si>
  <si>
    <t>Matteo Zoin</t>
  </si>
  <si>
    <t>matteo.zoin@bmgroup.com</t>
  </si>
  <si>
    <t>POLYTEC USA Corp</t>
  </si>
  <si>
    <t>Polytec specializes in mechatronics, intralogistics, and renewable solutions, offering custom automation and robotics systems, ensuring innovation, reliability, safety, and sustainability.</t>
  </si>
  <si>
    <t>Polytec USA Corp</t>
  </si>
  <si>
    <t>9000 Clay Rd #110</t>
  </si>
  <si>
    <t>77080</t>
  </si>
  <si>
    <t>713 376-5796</t>
  </si>
  <si>
    <t>Automation Systems, Robotic Systems</t>
  </si>
  <si>
    <t>Nichole Dunham</t>
  </si>
  <si>
    <t>Nichole.Dunham@Parker.com</t>
  </si>
  <si>
    <t>520-406-3079</t>
  </si>
  <si>
    <t>Securaplane Technologies Inc.</t>
  </si>
  <si>
    <t>Parker Aerospace</t>
  </si>
  <si>
    <t>12350 North Vistoso Park Road</t>
  </si>
  <si>
    <t xml:space="preserve">85755 </t>
  </si>
  <si>
    <t>Battery Management Units</t>
  </si>
  <si>
    <t>Kevin Summ</t>
  </si>
  <si>
    <t>kevin.summ@anguil.com</t>
  </si>
  <si>
    <t>414-365-6400</t>
  </si>
  <si>
    <t>Anguil Environmental Systems, Inc.</t>
  </si>
  <si>
    <t>Anguil Environmental Systems Inc.</t>
  </si>
  <si>
    <t>8855 N. 55th St.</t>
  </si>
  <si>
    <t>53223</t>
  </si>
  <si>
    <t>Air Pollution Control Technologies, Wastewater Treatment Systems, Energy Recovery Equipment</t>
  </si>
  <si>
    <t>Steffen Pilotek</t>
  </si>
  <si>
    <t>steffen.pilotek@buhlergroup.com</t>
  </si>
  <si>
    <t>512-466 8005</t>
  </si>
  <si>
    <t>13105 12th Aven. North</t>
  </si>
  <si>
    <t>55441</t>
  </si>
  <si>
    <t>763-847 9900</t>
  </si>
  <si>
    <t>10</t>
  </si>
  <si>
    <t>Anthony Sudano</t>
  </si>
  <si>
    <t>asudano@sudanoconsulting.com</t>
  </si>
  <si>
    <t>Sudano Consulting Inc.</t>
  </si>
  <si>
    <t>3928 Joachim Du Bellay</t>
  </si>
  <si>
    <t>4</t>
  </si>
  <si>
    <t>Peter Krabb</t>
  </si>
  <si>
    <t>peter.krabb@solidvert.com</t>
  </si>
  <si>
    <t>SolidVert Renewable Energy Technology Inc.</t>
  </si>
  <si>
    <t>H1X 2Y8</t>
  </si>
  <si>
    <t>348 358 1180</t>
  </si>
  <si>
    <t>Barry A. Perlmutter</t>
  </si>
  <si>
    <t>barry@perlmutterideadevelopment.com</t>
  </si>
  <si>
    <t>Perlmutter &amp; Idea Development (P&amp;ID) LLC</t>
  </si>
  <si>
    <t>9300 Hunting Court</t>
  </si>
  <si>
    <t>28105</t>
  </si>
  <si>
    <t>704-996-0466</t>
  </si>
  <si>
    <t>John C McKeen</t>
  </si>
  <si>
    <t>jcmckeen@dow.com</t>
  </si>
  <si>
    <t>Dow Inc.</t>
  </si>
  <si>
    <t>2211 H.H. Dow Way</t>
  </si>
  <si>
    <t>48674</t>
  </si>
  <si>
    <t>Adhesives; Gap Fillers; Pottants; Foams; Fire Protection Materials; Thermally Conductive Materials; Coatings; Plastics</t>
  </si>
  <si>
    <t>Ron Turi - Owner-Principal</t>
  </si>
  <si>
    <t>ronturi@e3bv.com</t>
  </si>
  <si>
    <t>Element 3 Battery Venture LLC</t>
  </si>
  <si>
    <t>E3BV</t>
  </si>
  <si>
    <t>1800 Mearns Road</t>
  </si>
  <si>
    <t>18974-1194</t>
  </si>
  <si>
    <t>Cell Design, Development, Validation; Consulting Services</t>
  </si>
  <si>
    <t>Nichole.Dunham@parker.com</t>
  </si>
  <si>
    <t xml:space="preserve">Securaplane Technologies Inc. </t>
  </si>
  <si>
    <t>85755</t>
  </si>
  <si>
    <t>120</t>
  </si>
  <si>
    <t>MAINSHIP, Emergency</t>
  </si>
  <si>
    <t>Oliver Gunasekara</t>
  </si>
  <si>
    <t>oliver.gunasekara@impossiblemetals.com</t>
  </si>
  <si>
    <t>Impossible Metals</t>
  </si>
  <si>
    <t>Impossible Metals Canada</t>
  </si>
  <si>
    <t>93 Sandford Fleming Dr., Unit 1</t>
  </si>
  <si>
    <t>L9Y 5A6</t>
  </si>
  <si>
    <t>https://www.aetherbio.com/</t>
  </si>
  <si>
    <t xml:space="preserve">Menlo Park </t>
  </si>
  <si>
    <t>415-316-3591</t>
  </si>
  <si>
    <t>https://www.huntenergy.com/</t>
  </si>
  <si>
    <t>ACT-ion develops and produces coated single crystal cathode active materials including LFP, LFMP, NMC, NCA, LMR at lower waste, emission, and costs by utilizing an advanced continuous hydrothermal manufacturing process.</t>
  </si>
  <si>
    <t>https://sepiontechnologies.com/</t>
  </si>
  <si>
    <t>https://www.newdominionenterprises.com/</t>
  </si>
  <si>
    <t>Farad Power transforms agricultural waste into sustainable graphite for lithium-ion batteries, using biomass-derived chemicals in an eco-friendly process that supports an American supply chain.</t>
  </si>
  <si>
    <t xml:space="preserve">Re:Build Manufacturing, American engineering and production services company, focuses on US manufacturing in sectors like Mobility and Electrification, offering design, prototyping, systems integration, battery technology and fabrication services. 
</t>
  </si>
  <si>
    <t>https://www.staflsystems.com</t>
  </si>
  <si>
    <t>Cell Assemblies/Groupings</t>
  </si>
  <si>
    <t>https://rebuildmanufacturing.com</t>
  </si>
  <si>
    <t>https://a3global.com/</t>
  </si>
  <si>
    <t>A3 Global designs and distributes critical vehicle components, integrating decades of automotive, engineering, and tech expertise to advance mobility in the circular economy, including NuVant Systems and Hybrid Battery 911.</t>
  </si>
  <si>
    <t xml:space="preserve"> Questionnaire</t>
  </si>
  <si>
    <t>Anguil Environmental offers global solutions for air and water pollution in the battery production cycle, specializing in oxidizers for VOCs, Hazardous Air Pollutants, and NOX, along with turnkey wastewater treatments.</t>
  </si>
  <si>
    <t>Bühler offers solutions for cell manufacturing, including continuous electrode mass mixing with twin screw extruders, powder handling, and dosing supporting both wet and dry formulations for processing various battery materials.</t>
  </si>
  <si>
    <t xml:space="preserve">Perlmutter &amp; Idea Development is a full-service consulting company for engineering design, process solid-liquid separation, centrifugation, drying and mixing/reacting, lithium production, battery materials manufacturing and lithium-ion battery recycling.  </t>
  </si>
  <si>
    <t>Dow creates essential materials science solutions, collaborating with industry experts to address challenges, fostering growth and sustainability across various sectors such as mobility  with products like polyolefins, silicones, and acrylics.</t>
  </si>
  <si>
    <t xml:space="preserve">E3BV is a battery technology consulting firm and laboratory that manages projects that address cell/battery design and manufacturing technologies for innovative/advanced cell technologies and supports for gigafactory scale up operations. </t>
  </si>
  <si>
    <t xml:space="preserve">Impossible Metals accelerates clean energy by delivering the most responsible critical metals, doing this by harvesting rocks (nodules) from the seabed, no mining metals, while protecting the marine environment. </t>
  </si>
  <si>
    <t>https://www.woodmac.com</t>
  </si>
  <si>
    <t>https://www.woodmac.com/industry/power-and-renewables/</t>
  </si>
  <si>
    <t>Wood Mackenzie</t>
  </si>
  <si>
    <t>Ap</t>
  </si>
  <si>
    <t>https://www.sudanoconsulting.com/</t>
  </si>
  <si>
    <t>Sudano provides engineering consulting services for the facility planning and sourcing of battery and supercapacitor equipment for electrode and cell fabrication.</t>
  </si>
  <si>
    <t>Engineering Analysis</t>
  </si>
  <si>
    <t xml:space="preserve">Analysis </t>
  </si>
  <si>
    <t>Design, Engineering, management</t>
  </si>
  <si>
    <t>DOW Midland</t>
  </si>
  <si>
    <t xml:space="preserve">AP </t>
  </si>
  <si>
    <t>https://www.dow.com</t>
  </si>
  <si>
    <t>http://element3batteryventure.com</t>
  </si>
  <si>
    <t>http://element3batteryventure.com/</t>
  </si>
  <si>
    <t>https://www.securaplane.com</t>
  </si>
  <si>
    <t>https://www.parker.com/us/en/industries/aerospace.html</t>
  </si>
  <si>
    <t>https://impossiblemetals.com</t>
  </si>
  <si>
    <t>Black Teal Energy</t>
  </si>
  <si>
    <t>Enclosures, aftermarket EV batteries, Energy Storage Systems</t>
  </si>
  <si>
    <t>https://www.blacktealenergy.com/</t>
  </si>
  <si>
    <t>3951 Research Drive, Suite D</t>
  </si>
  <si>
    <t>Black Teal Energy focuses on sustainable energy solutions, offering aftermarket batteries for electric vehicles and energy storage systems, aiming for 100% recyclability and extending lifespan of battery materials.</t>
  </si>
  <si>
    <t>https://rejouleenergy.com</t>
  </si>
  <si>
    <t>Rejoule Energy</t>
  </si>
  <si>
    <t>ReJoule specializes in repurposing electric vehicle (EV) batteries for solar energy storage, aiming to reduce waste and promote renewable energy use by extending the batteries' lifespan for additional applications​.</t>
  </si>
  <si>
    <t>Energy Storage Systems</t>
  </si>
  <si>
    <t>cthidalgo@rejouleenergy.com</t>
  </si>
  <si>
    <t>https://rejouleenergy.com/</t>
  </si>
  <si>
    <t>Signal Hill</t>
  </si>
  <si>
    <t xml:space="preserve">Moment Energy </t>
  </si>
  <si>
    <t>Moment Energy</t>
  </si>
  <si>
    <t>miguel@momentenergy.com</t>
  </si>
  <si>
    <t>https://www.momentenergy.com/</t>
  </si>
  <si>
    <t>Battery Energy Storage System</t>
  </si>
  <si>
    <t>End of Life Batteries</t>
  </si>
  <si>
    <t>Refurbishing and Repurposing</t>
  </si>
  <si>
    <t>Coquitlam</t>
  </si>
  <si>
    <t> V3K7B2</t>
  </si>
  <si>
    <t>778-266-994</t>
  </si>
  <si>
    <t>google.com</t>
  </si>
  <si>
    <t>All Li-ion</t>
  </si>
  <si>
    <t>ReElement</t>
  </si>
  <si>
    <t>https://www.reelementtech.com</t>
  </si>
  <si>
    <t>ReElement Technologies recovers rare earth elements and critical battery metals from recycled batteries, permanent magnets, black mass, and mined feedstocks.</t>
  </si>
  <si>
    <t>End of Life Batteries; mined feedstock</t>
  </si>
  <si>
    <t xml:space="preserve">Battery metals </t>
  </si>
  <si>
    <t>Recycling, Recovery, Refining</t>
  </si>
  <si>
    <t>Fishers</t>
  </si>
  <si>
    <t>12115 Visionary Way</t>
  </si>
  <si>
    <t>7 Burbidge St #103</t>
  </si>
  <si>
    <t>https://2ndlifebatteries.com</t>
  </si>
  <si>
    <t>Collection; Logistics; Repurposing</t>
  </si>
  <si>
    <t xml:space="preserve">Stationary Energy Storage Systems </t>
  </si>
  <si>
    <t>2ndLifeBatteries.com specializes in rigorously testing and reconditioning hybrid car batteries, offering eco-friendly, like-new performance alternatives with a warranty, ensuring reliability and extending the life of hybrid vehicle batteries</t>
  </si>
  <si>
    <t>2ndLife Batteries.com</t>
  </si>
  <si>
    <t>298 Frank Martin Road</t>
  </si>
  <si>
    <t>Duksan Electera Co., Ltd</t>
  </si>
  <si>
    <t>www.dselectera.com</t>
  </si>
  <si>
    <t>Gongju-si</t>
  </si>
  <si>
    <t>Chungcheongnam-do</t>
  </si>
  <si>
    <t>Prismatic pouch and canned cells</t>
  </si>
  <si>
    <t>Andrew Rossier</t>
  </si>
  <si>
    <t>andrew.rossier@enpowerinc.com</t>
  </si>
  <si>
    <t>1 586-524-8892</t>
  </si>
  <si>
    <t>William Novis Smith, PhD</t>
  </si>
  <si>
    <t>novis.smith@verizon.net</t>
  </si>
  <si>
    <t>https://solidvert.com/</t>
  </si>
  <si>
    <t>https://perlmutterideadevelopment.com</t>
  </si>
  <si>
    <t>Laval</t>
  </si>
  <si>
    <t>Matthews</t>
  </si>
  <si>
    <t>SolidVert provides consulting services in renewable energy focusing on energy storage
• Techno-economic analysis
• Due Diligence
• Battery Analytics
• Li-ion Degradation
• Warranty Analysis 
• Sizing and modelling hybrid systems
• Revenue (application) stacking</t>
  </si>
  <si>
    <t>514-235-4646</t>
  </si>
  <si>
    <t>438-458-1180</t>
  </si>
  <si>
    <t>South San Francisco</t>
  </si>
  <si>
    <t>2888 Gundry Ave</t>
  </si>
  <si>
    <t>Phoenixville</t>
  </si>
  <si>
    <t>317-855-9926</t>
  </si>
  <si>
    <t>248-860-3070</t>
  </si>
  <si>
    <t>Securaplane offers lithium-ion systems for aerospace with longer aircraft range and capacity. It combines advanced features like small cell clusters, integrated monitoring, and enhanced power management for extended battery life.</t>
  </si>
  <si>
    <t>520-297-0844</t>
  </si>
  <si>
    <t>Bühler Inc.</t>
  </si>
  <si>
    <t>Cell manufacturing, Continuous electrode mass mixing with twin screw extruders, Powder handling, and Dosing</t>
  </si>
  <si>
    <t>989-859-6461</t>
  </si>
  <si>
    <t>267-603-2386</t>
  </si>
  <si>
    <t>408-660-3189</t>
  </si>
  <si>
    <t>Securaplane offers innovative power, motion, and security solutions: lightweight battery systems with monitoring, high-density inverters, wireless emergency lighting, and versatile camera security systems for all lighting conditions.</t>
  </si>
  <si>
    <t>Warminster</t>
  </si>
  <si>
    <t>989-636-1000</t>
  </si>
  <si>
    <t>267-603-3286</t>
  </si>
  <si>
    <t>520-425-8000</t>
  </si>
  <si>
    <t>408-660-3944‬</t>
  </si>
  <si>
    <t xml:space="preserve"> Midland</t>
  </si>
  <si>
    <t>Oro Valley</t>
  </si>
  <si>
    <t>First Phosphate Corp.</t>
  </si>
  <si>
    <t>Bennett Kurtz</t>
  </si>
  <si>
    <t>Bennett@firstphosphate.com</t>
  </si>
  <si>
    <t>1055 West Georgia St</t>
  </si>
  <si>
    <t>First Phosphate is a mineral development company dedicated to extracting and purifying phosphate to produce cathode active material for the lithium iron phosphate battery industry with a low carbon footprint.</t>
  </si>
  <si>
    <t>https://firstphosphate.com/</t>
  </si>
  <si>
    <t>Phosphate rock</t>
  </si>
  <si>
    <t>V6E 3P3</t>
  </si>
  <si>
    <t>&lt;1</t>
  </si>
  <si>
    <t>214-558-8803</t>
  </si>
  <si>
    <t>412-452-4004</t>
  </si>
  <si>
    <t>408-472-3696</t>
  </si>
  <si>
    <t>Disordered Rocksalt</t>
  </si>
  <si>
    <t>MT LFP/yr</t>
  </si>
  <si>
    <t>Wildcat is engaged in battery material development, integration, and supply. A key step towards this is to produce high-performance US-made cathode material to enable widespread adoption of clean energy.</t>
  </si>
  <si>
    <t>Michelle Tokarz</t>
  </si>
  <si>
    <t>mtokarz@thecoretecgroup.com</t>
  </si>
  <si>
    <t>The Coretec Group</t>
  </si>
  <si>
    <t>Anode active material</t>
  </si>
  <si>
    <t>Silicon-based active anode material</t>
  </si>
  <si>
    <t>600 South Wagner Road</t>
  </si>
  <si>
    <t>https://thecoretecgroup.com/</t>
  </si>
  <si>
    <t>The Coretec Group is an industry leader in advanced silicon engineering to improve life and power tomorrow's EV, cleantech, and emerging technology markets.</t>
  </si>
  <si>
    <t>Jean-Yves Huot</t>
  </si>
  <si>
    <t>jean-yves@greengraphitetech.com</t>
  </si>
  <si>
    <t>Pre-commercial/ start-Up</t>
  </si>
  <si>
    <t>Pilot</t>
  </si>
  <si>
    <t>759 Progress Ave.</t>
  </si>
  <si>
    <t>Graphite</t>
  </si>
  <si>
    <t>Green Graphite Technologies</t>
  </si>
  <si>
    <t>https://greengraphitetech.com/</t>
  </si>
  <si>
    <t>K7M 6N6</t>
  </si>
  <si>
    <t>https://anguil.com/</t>
  </si>
  <si>
    <t>https://www.securaplane.com/</t>
  </si>
  <si>
    <t>https://polytec.bmgroup.com/</t>
  </si>
  <si>
    <t>https://www.buhlergroup.com/global/en/locations/USA-Plymouth-Minneapolis-MN.html</t>
  </si>
  <si>
    <t>KMC Global, Inc.</t>
  </si>
  <si>
    <t>KMC Global</t>
  </si>
  <si>
    <t>5801 East N Avenue</t>
  </si>
  <si>
    <t>Kalamazoo</t>
  </si>
  <si>
    <t>19230 Evans St. NW Suite 202</t>
  </si>
  <si>
    <t>Elk River</t>
  </si>
  <si>
    <t>1031 South Haskell Ave</t>
  </si>
  <si>
    <t>Tim Hanna</t>
  </si>
  <si>
    <t>thanna@kmcglobal.com</t>
  </si>
  <si>
    <t>Screw conveyors, mixers, dust collectors, silo tops, butteryfly valves, rotary valves</t>
  </si>
  <si>
    <t>Tubular Drag Conveyors, Bulk Bag Loading &amp; Unloading, Hydrometallurgical Wastewater Recycling, Rubber belt &amp; Drag Conveyors</t>
  </si>
  <si>
    <t>Density Separation and Screening Conveyors</t>
  </si>
  <si>
    <t>https://www.kmcorpglobal.com/</t>
  </si>
  <si>
    <t>https://www.kmcorpglobal.com/battery-recycling/</t>
  </si>
  <si>
    <t>KMC Global provides equipment that meets clients’ needs  (e.g., battery recycling). The equipment includes conveyors, material screeners, metal crushers, bulk bag loading and unloading, hydrometallurgical, and wastewater recycling.</t>
  </si>
  <si>
    <t>WAM USA, Inc.</t>
  </si>
  <si>
    <t>1300 Triad Blvd</t>
  </si>
  <si>
    <t xml:space="preserve">Screw conveyors, mixers, dust collectors, silo tops, butterfly valves, rotary valves, </t>
  </si>
  <si>
    <t>Stefano Leghissa</t>
  </si>
  <si>
    <t>Stefano.leghissa@WAMINC.com</t>
  </si>
  <si>
    <t>770-339-6767</t>
  </si>
  <si>
    <t>WAMGROUP</t>
  </si>
  <si>
    <t>https://waminc.com/en-US/WAMUS/home</t>
  </si>
  <si>
    <t>WAM USA Inc. - Texas Division</t>
  </si>
  <si>
    <t>WAM Inc. provides its customers with attractively priced products in industrial quality, tailored to the needs of a variety of industries.</t>
  </si>
  <si>
    <t>https://wamgroup.com/en-GB/corporate/home</t>
  </si>
  <si>
    <t>Cavezzo</t>
  </si>
  <si>
    <t>Hexagon Manufacturing</t>
  </si>
  <si>
    <t>Battery modeling and simlation tools and hardware devices for battery manufacturing and inspection</t>
  </si>
  <si>
    <t>Virginie Turc</t>
  </si>
  <si>
    <t>Virginie.turc@hexagon.com</t>
  </si>
  <si>
    <t>250 Circuit Dr</t>
  </si>
  <si>
    <t>https://hexagon.com/company/divisions/manufacturing-intelligence</t>
  </si>
  <si>
    <t>https://hexagon.com/</t>
  </si>
  <si>
    <t>Hexagon</t>
  </si>
  <si>
    <t>Hexagon’s Manufacturing Intelligence division empowers innovation and creativity. Our solutions support optimisation throughout the product lifecycle, freeing creators to make better products in new innovative ways, for people and planet.</t>
  </si>
  <si>
    <t>ABSL Power Solutions, Inc.</t>
  </si>
  <si>
    <t>Roger Carlone</t>
  </si>
  <si>
    <t>roger.carlone@eas.enersys.com</t>
  </si>
  <si>
    <t>1751 S. Fordham St., Suite 100</t>
  </si>
  <si>
    <t>Longmont</t>
  </si>
  <si>
    <t>https://www.enersys.com/en/products/batteries/absl/absl-space/</t>
  </si>
  <si>
    <t xml:space="preserve">Enersys </t>
  </si>
  <si>
    <t>ABSL manufactures lithium-ion batteries for space applications. It conducts design, structural and thermal analysis to ensure their performance exceeds the most demanding requirements.</t>
  </si>
  <si>
    <t>Adphos North America, Inc.</t>
  </si>
  <si>
    <t>John Palazzolo</t>
  </si>
  <si>
    <t>j.palazzolo@adphosna.com</t>
  </si>
  <si>
    <t>Questionnaire;</t>
  </si>
  <si>
    <t>3490 North 127th St.</t>
  </si>
  <si>
    <t>Brookfield</t>
  </si>
  <si>
    <t>Ovens - Drying, Curing and Heating</t>
  </si>
  <si>
    <t>262-790-9100</t>
  </si>
  <si>
    <t>https://www.adphos.com/</t>
  </si>
  <si>
    <t>Adphos Group</t>
  </si>
  <si>
    <r>
      <t>Bruckm</t>
    </r>
    <r>
      <rPr>
        <sz val="11"/>
        <rFont val="Aptos Narrow"/>
        <family val="2"/>
      </rPr>
      <t>ü</t>
    </r>
    <r>
      <rPr>
        <sz val="11"/>
        <rFont val="Calibri"/>
        <family val="2"/>
      </rPr>
      <t>hl - Heufeld</t>
    </r>
  </si>
  <si>
    <t>Questionnaire; https://www.adphos.com/</t>
  </si>
  <si>
    <t>Hanwha Corporation</t>
  </si>
  <si>
    <t>6000 Phyllis Drive</t>
  </si>
  <si>
    <t>Cypress</t>
  </si>
  <si>
    <t>Questionnaire; https://www.hanwha.com/en/about_hanwha/global_footprint.html</t>
  </si>
  <si>
    <t>https://m.hanwhacorp.co.kr/eng/momentum/company/overview.jsp</t>
  </si>
  <si>
    <t>taebeom.lee@hanwha.com</t>
  </si>
  <si>
    <t>Hanwha Corporation - Hanwha Techwin Automation America</t>
  </si>
  <si>
    <t>https://hanwha-techwin-automation-americasinc.business.site/?utm_source=gmb&amp;utm_medium=referral</t>
  </si>
  <si>
    <t>323-383-3662</t>
  </si>
  <si>
    <t>Engineering for manufacturing equipment</t>
  </si>
  <si>
    <t>Cell manufacturing (Coater, Calender, Slitter, Notching, Stacking, Formation), Module &amp; Pack manufacturing (Module and Pack manufacturing line), Material (Sintering equipment for Cathode and anode)</t>
  </si>
  <si>
    <t>https://www.hanwhacorp.co.kr/eng/</t>
  </si>
  <si>
    <t>Hanwha Techwin Automation America offers engineering for equipment, including cell manufacturing (coater, calender, slitter, notching, stacking, formation), module &amp; pack manufacturing (module and pack manufacturing line), and material sintering equipment.</t>
  </si>
  <si>
    <t>PEC North America</t>
  </si>
  <si>
    <t>Peter Ulrix</t>
  </si>
  <si>
    <t>peter.ulrix@peccorp.com</t>
  </si>
  <si>
    <t>2385 NW Executive Center Drive, Suite 100</t>
  </si>
  <si>
    <t>Boca Raton</t>
  </si>
  <si>
    <t>Equipment Service</t>
  </si>
  <si>
    <t>After Sales Support</t>
  </si>
  <si>
    <t>PEC produces and services turn-key systems for cell manufacturing and testing</t>
  </si>
  <si>
    <t>PEC</t>
  </si>
  <si>
    <t>Leuven</t>
  </si>
  <si>
    <t>https://www.peccorp.com/about-us/</t>
  </si>
  <si>
    <t>561-962-2824</t>
  </si>
  <si>
    <t>https://www.peccorp.com/</t>
  </si>
  <si>
    <t>GWh/yr worldwide</t>
  </si>
  <si>
    <t>North American Operations</t>
  </si>
  <si>
    <t>Turnkey systems for electrolyte filling and cell finishing lines</t>
  </si>
  <si>
    <t>Battery Streak</t>
  </si>
  <si>
    <t>4770 Calle Quetzal</t>
  </si>
  <si>
    <t>Camarillo</t>
  </si>
  <si>
    <t>https://batterystreak.com/</t>
  </si>
  <si>
    <t xml:space="preserve">Dan Alpern </t>
  </si>
  <si>
    <t>dalpern@batterystreak.com</t>
  </si>
  <si>
    <t>nano-titanium-niobium-oxide, nano- nickel-cobalt aluminum, nano-lithium-vanadium-phosphate</t>
  </si>
  <si>
    <t>lithium-iron-phosphate, lithium-iron-manganese-phosphate, nickel-manganese-cobalt, nickel-cobalt-aluminum, lithium-and manganese-rich</t>
  </si>
  <si>
    <t>&lt;0.1</t>
  </si>
  <si>
    <t>Questionnaire; https://batterystreak.com/</t>
  </si>
  <si>
    <t>Battery Streak is developing ultra fast charging using its patented nanostructure process for both the anode and cathode materials. It is using niobium in its andoe and is developing a cobalt and nickel-free cathode.</t>
  </si>
  <si>
    <t>Green Graphite Technologies is commercializing a cost effective and eco-friendly process to transform natural flake graphite into lithium-ion battery grade graphite.</t>
  </si>
  <si>
    <t>Omni Metalcraft</t>
  </si>
  <si>
    <t xml:space="preserve">711 W Chisholm St. </t>
  </si>
  <si>
    <t>Alpena</t>
  </si>
  <si>
    <t>https://omni.com/</t>
  </si>
  <si>
    <t>Michael Smith</t>
  </si>
  <si>
    <t>mike.smith@omni.com</t>
  </si>
  <si>
    <t>Omni Metalcraft has been supplying material handling equipment and systems to customers in a wide variety of industries, including the circular economy for over 40 years.</t>
  </si>
  <si>
    <t>989-368-7000</t>
  </si>
  <si>
    <t>Material handling equipment - chain, belt and roller conveyors</t>
  </si>
  <si>
    <t>603-769-3170</t>
  </si>
  <si>
    <t>m2/yr</t>
  </si>
  <si>
    <t xml:space="preserve">San Antonio </t>
  </si>
  <si>
    <t>Sepion leverages nanoscience, polymer chemistry, and AI to create materials that boost lithium-ion and lithium-metal batteries, enhancing safety, fast charging, and extending e-mobility range by 40%.</t>
  </si>
  <si>
    <r>
      <t>NDE has developed a novel inorganic liquid Phospholyte</t>
    </r>
    <r>
      <rPr>
        <sz val="10"/>
        <rFont val="Aptos Narrow"/>
        <family val="2"/>
      </rPr>
      <t>®</t>
    </r>
    <r>
      <rPr>
        <sz val="10"/>
        <rFont val="Calibri"/>
        <family val="2"/>
        <scheme val="minor"/>
      </rPr>
      <t xml:space="preserve"> electrolyte for lithium batteries, enhancing safety, performance, and energy density and is now expanding commercially.</t>
    </r>
  </si>
  <si>
    <t>Modules, Packs</t>
  </si>
  <si>
    <t>Battery Management Systems; Battery Packs - lithium iron phosphate; Battery Packs - nickel manganese cobalt; Battery Packs - lithium titanate oxide; Battery Packs - Custom</t>
  </si>
  <si>
    <t>Nashua</t>
  </si>
  <si>
    <t>310-525-5296</t>
  </si>
  <si>
    <t>Framingham</t>
  </si>
  <si>
    <t>85 Northwest Blvd</t>
  </si>
  <si>
    <t xml:space="preserve">Phoenixville </t>
  </si>
  <si>
    <t>445-345-6225</t>
  </si>
  <si>
    <t>6553 13e Avenue</t>
  </si>
  <si>
    <t>Nickel, cobalt, copper, manganese, neodymium battery metals</t>
  </si>
  <si>
    <t>Recipient of $117M for project from DE-FOA-2678; $800M investment for facility; expected to be online in 2025; Used Bainbridge for GPS coordinates</t>
  </si>
  <si>
    <t>$95M investment; Started construction; Start of Production scheduled on First half of 2024. Maximum Planned Capacity is 120,000 MT/Yr in the future investment.</t>
  </si>
  <si>
    <t>Bruckmühl - Heufeld</t>
  </si>
  <si>
    <t>Adphos designs, manufactures, markets, services and supports a wide range of standard and custom solutions based on adphosNIR® which reduces the time and space for thermal processes and increases efficiency.</t>
  </si>
  <si>
    <t>NDE has developed a novel inorganic liquid Phospholyte® electrolyte for lithium batteries, enhancing safety, performance, and energy density and is now expanding commercially.</t>
  </si>
  <si>
    <t>Contact Email2</t>
  </si>
  <si>
    <t xml:space="preserve">Hyperform provides consulting services in  lithium battery chemicals;  electrolytes;  new organic/inorganic chemicals: lithium, lead, zinc, nickel, cobalt, fluorine.  Principal consultant is William Novis Smith, PhD. </t>
  </si>
  <si>
    <t>Flex</t>
  </si>
  <si>
    <t>Wildcat is engaged in battery material development, integration, and supply. A key step towards this is to produce high-performance U.S.-made cathode material to enable widespread adoption of clean energy.</t>
  </si>
  <si>
    <t>Moment Energy repurposes end-of-life EV batteries to provide clean, affordable, and reliable battery energy storage systems (BESS).</t>
  </si>
  <si>
    <r>
      <t>Adphos designs, manufactures, markets, services and supports a wide range of standard and custom solutions based on adphosNIR</t>
    </r>
    <r>
      <rPr>
        <sz val="11"/>
        <rFont val="Aptos Narrow"/>
        <family val="2"/>
      </rPr>
      <t>®,</t>
    </r>
    <r>
      <rPr>
        <sz val="11"/>
        <rFont val="Calibri"/>
        <family val="2"/>
      </rPr>
      <t xml:space="preserve"> which reduces the time and space for thermal processes and increases efficiency.</t>
    </r>
  </si>
  <si>
    <t>Anguil Environmental offers global solutions for air and water pollution in the battery production cycle, specializing in oxidizers for VOCs, hazardous air pollutants, and NOX, along with turnkey wastewater treatments.</t>
  </si>
  <si>
    <t>PEC produces and services turnkey systems for cell manufacturing and testing</t>
  </si>
  <si>
    <t>Hanwha Techwin Automation America offers engineering for equipment, including cell manufacturing (coater, calender, slitter, notching, stacking, formation), module and pack manufacturing (module and pack manufacturing line), and material sintering equipment.</t>
  </si>
  <si>
    <t>SolidVert provides consulting services in renewable energy focusing on energy storage, techno-economic analysis, due diligence, battery analytics, Li-ion degradation, warranty analysis, sizing and modelling hybrid systems, and revenue (application) stacking.</t>
  </si>
  <si>
    <t xml:space="preserve">E3BV is a battery technology consulting firm and laboratory that manages projects that address cell/battery design and manufacturing technologies for innovative/advanced cell technologies and supports for gigafactory scale-up operations. </t>
  </si>
  <si>
    <t>734-263-2813</t>
  </si>
  <si>
    <t>348-358-1180</t>
  </si>
  <si>
    <t>Hyperform provides consulting services in  lithium battery chemicals;  electrolytes;  new organic/inorganic chemicals: lithium, lead, zinc, nickel, cobalt, fluorine.</t>
  </si>
  <si>
    <t>Aether engineers enzymes to make novel products. It recently developed a cheaper, faster and more sustainable direct lithium extraction technology using robotics, machine learning, and synthetic biology.</t>
  </si>
  <si>
    <t>Albemarle</t>
  </si>
  <si>
    <t>Capchem specializes in battery chemicals research and development, focusing on electrolyte additives and formulations to address key lithium-ion battery issues.</t>
  </si>
  <si>
    <t>Chung Buk</t>
  </si>
  <si>
    <t>Halocarbon utilizes high-purity fluorochemistry to make products safer, longer lasting, and higher performing.</t>
  </si>
  <si>
    <t>Carbon nanotube dispersant</t>
  </si>
  <si>
    <t>Colloidal silica</t>
  </si>
  <si>
    <t xml:space="preserve">Xerion focuses on developing and manufacturing innovative, high-performance battery technologies, including advanced lithium-ion batteries including advanced cathodes and Si-anode, for various applications with fast charging needs </t>
  </si>
  <si>
    <t xml:space="preserve">Recipient of DE-FOA-2678 to build a MWh-scale manufacturing line, but decided that they would do it  with private funding instead. Initial plant will be 500 kWh by 2025 and then scaled up to 5 GWh. </t>
  </si>
  <si>
    <t>Clarios develops advanced batteries for evolving transportation needs. It transforms insightful ideas into impactful realities, anticipating and delivering solutions with agility and flexibility.</t>
  </si>
  <si>
    <t>Cummins, Daimler Trucks, Paccar, and EVE Energy collaborate to develop and manufacture lithium ion batteries and electric and hydrogen fuel cell technologies for commercial vehicles.</t>
  </si>
  <si>
    <t xml:space="preserve">Pouch and Cylindrical  cells </t>
  </si>
  <si>
    <t>Nickel cobalt manganese  oxide;  Lithium iron phosphate</t>
  </si>
  <si>
    <t xml:space="preserve">FREYR is building a Giga America clean battery manufacturing facility based on the next-generation SemiSolid™ Lithium-Ion Battery Technology platform developed by 24M Technologies Inc  in </t>
  </si>
  <si>
    <t>GM's Indiana battery facility in New Carlisle, in partnership with Samsung,  will mass-produce lithium ion cells for its electric vehicle lineup, representing its fourth U.S. battery plant, currently under construction.</t>
  </si>
  <si>
    <t>Will supply batteries to 300,000 EVs per year; construction is scheduled to start in 2H2023 with production at the end of 2025 at the earliest; located adjacent to Hyundai Motor Group Metaplant America; plant will make batteries for Hyundai, Kia and Genesis EVs made in GA. Used Metaplant location for GPS</t>
  </si>
  <si>
    <t>Seoul
Incheon</t>
  </si>
  <si>
    <t>Contract with DLA to commercialize a conformal wearable battery for soldiers.  Are scaling up to do this.  Battery is non-flammable; can work with any cathode</t>
  </si>
  <si>
    <t xml:space="preserve">Cylindrical  &amp; Prismatic cells </t>
  </si>
  <si>
    <t>QuantumScape is building high performing solid state batteries. Its decade-long effort results in fast-charging, long-lasting, and safer batteries, addressing key areas like battery life and charging speed.</t>
  </si>
  <si>
    <t>SK Battery America, a subsidiary of SK Innovation, manufactures advanced lithium-ion batteries in various format and chemistries for electric vehicles at their production facilities in Georgia, USA.</t>
  </si>
  <si>
    <t>Solid Power develops all-solid-state batteries with higher energy and improved safety, for  a clean, sustainable future of battery-powered mobility.</t>
  </si>
  <si>
    <t>Cylindrical, Prismatic, or Pouch Cell</t>
  </si>
  <si>
    <t xml:space="preserve">
Stromvolt tackles lithium cell shortages amid growing EV demand, aiming to secure North American clean tech leadership by owning innovation and intellectual property development, reducing exposure to geopolitical risks.</t>
  </si>
  <si>
    <t>Ottawa Transportation Manufacturing Plant</t>
  </si>
  <si>
    <t>pressroom.toyota.com/facility/Toyota-battery-manufacturing-north-Carolina-tbmnc/; https://pressroom.toyota.com/toyota-supercharges-north-carolina-battery-plant-with-new-8-billion-investment/</t>
  </si>
  <si>
    <t>19 Presidential Way Suite 103</t>
  </si>
  <si>
    <t xml:space="preserve"> Guangdong</t>
  </si>
  <si>
    <t>GridStar Entergy storage systems</t>
  </si>
  <si>
    <t>Pomega Energy Storage Technologies broke ground for a new lithium-ion battery plant with focus on Lithium Iron Phosphate cell production.</t>
  </si>
  <si>
    <t>Yotta develops a range of distributed energy technologies. SolarLEAF is a lithium energy storage technology to directly integrate with solar modules with a uniquely agent heat  thermal management.</t>
  </si>
  <si>
    <t>Also includes sorting and storage. Soon, the Hub (Rochester) will be able to process the black mass. Facility claims 95% recycling efficiency. 359 total employees.</t>
  </si>
  <si>
    <t>Also includes sorting and storage. Soon, the Hub (Rochester) will be able to process the black mass. Facility claims 95% recycling efficiency.</t>
  </si>
  <si>
    <t>Soon, the Hub (Rochester) will be able to process the black mass. Facility claims 95% recycling efficiency.</t>
  </si>
  <si>
    <t>St-Bruno-de-Montarville</t>
  </si>
  <si>
    <t>Battery modeling and simulation tools and hardware devices for battery manufacturing and inspection</t>
  </si>
  <si>
    <t>Hexagon’s Manufacturing Intelligence division empowers innovation and creativity. Its solutions support optimization throughout the product lifecycle, freeing creators to make better products in new innovative ways, for people and planet.</t>
  </si>
  <si>
    <t>Modelon Impact - Model, simulate and optimize vehicle systems, including electric propulsion; It also models integrated energy and Power system design including battery energy storage and microgrid design; Modelon Electrification Library - multi-physics Modelica library for the design, analysis verification and control of electrified systems including vehicles and electric storage</t>
  </si>
  <si>
    <t>Zhenjiang</t>
  </si>
  <si>
    <t>Recipient of DE-FOA-2678 to build a MWh-scale manufacturing line, but decided that they would do it  with private funding instead.</t>
  </si>
  <si>
    <t>Workforce range: 11-50; used average</t>
  </si>
  <si>
    <t>EJoule US</t>
  </si>
  <si>
    <t>Farasis Energy (Ganzhou) Co. Ltd.</t>
  </si>
  <si>
    <t>Jiangxi</t>
  </si>
  <si>
    <t>Electrolyte chemistry and manufacturing</t>
  </si>
  <si>
    <t>Pilot and production-scale coating lines; Battery cell assembly services; Pouch batteries; Cylindrical batteries</t>
  </si>
  <si>
    <t>This facility is focused on chemistry, materials and algorithm R&amp;D. The company has a pilot plant in Shanghai and in South Korea. It has JDAs with GM, Hyundai and Honda</t>
  </si>
  <si>
    <t>An Advanced technology development and licensing company with a consortium to promote a light, safe and cost-effective LiB; &lt;25 employees - assumed 10</t>
  </si>
  <si>
    <t>Plans to offer nano material additives to Li market this year (6 tpy), alkaline market in 2023 (350 tpy) and rechargeable markets in 2025 (5000 tpy)</t>
  </si>
  <si>
    <t>Working on cathode active materials including Nickel manganese cobalt, NCA, Nickel manganese cobalt, etc.; No production at this time.</t>
  </si>
  <si>
    <t>151 Maritime St. Suite 125-1</t>
  </si>
  <si>
    <t>Performance Testing; UN Safety Testing</t>
  </si>
  <si>
    <t>A&amp;D Technology is a test automation company that delivers integrated test lab management solutions and services including battery performance and safety certification testing.</t>
  </si>
  <si>
    <t>Design, manufacturing, Testing, verification</t>
  </si>
  <si>
    <t>Servicing plastic thermoforming; Other equipment</t>
  </si>
  <si>
    <t>Positive Energy delivers comprehensive EV charging services, managing everything from permitting to installation, including Level 3 fast charging and advanced Level 2 AC charging, ensuring compatibility and efficiency for vehicles.</t>
  </si>
  <si>
    <t>13105 12th Avenue North</t>
  </si>
  <si>
    <t>Also make cells and conducted R&amp;D for aerospace, defense and medical fields; &gt; 900 employees at all locations</t>
  </si>
  <si>
    <t>Screw conveyors, mixers, dust collectors, silo tops, butterfly valves, rotary valves</t>
  </si>
  <si>
    <t>ROSS SysCon offers extensive experience and equipment in process controls such as temperature, flow, vacuum / pressure and ph.</t>
  </si>
  <si>
    <t>Summit Nanotech</t>
  </si>
  <si>
    <t>Sybesma's Electronics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</si>
</sst>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3" formatCode="_(* #,##0.00_);_(* \(#,##0.00\);_(* &quot;-&quot;??_);_(@_)"/>
    <numFmt numFmtId="164" formatCode="_(* #,##0_);_(* \(#,##0\);_(* &quot;-&quot;??_);_(@_)"/>
    <numFmt numFmtId="165" formatCode="0.0000"/>
    <numFmt numFmtId="166" formatCode="0.0"/>
    <numFmt numFmtId="167" formatCode="[&lt;=9999999]###\-####;\(###\)\ ###\-####"/>
    <numFmt numFmtId="168" formatCode="00000"/>
    <numFmt numFmtId="169" formatCode="0.000"/>
    <numFmt numFmtId="170" formatCode="[&lt;=9999999]###.00\-####;\(###.00\)\ ###\-####"/>
    <numFmt numFmtId="171" formatCode="_(* #,##0.0_);_(* \(#,##0.0\);_(* &quot;-&quot;??_);_(@_)"/>
  </numFmts>
  <fonts count="79">
    <font>
      <sz val="11"/>
      <color theme="1"/>
      <name val="Calibri"/>
      <family val="2"/>
      <scheme val="minor"/>
    </font>
    <font>
      <sz val="12"/>
      <color theme="1"/>
      <name val="Calibri"/>
      <family val="2"/>
      <scheme val="minor"/>
    </font>
    <font>
      <sz val="11"/>
      <color theme="1"/>
      <name val="Calibri"/>
      <family val="2"/>
      <scheme val="minor"/>
    </font>
    <font>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sz val="8"/>
      <name val="Calibri"/>
      <family val="2"/>
      <scheme val="minor"/>
    </font>
    <font>
      <sz val="11"/>
      <name val="Calibri"/>
      <family val="2"/>
      <scheme val="minor"/>
    </font>
    <font>
      <sz val="8"/>
      <name val="Calibri"/>
      <family val="2"/>
    </font>
    <font>
      <b/>
      <sz val="14"/>
      <color rgb="FFFFFFFF"/>
      <name val="Calibri"/>
      <family val="2"/>
    </font>
    <font>
      <sz val="12"/>
      <color rgb="FF000000"/>
      <name val="Calibri"/>
      <family val="2"/>
    </font>
    <font>
      <b/>
      <sz val="12"/>
      <color rgb="FF000000"/>
      <name val="Calibri"/>
      <family val="2"/>
    </font>
    <font>
      <b/>
      <i/>
      <sz val="12"/>
      <color rgb="FF000000"/>
      <name val="Calibri"/>
      <family val="2"/>
    </font>
    <font>
      <i/>
      <sz val="12"/>
      <color rgb="FF000000"/>
      <name val="Calibri"/>
      <family val="2"/>
    </font>
    <font>
      <b/>
      <sz val="16"/>
      <color theme="1"/>
      <name val="Calibri"/>
      <family val="2"/>
      <scheme val="minor"/>
    </font>
    <font>
      <sz val="16"/>
      <color theme="1"/>
      <name val="Calibri"/>
      <family val="2"/>
      <scheme val="minor"/>
    </font>
    <font>
      <sz val="10"/>
      <name val="Calibri"/>
      <family val="2"/>
      <scheme val="minor"/>
    </font>
    <font>
      <b/>
      <sz val="10"/>
      <name val="Calibri"/>
      <family val="2"/>
      <scheme val="minor"/>
    </font>
    <font>
      <b/>
      <sz val="8"/>
      <name val="Calibri"/>
      <family val="2"/>
      <scheme val="minor"/>
    </font>
    <font>
      <sz val="11"/>
      <color rgb="FF000000"/>
      <name val="Calibri"/>
      <family val="2"/>
    </font>
    <font>
      <sz val="8"/>
      <color rgb="FFFF0000"/>
      <name val="Calibri"/>
      <family val="2"/>
      <scheme val="minor"/>
    </font>
    <font>
      <b/>
      <sz val="12"/>
      <color theme="1"/>
      <name val="Calibri"/>
      <family val="2"/>
      <scheme val="minor"/>
    </font>
    <font>
      <i/>
      <sz val="11"/>
      <color theme="1"/>
      <name val="Calibri"/>
      <family val="2"/>
      <scheme val="minor"/>
    </font>
    <font>
      <sz val="12"/>
      <color theme="1"/>
      <name val="Arial"/>
      <family val="2"/>
    </font>
    <font>
      <u/>
      <sz val="8"/>
      <color theme="10"/>
      <name val="Calibri"/>
      <family val="2"/>
      <scheme val="minor"/>
    </font>
    <font>
      <sz val="11"/>
      <color rgb="FFFF0000"/>
      <name val="Calibri"/>
      <family val="2"/>
      <scheme val="minor"/>
    </font>
    <font>
      <sz val="11"/>
      <name val="Calibri"/>
      <family val="2"/>
    </font>
    <font>
      <b/>
      <sz val="11"/>
      <name val="Calibri"/>
      <family val="2"/>
      <scheme val="minor"/>
    </font>
    <font>
      <sz val="11"/>
      <color rgb="FF000118"/>
      <name val="Calibri"/>
      <family val="2"/>
      <scheme val="minor"/>
    </font>
    <font>
      <sz val="11"/>
      <color rgb="FF000000"/>
      <name val="Calibri"/>
      <family val="2"/>
      <scheme val="minor"/>
    </font>
    <font>
      <sz val="11"/>
      <name val="Calibri (Body)"/>
    </font>
    <font>
      <sz val="11"/>
      <name val="Arial"/>
      <family val="2"/>
    </font>
    <font>
      <sz val="11"/>
      <color rgb="FF4D5156"/>
      <name val="Calibri"/>
      <family val="2"/>
      <scheme val="minor"/>
    </font>
    <font>
      <sz val="11"/>
      <color rgb="FF000000"/>
      <name val="Source Sans Pro"/>
      <family val="2"/>
    </font>
    <font>
      <sz val="11"/>
      <color rgb="FF252733"/>
      <name val="Calibri"/>
      <family val="2"/>
      <scheme val="minor"/>
    </font>
    <font>
      <b/>
      <sz val="14"/>
      <color theme="5"/>
      <name val="Calibri"/>
      <family val="2"/>
      <scheme val="minor"/>
    </font>
    <font>
      <b/>
      <sz val="14"/>
      <color theme="1"/>
      <name val="Calibri"/>
      <family val="2"/>
      <scheme val="minor"/>
    </font>
    <font>
      <b/>
      <sz val="14"/>
      <color theme="5"/>
      <name val="Calibri (Body)"/>
    </font>
    <font>
      <sz val="14"/>
      <color theme="1"/>
      <name val="Calibri"/>
      <family val="2"/>
      <scheme val="minor"/>
    </font>
    <font>
      <sz val="16"/>
      <color rgb="FF374151"/>
      <name val="Arial"/>
      <family val="2"/>
    </font>
    <font>
      <sz val="14"/>
      <color rgb="FF202122"/>
      <name val="Calibri"/>
      <family val="2"/>
      <scheme val="minor"/>
    </font>
    <font>
      <sz val="14"/>
      <color rgb="FF666666"/>
      <name val="Arial"/>
      <family val="2"/>
    </font>
    <font>
      <sz val="14"/>
      <name val="Calibri"/>
      <family val="2"/>
      <scheme val="minor"/>
    </font>
    <font>
      <sz val="11"/>
      <color rgb="FF333333"/>
      <name val="Calibri"/>
      <family val="2"/>
    </font>
    <font>
      <sz val="11"/>
      <color theme="1"/>
      <name val="Calibri"/>
      <family val="2"/>
    </font>
    <font>
      <u/>
      <sz val="11"/>
      <color theme="10"/>
      <name val="Calibri"/>
      <family val="2"/>
    </font>
    <font>
      <sz val="11"/>
      <color rgb="FF202124"/>
      <name val="Arial"/>
      <family val="2"/>
    </font>
    <font>
      <b/>
      <sz val="11"/>
      <color theme="1"/>
      <name val="Calibri"/>
      <family val="2"/>
    </font>
    <font>
      <sz val="11"/>
      <color rgb="FF000000"/>
      <name val="Arial"/>
      <family val="2"/>
    </font>
    <font>
      <sz val="11"/>
      <color theme="1"/>
      <name val="Helvetica"/>
      <family val="2"/>
    </font>
    <font>
      <sz val="11"/>
      <color rgb="FF202124"/>
      <name val="Calibri"/>
      <family val="2"/>
    </font>
    <font>
      <sz val="10"/>
      <color theme="1"/>
      <name val="Calibri"/>
      <family val="2"/>
      <scheme val="minor"/>
    </font>
    <font>
      <u/>
      <sz val="11"/>
      <color rgb="FF0000FF"/>
      <name val="Arial"/>
      <family val="2"/>
    </font>
    <font>
      <u/>
      <sz val="11"/>
      <color rgb="FF0000FF"/>
      <name val="Calibri"/>
      <family val="2"/>
    </font>
    <font>
      <sz val="11"/>
      <color rgb="FF010D39"/>
      <name val="Calibri"/>
      <family val="2"/>
    </font>
    <font>
      <sz val="11"/>
      <color rgb="FF212121"/>
      <name val="Calibri"/>
      <family val="2"/>
      <scheme val="minor"/>
    </font>
    <font>
      <sz val="11"/>
      <color theme="1"/>
      <name val="Helvetica Neue"/>
      <family val="2"/>
    </font>
    <font>
      <sz val="11"/>
      <color rgb="FF333333"/>
      <name val="Arial"/>
      <family val="2"/>
    </font>
    <font>
      <sz val="11"/>
      <color theme="1"/>
      <name val="Roboto"/>
    </font>
    <font>
      <sz val="11"/>
      <color rgb="FF323232"/>
      <name val="Calibri"/>
      <family val="2"/>
      <scheme val="minor"/>
    </font>
    <font>
      <sz val="11"/>
      <color rgb="FF202124"/>
      <name val="Calibri"/>
      <family val="2"/>
      <scheme val="minor"/>
    </font>
    <font>
      <sz val="11"/>
      <color theme="1"/>
      <name val="Calibri (Body)"/>
    </font>
    <font>
      <sz val="11"/>
      <color rgb="FF161919"/>
      <name val="Calibri"/>
      <family val="2"/>
      <scheme val="minor"/>
    </font>
    <font>
      <u/>
      <sz val="10"/>
      <color rgb="FF0000FF"/>
      <name val="Arial"/>
      <family val="2"/>
    </font>
    <font>
      <sz val="11"/>
      <color rgb="FF374151"/>
      <name val="Calibri"/>
      <family val="2"/>
      <scheme val="minor"/>
    </font>
    <font>
      <sz val="11"/>
      <color rgb="FF444444"/>
      <name val="Calibri"/>
      <family val="2"/>
      <charset val="1"/>
    </font>
    <font>
      <b/>
      <sz val="11"/>
      <name val="Calibri"/>
      <family val="2"/>
    </font>
    <font>
      <sz val="11"/>
      <color rgb="FF040C28"/>
      <name val="Calibri"/>
      <family val="2"/>
      <scheme val="minor"/>
    </font>
    <font>
      <sz val="11"/>
      <color rgb="FF202124"/>
      <name val="Calibri Light"/>
      <family val="2"/>
      <scheme val="major"/>
    </font>
    <font>
      <sz val="10"/>
      <color rgb="FF000000"/>
      <name val="Calibri"/>
      <family val="2"/>
      <scheme val="minor"/>
    </font>
    <font>
      <u/>
      <sz val="10"/>
      <color rgb="FF0000FF"/>
      <name val="Calibri"/>
      <family val="2"/>
    </font>
    <font>
      <sz val="11"/>
      <color rgb="FF212529"/>
      <name val="Calibri"/>
      <family val="2"/>
    </font>
    <font>
      <sz val="11"/>
      <color rgb="FF212529"/>
      <name val="Calibri"/>
      <family val="2"/>
      <scheme val="minor"/>
    </font>
    <font>
      <sz val="11"/>
      <color rgb="FF0D0D0D"/>
      <name val="Calibri"/>
      <family val="2"/>
      <scheme val="minor"/>
    </font>
    <font>
      <sz val="11"/>
      <color rgb="FF333333"/>
      <name val="Calibri"/>
      <family val="2"/>
      <scheme val="minor"/>
    </font>
    <font>
      <sz val="11"/>
      <color rgb="FF0E49BE"/>
      <name val="Calibri"/>
      <family val="2"/>
      <scheme val="minor"/>
    </font>
    <font>
      <sz val="11"/>
      <name val="Aptos Narrow"/>
      <family val="2"/>
    </font>
    <font>
      <sz val="10"/>
      <name val="Aptos Narrow"/>
      <family val="2"/>
    </font>
  </fonts>
  <fills count="35">
    <fill>
      <patternFill patternType="none"/>
    </fill>
    <fill>
      <patternFill patternType="gray125"/>
    </fill>
    <fill>
      <patternFill patternType="solid">
        <fgColor rgb="FF0079C1"/>
        <bgColor indexed="64"/>
      </patternFill>
    </fill>
    <fill>
      <patternFill patternType="solid">
        <fgColor rgb="FFCBD7E9"/>
        <bgColor indexed="64"/>
      </patternFill>
    </fill>
    <fill>
      <patternFill patternType="solid">
        <fgColor rgb="FFE7ECF4"/>
        <bgColor indexed="64"/>
      </patternFill>
    </fill>
    <fill>
      <patternFill patternType="solid">
        <fgColor theme="4" tint="0.39997558519241921"/>
        <bgColor indexed="64"/>
      </patternFill>
    </fill>
    <fill>
      <patternFill patternType="solid">
        <fgColor theme="7" tint="0.79998168889431442"/>
        <bgColor indexed="64"/>
      </patternFill>
    </fill>
    <fill>
      <patternFill patternType="solid">
        <fgColor theme="8" tint="0.39997558519241921"/>
        <bgColor indexed="64"/>
      </patternFill>
    </fill>
    <fill>
      <patternFill patternType="solid">
        <fgColor theme="5" tint="0.79998168889431442"/>
        <bgColor indexed="64"/>
      </patternFill>
    </fill>
    <fill>
      <patternFill patternType="solid">
        <fgColor theme="4" tint="0.79998168889431442"/>
        <bgColor theme="4" tint="0.79998168889431442"/>
      </patternFill>
    </fill>
    <fill>
      <patternFill patternType="solid">
        <fgColor theme="9" tint="0.79998168889431442"/>
        <bgColor theme="9" tint="0.79998168889431442"/>
      </patternFill>
    </fill>
    <fill>
      <patternFill patternType="solid">
        <fgColor rgb="FFD9E1F2"/>
        <bgColor rgb="FFD9E1F2"/>
      </patternFill>
    </fill>
    <fill>
      <patternFill patternType="solid">
        <fgColor rgb="FFFFF2CC"/>
        <bgColor rgb="FFFFF2CC"/>
      </patternFill>
    </fill>
    <fill>
      <patternFill patternType="solid">
        <fgColor theme="7"/>
        <bgColor indexed="64"/>
      </patternFill>
    </fill>
    <fill>
      <patternFill patternType="solid">
        <fgColor theme="9"/>
        <bgColor indexed="64"/>
      </patternFill>
    </fill>
    <fill>
      <patternFill patternType="solid">
        <fgColor theme="9" tint="0.79998168889431442"/>
        <bgColor indexed="64"/>
      </patternFill>
    </fill>
    <fill>
      <patternFill patternType="solid">
        <fgColor theme="7" tint="0.79998168889431442"/>
        <bgColor theme="7" tint="0.79998168889431442"/>
      </patternFill>
    </fill>
    <fill>
      <patternFill patternType="solid">
        <fgColor theme="0"/>
        <bgColor indexed="64"/>
      </patternFill>
    </fill>
    <fill>
      <patternFill patternType="solid">
        <fgColor theme="4"/>
        <bgColor indexed="64"/>
      </patternFill>
    </fill>
    <fill>
      <patternFill patternType="solid">
        <fgColor theme="5"/>
        <bgColor indexed="64"/>
      </patternFill>
    </fill>
    <fill>
      <patternFill patternType="solid">
        <fgColor theme="7" tint="0.79998168889431442"/>
        <bgColor theme="4" tint="0.79998168889431442"/>
      </patternFill>
    </fill>
    <fill>
      <patternFill patternType="solid">
        <fgColor theme="7" tint="0.79998168889431442"/>
        <bgColor theme="9" tint="0.79998168889431442"/>
      </patternFill>
    </fill>
    <fill>
      <patternFill patternType="solid">
        <fgColor rgb="FFFCE4D6"/>
        <bgColor indexed="64"/>
      </patternFill>
    </fill>
    <fill>
      <patternFill patternType="solid">
        <fgColor rgb="FFFFFF00"/>
        <bgColor indexed="64"/>
      </patternFill>
    </fill>
    <fill>
      <patternFill patternType="solid">
        <fgColor rgb="FFFFC000"/>
        <bgColor rgb="FF000000"/>
      </patternFill>
    </fill>
    <fill>
      <patternFill patternType="solid">
        <fgColor theme="9"/>
        <bgColor theme="9"/>
      </patternFill>
    </fill>
    <fill>
      <patternFill patternType="solid">
        <fgColor theme="0"/>
        <bgColor rgb="FFFFF2CC"/>
      </patternFill>
    </fill>
    <fill>
      <patternFill patternType="solid">
        <fgColor theme="4" tint="0.79998168889431442"/>
        <bgColor indexed="64"/>
      </patternFill>
    </fill>
    <fill>
      <patternFill patternType="solid">
        <fgColor theme="0"/>
        <bgColor theme="9" tint="0.79998168889431442"/>
      </patternFill>
    </fill>
    <fill>
      <patternFill patternType="solid">
        <fgColor theme="5" tint="0.79998168889431442"/>
        <bgColor rgb="FFFFF2CC"/>
      </patternFill>
    </fill>
    <fill>
      <patternFill patternType="solid">
        <fgColor rgb="FFC6E0B4"/>
        <bgColor indexed="64"/>
      </patternFill>
    </fill>
    <fill>
      <patternFill patternType="solid">
        <fgColor rgb="FFFFE699"/>
        <bgColor indexed="64"/>
      </patternFill>
    </fill>
    <fill>
      <patternFill patternType="solid">
        <fgColor rgb="FFF2F2F2"/>
        <bgColor indexed="64"/>
      </patternFill>
    </fill>
    <fill>
      <patternFill patternType="solid">
        <fgColor theme="9"/>
        <bgColor theme="4"/>
      </patternFill>
    </fill>
    <fill>
      <patternFill patternType="solid">
        <fgColor rgb="FFFFC000"/>
        <bgColor theme="4"/>
      </patternFill>
    </fill>
  </fills>
  <borders count="56">
    <border>
      <left/>
      <right/>
      <top/>
      <bottom/>
      <diagonal/>
    </border>
    <border>
      <left/>
      <right/>
      <top style="thin">
        <color theme="4" tint="0.39997558519241921"/>
      </top>
      <bottom style="thin">
        <color theme="4" tint="0.39997558519241921"/>
      </bottom>
      <diagonal/>
    </border>
    <border>
      <left style="thin">
        <color rgb="FF8EA9DB"/>
      </left>
      <right/>
      <top style="thin">
        <color rgb="FF8EA9DB"/>
      </top>
      <bottom style="thin">
        <color rgb="FF8EA9DB"/>
      </bottom>
      <diagonal/>
    </border>
    <border>
      <left/>
      <right style="thin">
        <color theme="4" tint="0.39997558519241921"/>
      </right>
      <top style="thin">
        <color theme="4" tint="0.39997558519241921"/>
      </top>
      <bottom style="thin">
        <color theme="4" tint="0.39997558519241921"/>
      </bottom>
      <diagonal/>
    </border>
    <border>
      <left style="thick">
        <color rgb="FFFFFFFF"/>
      </left>
      <right style="medium">
        <color rgb="FFFFFFFF"/>
      </right>
      <top style="thick">
        <color rgb="FFFFFFFF"/>
      </top>
      <bottom style="medium">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indexed="64"/>
      </left>
      <right style="medium">
        <color rgb="FFFFFFFF"/>
      </right>
      <top style="medium">
        <color indexed="64"/>
      </top>
      <bottom style="medium">
        <color indexed="64"/>
      </bottom>
      <diagonal/>
    </border>
    <border>
      <left style="medium">
        <color rgb="FFFFFFFF"/>
      </left>
      <right style="medium">
        <color rgb="FFFFFFFF"/>
      </right>
      <top style="medium">
        <color indexed="64"/>
      </top>
      <bottom style="medium">
        <color indexed="64"/>
      </bottom>
      <diagonal/>
    </border>
    <border>
      <left style="medium">
        <color rgb="FFFFFFFF"/>
      </left>
      <right style="medium">
        <color indexed="64"/>
      </right>
      <top style="medium">
        <color indexed="64"/>
      </top>
      <bottom style="medium">
        <color indexed="64"/>
      </bottom>
      <diagonal/>
    </border>
    <border>
      <left/>
      <right style="medium">
        <color rgb="FFFFFFFF"/>
      </right>
      <top style="thick">
        <color rgb="FFFFFFFF"/>
      </top>
      <bottom style="medium">
        <color rgb="FFFFFFFF"/>
      </bottom>
      <diagonal/>
    </border>
    <border>
      <left style="medium">
        <color rgb="FFFFFFFF"/>
      </left>
      <right/>
      <top style="thick">
        <color rgb="FFFFFFFF"/>
      </top>
      <bottom style="medium">
        <color rgb="FFFFFFFF"/>
      </bottom>
      <diagonal/>
    </border>
    <border>
      <left style="medium">
        <color rgb="FFFFFFFF"/>
      </left>
      <right/>
      <top style="medium">
        <color rgb="FFFFFFFF"/>
      </top>
      <bottom style="medium">
        <color rgb="FFFFFFFF"/>
      </bottom>
      <diagonal/>
    </border>
    <border>
      <left style="medium">
        <color indexed="64"/>
      </left>
      <right/>
      <top style="medium">
        <color indexed="64"/>
      </top>
      <bottom/>
      <diagonal/>
    </border>
    <border>
      <left style="medium">
        <color rgb="FFFFFFFF"/>
      </left>
      <right/>
      <top style="medium">
        <color indexed="64"/>
      </top>
      <bottom style="thick">
        <color rgb="FFFFFFFF"/>
      </bottom>
      <diagonal/>
    </border>
    <border>
      <left/>
      <right style="thin">
        <color theme="0"/>
      </right>
      <top style="medium">
        <color indexed="64"/>
      </top>
      <bottom style="thick">
        <color rgb="FFFFFFFF"/>
      </bottom>
      <diagonal/>
    </border>
    <border>
      <left style="thin">
        <color theme="0"/>
      </left>
      <right/>
      <top style="medium">
        <color indexed="64"/>
      </top>
      <bottom style="thick">
        <color rgb="FFFFFFFF"/>
      </bottom>
      <diagonal/>
    </border>
    <border>
      <left/>
      <right style="medium">
        <color indexed="64"/>
      </right>
      <top style="medium">
        <color indexed="64"/>
      </top>
      <bottom style="thick">
        <color rgb="FFFFFFFF"/>
      </bottom>
      <diagonal/>
    </border>
    <border>
      <left style="medium">
        <color indexed="64"/>
      </left>
      <right/>
      <top/>
      <bottom style="thick">
        <color rgb="FFFFFFFF"/>
      </bottom>
      <diagonal/>
    </border>
    <border>
      <left style="medium">
        <color rgb="FFFFFFFF"/>
      </left>
      <right style="medium">
        <color indexed="64"/>
      </right>
      <top style="thick">
        <color rgb="FFFFFFFF"/>
      </top>
      <bottom style="medium">
        <color rgb="FFFFFFFF"/>
      </bottom>
      <diagonal/>
    </border>
    <border>
      <left style="medium">
        <color indexed="64"/>
      </left>
      <right style="medium">
        <color rgb="FFFFFFFF"/>
      </right>
      <top style="thick">
        <color rgb="FFFFFFFF"/>
      </top>
      <bottom style="medium">
        <color rgb="FFFFFFFF"/>
      </bottom>
      <diagonal/>
    </border>
    <border>
      <left style="medium">
        <color rgb="FFFFFFFF"/>
      </left>
      <right style="medium">
        <color indexed="64"/>
      </right>
      <top style="medium">
        <color rgb="FFFFFFFF"/>
      </top>
      <bottom style="medium">
        <color rgb="FFFFFFFF"/>
      </bottom>
      <diagonal/>
    </border>
    <border>
      <left style="medium">
        <color indexed="64"/>
      </left>
      <right style="medium">
        <color rgb="FFFFFFFF"/>
      </right>
      <top style="medium">
        <color rgb="FFFFFFFF"/>
      </top>
      <bottom style="medium">
        <color rgb="FFFFFFFF"/>
      </bottom>
      <diagonal/>
    </border>
    <border>
      <left/>
      <right/>
      <top style="thin">
        <color theme="5" tint="0.39997558519241921"/>
      </top>
      <bottom style="thin">
        <color theme="5" tint="0.39997558519241921"/>
      </bottom>
      <diagonal/>
    </border>
    <border>
      <left/>
      <right/>
      <top style="thin">
        <color theme="9" tint="0.39997558519241921"/>
      </top>
      <bottom style="thin">
        <color theme="9" tint="0.39997558519241921"/>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4" tint="0.39997558519241921"/>
      </left>
      <right/>
      <top style="thin">
        <color theme="4" tint="0.39997558519241921"/>
      </top>
      <bottom style="thin">
        <color theme="4" tint="0.39997558519241921"/>
      </bottom>
      <diagonal/>
    </border>
    <border>
      <left/>
      <right/>
      <top style="thin">
        <color rgb="FF8EA9DB"/>
      </top>
      <bottom style="thin">
        <color rgb="FF8EA9DB"/>
      </bottom>
      <diagonal/>
    </border>
    <border>
      <left/>
      <right style="thin">
        <color rgb="FF8EA9DB"/>
      </right>
      <top style="thin">
        <color rgb="FF8EA9DB"/>
      </top>
      <bottom style="thin">
        <color rgb="FF8EA9DB"/>
      </bottom>
      <diagonal/>
    </border>
    <border>
      <left/>
      <right/>
      <top/>
      <bottom style="thin">
        <color rgb="FF8EA9DB"/>
      </bottom>
      <diagonal/>
    </border>
    <border>
      <left/>
      <right/>
      <top style="thin">
        <color theme="7" tint="0.39997558519241921"/>
      </top>
      <bottom style="thin">
        <color theme="7" tint="0.39997558519241921"/>
      </bottom>
      <diagonal/>
    </border>
    <border>
      <left style="medium">
        <color rgb="FFFFFFFF"/>
      </left>
      <right style="medium">
        <color theme="0"/>
      </right>
      <top style="medium">
        <color rgb="FFFFFFFF"/>
      </top>
      <bottom style="medium">
        <color rgb="FFFFFFFF"/>
      </bottom>
      <diagonal/>
    </border>
    <border>
      <left/>
      <right style="medium">
        <color indexed="64"/>
      </right>
      <top style="medium">
        <color rgb="FFFFFFFF"/>
      </top>
      <bottom style="medium">
        <color rgb="FFFFFFF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theme="4" tint="0.39997558519241921"/>
      </top>
      <bottom/>
      <diagonal/>
    </border>
    <border>
      <left style="thin">
        <color rgb="FF8EA9DB"/>
      </left>
      <right/>
      <top style="thin">
        <color rgb="FF8EA9DB"/>
      </top>
      <bottom/>
      <diagonal/>
    </border>
    <border>
      <left style="thin">
        <color indexed="64"/>
      </left>
      <right/>
      <top style="thin">
        <color indexed="64"/>
      </top>
      <bottom style="thin">
        <color indexed="64"/>
      </bottom>
      <diagonal/>
    </border>
    <border>
      <left style="medium">
        <color rgb="FFCCCCCC"/>
      </left>
      <right style="medium">
        <color rgb="FFCCCCCC"/>
      </right>
      <top style="medium">
        <color rgb="FFCCCCCC"/>
      </top>
      <bottom style="medium">
        <color rgb="FFCCCCCC"/>
      </bottom>
      <diagonal/>
    </border>
    <border>
      <left/>
      <right/>
      <top/>
      <bottom style="medium">
        <color indexed="64"/>
      </bottom>
      <diagonal/>
    </border>
    <border>
      <left/>
      <right/>
      <top style="thin">
        <color rgb="FFFFD966"/>
      </top>
      <bottom style="thin">
        <color rgb="FFFFD966"/>
      </bottom>
      <diagonal/>
    </border>
    <border>
      <left/>
      <right style="thin">
        <color theme="9" tint="0.39997558519241921"/>
      </right>
      <top style="thin">
        <color theme="9" tint="0.39997558519241921"/>
      </top>
      <bottom style="thin">
        <color theme="9" tint="0.39997558519241921"/>
      </bottom>
      <diagonal/>
    </border>
    <border>
      <left style="thin">
        <color rgb="FF000000"/>
      </left>
      <right style="thin">
        <color rgb="FF000000"/>
      </right>
      <top style="thin">
        <color rgb="FF000000"/>
      </top>
      <bottom style="thin">
        <color rgb="FF000000"/>
      </bottom>
      <diagonal/>
    </border>
    <border>
      <left/>
      <right/>
      <top style="thin">
        <color rgb="FF8EA9DB"/>
      </top>
      <bottom/>
      <diagonal/>
    </border>
    <border>
      <left style="thin">
        <color rgb="FF000000"/>
      </left>
      <right style="thin">
        <color rgb="FF000000"/>
      </right>
      <top style="thin">
        <color rgb="FF000000"/>
      </top>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right style="thin">
        <color theme="5" tint="0.39997558519241921"/>
      </right>
      <top style="thin">
        <color theme="5" tint="0.39997558519241921"/>
      </top>
      <bottom style="thin">
        <color theme="5" tint="0.39997558519241921"/>
      </bottom>
      <diagonal/>
    </border>
  </borders>
  <cellStyleXfs count="6">
    <xf numFmtId="0" fontId="0" fillId="0" borderId="0"/>
    <xf numFmtId="0" fontId="5" fillId="0" borderId="0" applyNumberFormat="0" applyFill="0" applyBorder="0" applyAlignment="0" applyProtection="0"/>
    <xf numFmtId="43" fontId="6" fillId="0" borderId="0" applyFont="0" applyFill="0" applyBorder="0" applyAlignment="0" applyProtection="0"/>
    <xf numFmtId="0" fontId="5" fillId="0" borderId="0" applyNumberFormat="0" applyFill="0" applyBorder="0" applyAlignment="0" applyProtection="0"/>
    <xf numFmtId="43" fontId="2" fillId="0" borderId="0" applyFont="0" applyFill="0" applyBorder="0" applyAlignment="0" applyProtection="0"/>
    <xf numFmtId="0" fontId="70" fillId="0" borderId="0"/>
  </cellStyleXfs>
  <cellXfs count="796">
    <xf numFmtId="0" fontId="0" fillId="0" borderId="0" xfId="0"/>
    <xf numFmtId="0" fontId="0" fillId="0" borderId="0" xfId="0" applyAlignment="1">
      <alignment wrapText="1"/>
    </xf>
    <xf numFmtId="0" fontId="4" fillId="0" borderId="0" xfId="0" applyFont="1" applyAlignment="1">
      <alignment horizontal="center"/>
    </xf>
    <xf numFmtId="0" fontId="7" fillId="0" borderId="0" xfId="0" applyFont="1" applyAlignment="1">
      <alignment horizontal="center" wrapText="1"/>
    </xf>
    <xf numFmtId="0" fontId="7" fillId="0" borderId="0" xfId="0" applyFont="1" applyAlignment="1">
      <alignment horizontal="left" wrapText="1"/>
    </xf>
    <xf numFmtId="0" fontId="7" fillId="0" borderId="0" xfId="0" applyFont="1" applyAlignment="1">
      <alignment horizontal="left"/>
    </xf>
    <xf numFmtId="0" fontId="7" fillId="0" borderId="0" xfId="0" applyFont="1"/>
    <xf numFmtId="0" fontId="8" fillId="0" borderId="0" xfId="0" applyFont="1" applyAlignment="1">
      <alignment wrapText="1"/>
    </xf>
    <xf numFmtId="14" fontId="7" fillId="0" borderId="0" xfId="0" applyNumberFormat="1" applyFont="1" applyAlignment="1">
      <alignment horizontal="left" wrapText="1"/>
    </xf>
    <xf numFmtId="0" fontId="7" fillId="0" borderId="0" xfId="0" applyFont="1" applyAlignment="1">
      <alignment horizontal="center"/>
    </xf>
    <xf numFmtId="164" fontId="7" fillId="0" borderId="0" xfId="2" applyNumberFormat="1" applyFont="1" applyAlignment="1">
      <alignment horizontal="center"/>
    </xf>
    <xf numFmtId="0" fontId="7" fillId="0" borderId="0" xfId="0" applyFont="1" applyAlignment="1">
      <alignment wrapText="1"/>
    </xf>
    <xf numFmtId="0" fontId="7" fillId="0" borderId="0" xfId="0" applyFont="1" applyAlignment="1">
      <alignment horizontal="center" vertical="center" wrapText="1"/>
    </xf>
    <xf numFmtId="0" fontId="9" fillId="0" borderId="0" xfId="0" applyFont="1" applyAlignment="1">
      <alignment horizontal="left" wrapText="1"/>
    </xf>
    <xf numFmtId="14" fontId="7" fillId="0" borderId="0" xfId="0" applyNumberFormat="1" applyFont="1" applyAlignment="1">
      <alignment horizontal="center"/>
    </xf>
    <xf numFmtId="14" fontId="7" fillId="0" borderId="0" xfId="0" applyNumberFormat="1" applyFont="1" applyAlignment="1">
      <alignment horizontal="center" wrapText="1"/>
    </xf>
    <xf numFmtId="164" fontId="7" fillId="0" borderId="0" xfId="2" applyNumberFormat="1" applyFont="1"/>
    <xf numFmtId="1" fontId="7" fillId="0" borderId="0" xfId="0" applyNumberFormat="1" applyFont="1" applyAlignment="1">
      <alignment horizontal="left" wrapText="1"/>
    </xf>
    <xf numFmtId="0" fontId="8" fillId="0" borderId="0" xfId="0" applyFont="1"/>
    <xf numFmtId="0" fontId="11" fillId="4" borderId="6" xfId="0" applyFont="1" applyFill="1" applyBorder="1" applyAlignment="1">
      <alignment horizontal="center" vertical="center" wrapText="1" readingOrder="1"/>
    </xf>
    <xf numFmtId="0" fontId="12" fillId="3" borderId="7" xfId="0" applyFont="1" applyFill="1" applyBorder="1" applyAlignment="1">
      <alignment horizontal="center" vertical="center" wrapText="1" readingOrder="1"/>
    </xf>
    <xf numFmtId="0" fontId="12" fillId="3" borderId="8" xfId="0" applyFont="1" applyFill="1" applyBorder="1" applyAlignment="1">
      <alignment horizontal="center" vertical="center" wrapText="1" readingOrder="1"/>
    </xf>
    <xf numFmtId="0" fontId="12" fillId="3" borderId="4" xfId="0" applyFont="1" applyFill="1" applyBorder="1" applyAlignment="1">
      <alignment horizontal="center" vertical="center" wrapText="1" readingOrder="1"/>
    </xf>
    <xf numFmtId="0" fontId="12" fillId="3" borderId="5" xfId="0" applyFont="1" applyFill="1" applyBorder="1" applyAlignment="1">
      <alignment horizontal="center" vertical="center" wrapText="1" readingOrder="1"/>
    </xf>
    <xf numFmtId="0" fontId="12" fillId="3" borderId="11" xfId="0" applyFont="1" applyFill="1" applyBorder="1" applyAlignment="1">
      <alignment horizontal="center" vertical="center" wrapText="1" readingOrder="1"/>
    </xf>
    <xf numFmtId="0" fontId="13" fillId="3" borderId="10" xfId="0" applyFont="1" applyFill="1" applyBorder="1" applyAlignment="1">
      <alignment horizontal="center" vertical="center" wrapText="1" readingOrder="1"/>
    </xf>
    <xf numFmtId="0" fontId="14" fillId="4" borderId="6" xfId="0" applyFont="1" applyFill="1" applyBorder="1" applyAlignment="1">
      <alignment horizontal="center" vertical="center" wrapText="1" readingOrder="1"/>
    </xf>
    <xf numFmtId="0" fontId="13" fillId="3" borderId="8" xfId="0" applyFont="1" applyFill="1" applyBorder="1" applyAlignment="1">
      <alignment horizontal="center" vertical="center" wrapText="1" readingOrder="1"/>
    </xf>
    <xf numFmtId="0" fontId="13" fillId="3" borderId="5" xfId="0" applyFont="1" applyFill="1" applyBorder="1" applyAlignment="1">
      <alignment horizontal="center" vertical="center" wrapText="1" readingOrder="1"/>
    </xf>
    <xf numFmtId="0" fontId="13" fillId="3" borderId="11" xfId="0" applyFont="1" applyFill="1" applyBorder="1" applyAlignment="1">
      <alignment horizontal="center" vertical="center" wrapText="1" readingOrder="1"/>
    </xf>
    <xf numFmtId="0" fontId="14" fillId="4" borderId="12" xfId="0" applyFont="1" applyFill="1" applyBorder="1" applyAlignment="1">
      <alignment horizontal="center" vertical="center" wrapText="1" readingOrder="1"/>
    </xf>
    <xf numFmtId="0" fontId="13" fillId="3" borderId="9" xfId="0" applyFont="1" applyFill="1" applyBorder="1" applyAlignment="1">
      <alignment horizontal="center" vertical="center" wrapText="1" readingOrder="1"/>
    </xf>
    <xf numFmtId="0" fontId="13" fillId="3" borderId="19" xfId="0" applyFont="1" applyFill="1" applyBorder="1" applyAlignment="1">
      <alignment horizontal="center" vertical="center" wrapText="1" readingOrder="1"/>
    </xf>
    <xf numFmtId="0" fontId="11" fillId="4" borderId="20" xfId="0" applyFont="1" applyFill="1" applyBorder="1" applyAlignment="1">
      <alignment horizontal="left" vertical="center" wrapText="1" readingOrder="1"/>
    </xf>
    <xf numFmtId="0" fontId="11" fillId="3" borderId="22" xfId="0" applyFont="1" applyFill="1" applyBorder="1" applyAlignment="1">
      <alignment horizontal="left" vertical="center" wrapText="1" readingOrder="1"/>
    </xf>
    <xf numFmtId="0" fontId="11" fillId="4" borderId="22" xfId="0" applyFont="1" applyFill="1" applyBorder="1" applyAlignment="1">
      <alignment horizontal="left" vertical="center" wrapText="1" readingOrder="1"/>
    </xf>
    <xf numFmtId="0" fontId="12" fillId="4" borderId="6" xfId="0" applyFont="1" applyFill="1" applyBorder="1" applyAlignment="1">
      <alignment horizontal="center" vertical="center" wrapText="1" readingOrder="1"/>
    </xf>
    <xf numFmtId="0" fontId="13" fillId="4" borderId="21" xfId="0" applyFont="1" applyFill="1" applyBorder="1" applyAlignment="1">
      <alignment horizontal="center" vertical="center" wrapText="1" readingOrder="1"/>
    </xf>
    <xf numFmtId="1" fontId="7" fillId="0" borderId="0" xfId="2" applyNumberFormat="1" applyFont="1" applyAlignment="1">
      <alignment horizontal="right"/>
    </xf>
    <xf numFmtId="0" fontId="4" fillId="0" borderId="0" xfId="0" applyFont="1"/>
    <xf numFmtId="0" fontId="16" fillId="0" borderId="0" xfId="0" applyFont="1"/>
    <xf numFmtId="1" fontId="7" fillId="0" borderId="0" xfId="0" applyNumberFormat="1" applyFont="1" applyAlignment="1">
      <alignment horizontal="center" wrapText="1"/>
    </xf>
    <xf numFmtId="1" fontId="18" fillId="0" borderId="0" xfId="0" applyNumberFormat="1" applyFont="1" applyAlignment="1">
      <alignment horizontal="center" wrapText="1"/>
    </xf>
    <xf numFmtId="0" fontId="18" fillId="0" borderId="0" xfId="0" applyFont="1" applyAlignment="1">
      <alignment horizontal="center" wrapText="1"/>
    </xf>
    <xf numFmtId="164" fontId="18" fillId="0" borderId="0" xfId="2" applyNumberFormat="1" applyFont="1" applyAlignment="1">
      <alignment horizontal="center" wrapText="1"/>
    </xf>
    <xf numFmtId="14" fontId="18" fillId="0" borderId="0" xfId="0" applyNumberFormat="1" applyFont="1" applyAlignment="1">
      <alignment horizontal="center" wrapText="1"/>
    </xf>
    <xf numFmtId="0" fontId="17" fillId="0" borderId="0" xfId="0" applyFont="1" applyAlignment="1">
      <alignment wrapText="1"/>
    </xf>
    <xf numFmtId="0" fontId="7" fillId="0" borderId="0" xfId="0" applyFont="1" applyAlignment="1">
      <alignment horizontal="right" wrapText="1"/>
    </xf>
    <xf numFmtId="0" fontId="8" fillId="0" borderId="0" xfId="0" applyFont="1" applyAlignment="1">
      <alignment horizontal="center" wrapText="1"/>
    </xf>
    <xf numFmtId="14" fontId="8" fillId="0" borderId="0" xfId="0" applyNumberFormat="1" applyFont="1" applyAlignment="1">
      <alignment wrapText="1"/>
    </xf>
    <xf numFmtId="0" fontId="19" fillId="0" borderId="0" xfId="0" applyFont="1" applyAlignment="1">
      <alignment horizontal="center" wrapText="1"/>
    </xf>
    <xf numFmtId="165" fontId="7" fillId="0" borderId="0" xfId="0" applyNumberFormat="1" applyFont="1"/>
    <xf numFmtId="1" fontId="7" fillId="0" borderId="0" xfId="0" applyNumberFormat="1" applyFont="1" applyAlignment="1">
      <alignment horizontal="center"/>
    </xf>
    <xf numFmtId="0" fontId="9" fillId="0" borderId="0" xfId="0" applyFont="1" applyAlignment="1">
      <alignment horizontal="left"/>
    </xf>
    <xf numFmtId="164" fontId="7" fillId="0" borderId="0" xfId="2" applyNumberFormat="1" applyFont="1" applyAlignment="1">
      <alignment horizontal="center" wrapText="1"/>
    </xf>
    <xf numFmtId="14" fontId="7" fillId="0" borderId="0" xfId="0" applyNumberFormat="1" applyFont="1"/>
    <xf numFmtId="0" fontId="18" fillId="0" borderId="0" xfId="0" applyFont="1" applyAlignment="1">
      <alignment horizontal="center"/>
    </xf>
    <xf numFmtId="164" fontId="7" fillId="0" borderId="0" xfId="2" applyNumberFormat="1" applyFont="1" applyAlignment="1"/>
    <xf numFmtId="0" fontId="17" fillId="0" borderId="0" xfId="0" applyFont="1" applyAlignment="1">
      <alignment horizontal="center" wrapText="1"/>
    </xf>
    <xf numFmtId="164" fontId="8" fillId="0" borderId="0" xfId="2" applyNumberFormat="1" applyFont="1" applyAlignment="1">
      <alignment horizontal="center" wrapText="1"/>
    </xf>
    <xf numFmtId="0" fontId="8" fillId="0" borderId="0" xfId="0" applyFont="1" applyAlignment="1">
      <alignment horizontal="center"/>
    </xf>
    <xf numFmtId="14" fontId="8" fillId="0" borderId="0" xfId="0" applyNumberFormat="1" applyFont="1" applyAlignment="1">
      <alignment horizontal="center" wrapText="1"/>
    </xf>
    <xf numFmtId="164" fontId="8" fillId="0" borderId="0" xfId="2" applyNumberFormat="1" applyFont="1" applyAlignment="1">
      <alignment wrapText="1"/>
    </xf>
    <xf numFmtId="1" fontId="8" fillId="0" borderId="0" xfId="0" applyNumberFormat="1" applyFont="1" applyAlignment="1">
      <alignment horizontal="center" wrapText="1"/>
    </xf>
    <xf numFmtId="0" fontId="7" fillId="0" borderId="23" xfId="0" applyFont="1" applyBorder="1" applyAlignment="1">
      <alignment horizontal="left" wrapText="1"/>
    </xf>
    <xf numFmtId="0" fontId="11" fillId="3" borderId="6" xfId="0" applyFont="1" applyFill="1" applyBorder="1" applyAlignment="1">
      <alignment horizontal="center" vertical="center" wrapText="1" readingOrder="1"/>
    </xf>
    <xf numFmtId="0" fontId="14" fillId="3" borderId="6" xfId="0" applyFont="1" applyFill="1" applyBorder="1" applyAlignment="1">
      <alignment horizontal="center" vertical="center" wrapText="1" readingOrder="1"/>
    </xf>
    <xf numFmtId="0" fontId="14" fillId="3" borderId="12" xfId="0" applyFont="1" applyFill="1" applyBorder="1" applyAlignment="1">
      <alignment horizontal="center" vertical="center" wrapText="1" readingOrder="1"/>
    </xf>
    <xf numFmtId="0" fontId="12" fillId="3" borderId="6" xfId="0" applyFont="1" applyFill="1" applyBorder="1" applyAlignment="1">
      <alignment horizontal="center" vertical="center" wrapText="1" readingOrder="1"/>
    </xf>
    <xf numFmtId="0" fontId="13" fillId="3" borderId="21" xfId="0" applyFont="1" applyFill="1" applyBorder="1" applyAlignment="1">
      <alignment horizontal="center" vertical="center" wrapText="1" readingOrder="1"/>
    </xf>
    <xf numFmtId="0" fontId="7" fillId="0" borderId="0" xfId="0" applyFont="1" applyAlignment="1">
      <alignment vertical="center"/>
    </xf>
    <xf numFmtId="0" fontId="7" fillId="0" borderId="24" xfId="0" applyFont="1" applyBorder="1" applyAlignment="1">
      <alignment horizontal="center" wrapText="1"/>
    </xf>
    <xf numFmtId="0" fontId="8" fillId="0" borderId="0" xfId="0" applyFont="1" applyAlignment="1">
      <alignment horizontal="left" wrapText="1"/>
    </xf>
    <xf numFmtId="0" fontId="20" fillId="0" borderId="0" xfId="0" applyFont="1"/>
    <xf numFmtId="2" fontId="7" fillId="0" borderId="0" xfId="0" applyNumberFormat="1" applyFont="1" applyAlignment="1">
      <alignment horizontal="right" wrapText="1"/>
    </xf>
    <xf numFmtId="164" fontId="8" fillId="0" borderId="0" xfId="2" applyNumberFormat="1" applyFont="1" applyAlignment="1">
      <alignment horizontal="left"/>
    </xf>
    <xf numFmtId="0" fontId="8" fillId="0" borderId="0" xfId="0" applyFont="1" applyAlignment="1">
      <alignment horizontal="left"/>
    </xf>
    <xf numFmtId="0" fontId="13" fillId="3" borderId="32" xfId="0" applyFont="1" applyFill="1" applyBorder="1" applyAlignment="1">
      <alignment horizontal="center" vertical="center" wrapText="1" readingOrder="1"/>
    </xf>
    <xf numFmtId="0" fontId="13" fillId="3" borderId="31" xfId="0" applyFont="1" applyFill="1" applyBorder="1" applyAlignment="1">
      <alignment horizontal="center" vertical="center" wrapText="1" readingOrder="1"/>
    </xf>
    <xf numFmtId="0" fontId="12" fillId="3" borderId="21" xfId="0" applyFont="1" applyFill="1" applyBorder="1" applyAlignment="1">
      <alignment horizontal="center" vertical="center" wrapText="1" readingOrder="1"/>
    </xf>
    <xf numFmtId="1" fontId="8" fillId="0" borderId="0" xfId="0" applyNumberFormat="1" applyFont="1" applyAlignment="1">
      <alignment horizontal="right"/>
    </xf>
    <xf numFmtId="0" fontId="0" fillId="0" borderId="0" xfId="0" applyAlignment="1">
      <alignment horizontal="center" wrapText="1"/>
    </xf>
    <xf numFmtId="0" fontId="0" fillId="0" borderId="0" xfId="0" applyAlignment="1">
      <alignment horizontal="center"/>
    </xf>
    <xf numFmtId="0" fontId="16" fillId="7" borderId="0" xfId="0" applyFont="1" applyFill="1" applyAlignment="1">
      <alignment horizontal="center"/>
    </xf>
    <xf numFmtId="0" fontId="16" fillId="5" borderId="0" xfId="0" applyFont="1" applyFill="1" applyAlignment="1">
      <alignment horizontal="center" wrapText="1"/>
    </xf>
    <xf numFmtId="0" fontId="4" fillId="13" borderId="36" xfId="0" applyFont="1" applyFill="1" applyBorder="1" applyAlignment="1">
      <alignment horizontal="left" wrapText="1"/>
    </xf>
    <xf numFmtId="0" fontId="4" fillId="14" borderId="36" xfId="0" applyFont="1" applyFill="1" applyBorder="1" applyAlignment="1">
      <alignment horizontal="left" wrapText="1"/>
    </xf>
    <xf numFmtId="0" fontId="0" fillId="15" borderId="33" xfId="0" applyFill="1" applyBorder="1" applyAlignment="1">
      <alignment horizontal="center" vertical="center"/>
    </xf>
    <xf numFmtId="0" fontId="4" fillId="14" borderId="36" xfId="0" applyFont="1" applyFill="1" applyBorder="1" applyAlignment="1">
      <alignment horizontal="right"/>
    </xf>
    <xf numFmtId="0" fontId="0" fillId="6" borderId="33" xfId="0" applyFill="1" applyBorder="1" applyAlignment="1">
      <alignment horizontal="center" vertical="center"/>
    </xf>
    <xf numFmtId="0" fontId="4" fillId="13" borderId="36" xfId="0" applyFont="1" applyFill="1" applyBorder="1" applyAlignment="1">
      <alignment horizontal="right" vertical="center"/>
    </xf>
    <xf numFmtId="0" fontId="0" fillId="0" borderId="42" xfId="0" applyBorder="1" applyAlignment="1">
      <alignment wrapText="1"/>
    </xf>
    <xf numFmtId="0" fontId="0" fillId="0" borderId="41" xfId="0" applyBorder="1"/>
    <xf numFmtId="0" fontId="4" fillId="7" borderId="40" xfId="0" quotePrefix="1" applyFont="1" applyFill="1" applyBorder="1" applyAlignment="1">
      <alignment horizontal="center"/>
    </xf>
    <xf numFmtId="0" fontId="0" fillId="0" borderId="41" xfId="0" applyBorder="1" applyAlignment="1">
      <alignment wrapText="1"/>
    </xf>
    <xf numFmtId="0" fontId="0" fillId="0" borderId="41" xfId="0" applyBorder="1" applyAlignment="1">
      <alignment horizontal="left" wrapText="1"/>
    </xf>
    <xf numFmtId="0" fontId="0" fillId="4" borderId="21" xfId="0" applyFill="1" applyBorder="1" applyAlignment="1">
      <alignment horizontal="center" vertical="center" wrapText="1" readingOrder="1"/>
    </xf>
    <xf numFmtId="0" fontId="0" fillId="4" borderId="6" xfId="0" applyFill="1" applyBorder="1" applyAlignment="1">
      <alignment horizontal="center" vertical="center" wrapText="1" readingOrder="1"/>
    </xf>
    <xf numFmtId="0" fontId="24" fillId="0" borderId="0" xfId="0" applyFont="1" applyAlignment="1">
      <alignment wrapText="1"/>
    </xf>
    <xf numFmtId="0" fontId="25" fillId="0" borderId="30" xfId="1" applyFont="1" applyFill="1" applyBorder="1" applyAlignment="1">
      <alignment horizontal="left" wrapText="1"/>
    </xf>
    <xf numFmtId="164" fontId="0" fillId="0" borderId="0" xfId="2" applyNumberFormat="1" applyFont="1"/>
    <xf numFmtId="164" fontId="4" fillId="0" borderId="0" xfId="2" applyNumberFormat="1" applyFont="1" applyAlignment="1">
      <alignment horizontal="center" wrapText="1"/>
    </xf>
    <xf numFmtId="164" fontId="0" fillId="0" borderId="0" xfId="2" applyNumberFormat="1" applyFont="1" applyAlignment="1">
      <alignment wrapText="1"/>
    </xf>
    <xf numFmtId="165" fontId="8" fillId="0" borderId="0" xfId="0" applyNumberFormat="1" applyFont="1" applyAlignment="1">
      <alignment horizontal="left" wrapText="1"/>
    </xf>
    <xf numFmtId="1" fontId="8" fillId="0" borderId="0" xfId="2" applyNumberFormat="1" applyFont="1" applyAlignment="1">
      <alignment horizontal="right"/>
    </xf>
    <xf numFmtId="14" fontId="8" fillId="0" borderId="0" xfId="0" applyNumberFormat="1" applyFont="1" applyAlignment="1">
      <alignment horizontal="center"/>
    </xf>
    <xf numFmtId="0" fontId="8" fillId="0" borderId="0" xfId="0" applyFont="1" applyAlignment="1">
      <alignment horizontal="center" vertical="center" wrapText="1"/>
    </xf>
    <xf numFmtId="1" fontId="8" fillId="0" borderId="0" xfId="0" applyNumberFormat="1" applyFont="1" applyAlignment="1">
      <alignment horizontal="left" wrapText="1"/>
    </xf>
    <xf numFmtId="164" fontId="8" fillId="0" borderId="0" xfId="2" applyNumberFormat="1" applyFont="1" applyFill="1" applyAlignment="1">
      <alignment horizontal="left"/>
    </xf>
    <xf numFmtId="0" fontId="8" fillId="0" borderId="0" xfId="1" applyFont="1" applyAlignment="1">
      <alignment horizontal="left"/>
    </xf>
    <xf numFmtId="0" fontId="8" fillId="0" borderId="0" xfId="1" applyFont="1" applyAlignment="1">
      <alignment horizontal="left" wrapText="1"/>
    </xf>
    <xf numFmtId="1" fontId="8" fillId="0" borderId="0" xfId="2" applyNumberFormat="1" applyFont="1" applyBorder="1" applyAlignment="1">
      <alignment horizontal="right"/>
    </xf>
    <xf numFmtId="1" fontId="8" fillId="0" borderId="0" xfId="2" applyNumberFormat="1" applyFont="1" applyFill="1" applyBorder="1" applyAlignment="1">
      <alignment horizontal="right"/>
    </xf>
    <xf numFmtId="0" fontId="8" fillId="0" borderId="1" xfId="0" applyFont="1" applyBorder="1" applyAlignment="1">
      <alignment horizontal="left" wrapText="1"/>
    </xf>
    <xf numFmtId="0" fontId="27" fillId="0" borderId="0" xfId="0" applyFont="1" applyAlignment="1">
      <alignment horizontal="center" wrapText="1"/>
    </xf>
    <xf numFmtId="0" fontId="27" fillId="0" borderId="0" xfId="0" applyFont="1" applyAlignment="1">
      <alignment horizontal="left" wrapText="1"/>
    </xf>
    <xf numFmtId="0" fontId="27" fillId="0" borderId="0" xfId="0" applyFont="1" applyAlignment="1">
      <alignment horizontal="right" wrapText="1"/>
    </xf>
    <xf numFmtId="14" fontId="27" fillId="0" borderId="0" xfId="0" applyNumberFormat="1" applyFont="1" applyAlignment="1">
      <alignment horizontal="left" wrapText="1"/>
    </xf>
    <xf numFmtId="164" fontId="8" fillId="0" borderId="0" xfId="2" applyNumberFormat="1" applyFont="1" applyAlignment="1">
      <alignment horizontal="left" wrapText="1"/>
    </xf>
    <xf numFmtId="1" fontId="8" fillId="0" borderId="0" xfId="2" applyNumberFormat="1" applyFont="1" applyAlignment="1">
      <alignment horizontal="right" wrapText="1"/>
    </xf>
    <xf numFmtId="164" fontId="8" fillId="0" borderId="0" xfId="2" applyNumberFormat="1" applyFont="1" applyFill="1" applyAlignment="1">
      <alignment horizontal="center"/>
    </xf>
    <xf numFmtId="0" fontId="8" fillId="10" borderId="0" xfId="0" applyFont="1" applyFill="1" applyAlignment="1">
      <alignment horizontal="left" wrapText="1"/>
    </xf>
    <xf numFmtId="164" fontId="8" fillId="0" borderId="0" xfId="2" applyNumberFormat="1" applyFont="1" applyAlignment="1">
      <alignment horizontal="center"/>
    </xf>
    <xf numFmtId="14" fontId="8" fillId="0" borderId="0" xfId="0" applyNumberFormat="1" applyFont="1" applyAlignment="1">
      <alignment horizontal="left"/>
    </xf>
    <xf numFmtId="0" fontId="8" fillId="0" borderId="1" xfId="0" applyFont="1" applyBorder="1" applyAlignment="1">
      <alignment horizontal="center" wrapText="1"/>
    </xf>
    <xf numFmtId="14" fontId="8" fillId="0" borderId="1" xfId="0" applyNumberFormat="1" applyFont="1" applyBorder="1" applyAlignment="1">
      <alignment horizontal="center" wrapText="1"/>
    </xf>
    <xf numFmtId="165" fontId="8" fillId="0" borderId="1" xfId="0" applyNumberFormat="1" applyFont="1" applyBorder="1" applyAlignment="1">
      <alignment horizontal="left" wrapText="1"/>
    </xf>
    <xf numFmtId="1" fontId="28" fillId="0" borderId="0" xfId="0" applyNumberFormat="1" applyFont="1" applyAlignment="1">
      <alignment horizontal="center" wrapText="1"/>
    </xf>
    <xf numFmtId="0" fontId="28" fillId="0" borderId="0" xfId="0" applyFont="1" applyAlignment="1">
      <alignment horizontal="center" wrapText="1"/>
    </xf>
    <xf numFmtId="0" fontId="28" fillId="0" borderId="0" xfId="0" applyFont="1" applyAlignment="1">
      <alignment horizontal="left" wrapText="1"/>
    </xf>
    <xf numFmtId="0" fontId="28" fillId="0" borderId="0" xfId="0" applyFont="1" applyAlignment="1">
      <alignment horizontal="center" vertical="center" wrapText="1"/>
    </xf>
    <xf numFmtId="165" fontId="28" fillId="0" borderId="0" xfId="0" applyNumberFormat="1" applyFont="1" applyAlignment="1">
      <alignment horizontal="center" wrapText="1"/>
    </xf>
    <xf numFmtId="164" fontId="28" fillId="0" borderId="0" xfId="2" applyNumberFormat="1" applyFont="1" applyAlignment="1">
      <alignment horizontal="center" wrapText="1"/>
    </xf>
    <xf numFmtId="14" fontId="28" fillId="0" borderId="0" xfId="0" applyNumberFormat="1" applyFont="1" applyAlignment="1">
      <alignment horizontal="center" wrapText="1"/>
    </xf>
    <xf numFmtId="0" fontId="28" fillId="14" borderId="0" xfId="0" applyFont="1" applyFill="1" applyAlignment="1">
      <alignment horizontal="center" wrapText="1"/>
    </xf>
    <xf numFmtId="0" fontId="8" fillId="0" borderId="0" xfId="0" applyFont="1" applyAlignment="1">
      <alignment horizontal="left" vertical="center" wrapText="1"/>
    </xf>
    <xf numFmtId="0" fontId="8" fillId="0" borderId="0" xfId="0" applyFont="1" applyAlignment="1">
      <alignment horizontal="right" wrapText="1"/>
    </xf>
    <xf numFmtId="14" fontId="8" fillId="0" borderId="0" xfId="0" applyNumberFormat="1" applyFont="1" applyAlignment="1">
      <alignment horizontal="left" wrapText="1"/>
    </xf>
    <xf numFmtId="1" fontId="28" fillId="0" borderId="0" xfId="2" applyNumberFormat="1" applyFont="1" applyAlignment="1">
      <alignment horizontal="center" wrapText="1"/>
    </xf>
    <xf numFmtId="0" fontId="28" fillId="13" borderId="0" xfId="0" applyFont="1" applyFill="1" applyAlignment="1">
      <alignment horizontal="center" wrapText="1"/>
    </xf>
    <xf numFmtId="1" fontId="8" fillId="0" borderId="0" xfId="2" applyNumberFormat="1" applyFont="1" applyFill="1" applyAlignment="1">
      <alignment horizontal="left" wrapText="1"/>
    </xf>
    <xf numFmtId="164" fontId="8" fillId="0" borderId="0" xfId="2" applyNumberFormat="1" applyFont="1" applyFill="1" applyBorder="1" applyAlignment="1">
      <alignment wrapText="1"/>
    </xf>
    <xf numFmtId="0" fontId="27" fillId="0" borderId="0" xfId="0" applyFont="1" applyAlignment="1">
      <alignment wrapText="1"/>
    </xf>
    <xf numFmtId="49" fontId="8" fillId="0" borderId="0" xfId="0" applyNumberFormat="1" applyFont="1" applyAlignment="1">
      <alignment horizontal="right" wrapText="1"/>
    </xf>
    <xf numFmtId="1" fontId="8" fillId="0" borderId="0" xfId="0" applyNumberFormat="1" applyFont="1" applyAlignment="1">
      <alignment horizontal="right" wrapText="1"/>
    </xf>
    <xf numFmtId="164" fontId="8" fillId="0" borderId="0" xfId="2" applyNumberFormat="1" applyFont="1" applyFill="1" applyBorder="1" applyAlignment="1">
      <alignment horizontal="center"/>
    </xf>
    <xf numFmtId="1" fontId="8" fillId="0" borderId="0" xfId="2" applyNumberFormat="1" applyFont="1" applyFill="1" applyBorder="1" applyAlignment="1">
      <alignment horizontal="left" wrapText="1"/>
    </xf>
    <xf numFmtId="0" fontId="8" fillId="0" borderId="0" xfId="0" applyFont="1" applyAlignment="1">
      <alignment horizontal="left" vertical="top" wrapText="1"/>
    </xf>
    <xf numFmtId="1" fontId="8" fillId="0" borderId="0" xfId="2" applyNumberFormat="1" applyFont="1" applyFill="1" applyBorder="1" applyAlignment="1">
      <alignment horizontal="left"/>
    </xf>
    <xf numFmtId="0" fontId="8" fillId="0" borderId="43" xfId="0" applyFont="1" applyBorder="1" applyAlignment="1">
      <alignment horizontal="center" wrapText="1"/>
    </xf>
    <xf numFmtId="0" fontId="8" fillId="0" borderId="43" xfId="0" applyFont="1" applyBorder="1" applyAlignment="1">
      <alignment horizontal="left" wrapText="1"/>
    </xf>
    <xf numFmtId="1" fontId="26" fillId="0" borderId="0" xfId="2" applyNumberFormat="1" applyFont="1" applyBorder="1" applyAlignment="1">
      <alignment horizontal="right"/>
    </xf>
    <xf numFmtId="1" fontId="8" fillId="0" borderId="0" xfId="2" applyNumberFormat="1" applyFont="1" applyFill="1" applyAlignment="1">
      <alignment horizontal="right" wrapText="1"/>
    </xf>
    <xf numFmtId="166" fontId="8" fillId="0" borderId="0" xfId="2" applyNumberFormat="1" applyFont="1" applyFill="1" applyAlignment="1">
      <alignment horizontal="right" wrapText="1"/>
    </xf>
    <xf numFmtId="0" fontId="8" fillId="0" borderId="44" xfId="0" applyFont="1" applyBorder="1" applyAlignment="1">
      <alignment horizontal="left" wrapText="1"/>
    </xf>
    <xf numFmtId="0" fontId="8" fillId="0" borderId="1" xfId="0" applyFont="1" applyBorder="1" applyAlignment="1">
      <alignment horizontal="left"/>
    </xf>
    <xf numFmtId="1" fontId="8" fillId="0" borderId="0" xfId="2" applyNumberFormat="1" applyFont="1" applyAlignment="1">
      <alignment horizontal="left" wrapText="1"/>
    </xf>
    <xf numFmtId="1" fontId="8" fillId="0" borderId="0" xfId="2" applyNumberFormat="1" applyFont="1" applyAlignment="1">
      <alignment horizontal="center"/>
    </xf>
    <xf numFmtId="1" fontId="8" fillId="0" borderId="0" xfId="2" applyNumberFormat="1" applyFont="1" applyFill="1" applyAlignment="1">
      <alignment horizontal="center"/>
    </xf>
    <xf numFmtId="1" fontId="28" fillId="0" borderId="0" xfId="0" applyNumberFormat="1" applyFont="1" applyAlignment="1">
      <alignment horizontal="center"/>
    </xf>
    <xf numFmtId="0" fontId="28" fillId="0" borderId="0" xfId="0" applyFont="1" applyAlignment="1">
      <alignment horizontal="center"/>
    </xf>
    <xf numFmtId="0" fontId="28" fillId="0" borderId="0" xfId="0" applyFont="1" applyAlignment="1">
      <alignment horizontal="left"/>
    </xf>
    <xf numFmtId="14" fontId="28" fillId="0" borderId="0" xfId="0" applyNumberFormat="1" applyFont="1" applyAlignment="1">
      <alignment horizontal="center"/>
    </xf>
    <xf numFmtId="0" fontId="8" fillId="0" borderId="0" xfId="0" quotePrefix="1" applyFont="1" applyAlignment="1">
      <alignment horizontal="center" wrapText="1"/>
    </xf>
    <xf numFmtId="1" fontId="8" fillId="0" borderId="0" xfId="2" applyNumberFormat="1" applyFont="1" applyFill="1" applyBorder="1" applyAlignment="1">
      <alignment horizontal="right" wrapText="1"/>
    </xf>
    <xf numFmtId="0" fontId="27" fillId="0" borderId="2" xfId="0" applyFont="1" applyBorder="1" applyAlignment="1">
      <alignment horizontal="left" wrapText="1"/>
    </xf>
    <xf numFmtId="164" fontId="27" fillId="0" borderId="0" xfId="2" applyNumberFormat="1" applyFont="1" applyFill="1" applyBorder="1" applyAlignment="1">
      <alignment horizontal="left" wrapText="1"/>
    </xf>
    <xf numFmtId="14" fontId="27" fillId="0" borderId="0" xfId="0" applyNumberFormat="1" applyFont="1" applyAlignment="1">
      <alignment horizontal="center" wrapText="1"/>
    </xf>
    <xf numFmtId="0" fontId="8" fillId="0" borderId="2" xfId="0" applyFont="1" applyBorder="1" applyAlignment="1">
      <alignment horizontal="left" wrapText="1"/>
    </xf>
    <xf numFmtId="2" fontId="8" fillId="0" borderId="0" xfId="2" applyNumberFormat="1" applyFont="1" applyFill="1" applyAlignment="1">
      <alignment horizontal="right" wrapText="1"/>
    </xf>
    <xf numFmtId="0" fontId="8" fillId="0" borderId="1" xfId="0" applyFont="1" applyBorder="1" applyAlignment="1">
      <alignment horizontal="left" vertical="center" wrapText="1"/>
    </xf>
    <xf numFmtId="49" fontId="8" fillId="0" borderId="0" xfId="0" applyNumberFormat="1" applyFont="1" applyAlignment="1">
      <alignment wrapText="1"/>
    </xf>
    <xf numFmtId="0" fontId="8" fillId="0" borderId="0" xfId="0" quotePrefix="1" applyFont="1" applyAlignment="1">
      <alignment horizontal="left" wrapText="1"/>
    </xf>
    <xf numFmtId="164" fontId="8" fillId="0" borderId="0" xfId="2" applyNumberFormat="1" applyFont="1" applyFill="1" applyAlignment="1">
      <alignment horizontal="right" wrapText="1"/>
    </xf>
    <xf numFmtId="0" fontId="8" fillId="0" borderId="0" xfId="1" applyFont="1" applyBorder="1" applyAlignment="1">
      <alignment horizontal="left" wrapText="1"/>
    </xf>
    <xf numFmtId="169" fontId="8" fillId="0" borderId="0" xfId="2" applyNumberFormat="1" applyFont="1" applyAlignment="1">
      <alignment horizontal="right" wrapText="1"/>
    </xf>
    <xf numFmtId="1" fontId="8" fillId="0" borderId="0" xfId="2" quotePrefix="1" applyNumberFormat="1" applyFont="1" applyAlignment="1">
      <alignment horizontal="right" wrapText="1"/>
    </xf>
    <xf numFmtId="49" fontId="8" fillId="0" borderId="0" xfId="0" applyNumberFormat="1" applyFont="1" applyAlignment="1">
      <alignment horizontal="center" wrapText="1"/>
    </xf>
    <xf numFmtId="166" fontId="8" fillId="0" borderId="0" xfId="2" applyNumberFormat="1" applyFont="1" applyAlignment="1">
      <alignment horizontal="right" wrapText="1"/>
    </xf>
    <xf numFmtId="1" fontId="8" fillId="0" borderId="0" xfId="2" applyNumberFormat="1" applyFont="1" applyBorder="1" applyAlignment="1">
      <alignment horizontal="left" wrapText="1"/>
    </xf>
    <xf numFmtId="2" fontId="8" fillId="0" borderId="0" xfId="2" applyNumberFormat="1" applyFont="1" applyAlignment="1">
      <alignment horizontal="right" wrapText="1"/>
    </xf>
    <xf numFmtId="0" fontId="27" fillId="12" borderId="0" xfId="0" applyFont="1" applyFill="1" applyAlignment="1">
      <alignment horizontal="left" wrapText="1"/>
    </xf>
    <xf numFmtId="0" fontId="32" fillId="0" borderId="0" xfId="0" applyFont="1" applyAlignment="1">
      <alignment wrapText="1"/>
    </xf>
    <xf numFmtId="165" fontId="8" fillId="0" borderId="0" xfId="0" applyNumberFormat="1" applyFont="1" applyAlignment="1">
      <alignment horizontal="right" wrapText="1"/>
    </xf>
    <xf numFmtId="2" fontId="8" fillId="0" borderId="0" xfId="0" applyNumberFormat="1" applyFont="1" applyAlignment="1">
      <alignment horizontal="right" wrapText="1"/>
    </xf>
    <xf numFmtId="164" fontId="8" fillId="0" borderId="0" xfId="2" applyNumberFormat="1" applyFont="1" applyFill="1" applyBorder="1" applyAlignment="1">
      <alignment horizontal="right" wrapText="1"/>
    </xf>
    <xf numFmtId="1" fontId="8" fillId="0" borderId="0" xfId="2" applyNumberFormat="1" applyFont="1" applyBorder="1" applyAlignment="1">
      <alignment horizontal="right" wrapText="1"/>
    </xf>
    <xf numFmtId="1" fontId="8" fillId="0" borderId="0" xfId="2" quotePrefix="1" applyNumberFormat="1" applyFont="1" applyBorder="1" applyAlignment="1">
      <alignment horizontal="right" wrapText="1"/>
    </xf>
    <xf numFmtId="0" fontId="8" fillId="0" borderId="0" xfId="0" applyFont="1" applyAlignment="1">
      <alignment vertical="center" wrapText="1"/>
    </xf>
    <xf numFmtId="2" fontId="27" fillId="0" borderId="0" xfId="0" applyNumberFormat="1" applyFont="1" applyAlignment="1">
      <alignment horizontal="right" wrapText="1"/>
    </xf>
    <xf numFmtId="164" fontId="8" fillId="0" borderId="0" xfId="2" applyNumberFormat="1" applyFont="1" applyAlignment="1">
      <alignment horizontal="right" wrapText="1"/>
    </xf>
    <xf numFmtId="0" fontId="8" fillId="0" borderId="27" xfId="0" applyFont="1" applyBorder="1" applyAlignment="1">
      <alignment horizontal="center" wrapText="1"/>
    </xf>
    <xf numFmtId="0" fontId="8" fillId="0" borderId="27" xfId="0" applyFont="1" applyBorder="1" applyAlignment="1">
      <alignment horizontal="left" wrapText="1"/>
    </xf>
    <xf numFmtId="165" fontId="8" fillId="0" borderId="27" xfId="0" applyNumberFormat="1" applyFont="1" applyBorder="1" applyAlignment="1">
      <alignment horizontal="left" wrapText="1"/>
    </xf>
    <xf numFmtId="1" fontId="8" fillId="0" borderId="27" xfId="2" applyNumberFormat="1" applyFont="1" applyBorder="1" applyAlignment="1">
      <alignment horizontal="right" wrapText="1"/>
    </xf>
    <xf numFmtId="14" fontId="8" fillId="0" borderId="27" xfId="0" applyNumberFormat="1" applyFont="1" applyBorder="1" applyAlignment="1">
      <alignment horizontal="center" wrapText="1"/>
    </xf>
    <xf numFmtId="0" fontId="8" fillId="0" borderId="28" xfId="0" applyFont="1" applyBorder="1" applyAlignment="1">
      <alignment horizontal="left" wrapText="1"/>
    </xf>
    <xf numFmtId="14" fontId="8" fillId="0" borderId="43" xfId="0" applyNumberFormat="1" applyFont="1" applyBorder="1" applyAlignment="1">
      <alignment horizontal="center" wrapText="1"/>
    </xf>
    <xf numFmtId="14" fontId="8" fillId="0" borderId="43" xfId="0" applyNumberFormat="1" applyFont="1" applyBorder="1" applyAlignment="1">
      <alignment horizontal="left" wrapText="1"/>
    </xf>
    <xf numFmtId="0" fontId="8" fillId="0" borderId="30" xfId="0" applyFont="1" applyBorder="1" applyAlignment="1">
      <alignment horizontal="left" wrapText="1"/>
    </xf>
    <xf numFmtId="49" fontId="8" fillId="0" borderId="0" xfId="0" applyNumberFormat="1" applyFont="1" applyAlignment="1">
      <alignment horizontal="left" wrapText="1"/>
    </xf>
    <xf numFmtId="49" fontId="8" fillId="0" borderId="0" xfId="2" applyNumberFormat="1" applyFont="1" applyAlignment="1">
      <alignment horizontal="right" wrapText="1"/>
    </xf>
    <xf numFmtId="165" fontId="27" fillId="0" borderId="0" xfId="0" applyNumberFormat="1" applyFont="1" applyAlignment="1">
      <alignment horizontal="right" wrapText="1"/>
    </xf>
    <xf numFmtId="2" fontId="27" fillId="11" borderId="0" xfId="0" applyNumberFormat="1" applyFont="1" applyFill="1" applyAlignment="1">
      <alignment horizontal="right" wrapText="1"/>
    </xf>
    <xf numFmtId="164" fontId="8" fillId="0" borderId="0" xfId="2" applyNumberFormat="1" applyFont="1" applyAlignment="1">
      <alignment horizontal="right"/>
    </xf>
    <xf numFmtId="0" fontId="8" fillId="0" borderId="0" xfId="0" applyFont="1" applyAlignment="1">
      <alignment horizontal="right"/>
    </xf>
    <xf numFmtId="14" fontId="8" fillId="0" borderId="0" xfId="0" applyNumberFormat="1" applyFont="1" applyAlignment="1">
      <alignment horizontal="left" vertical="top" wrapText="1"/>
    </xf>
    <xf numFmtId="0" fontId="27" fillId="0" borderId="0" xfId="0" applyFont="1" applyAlignment="1">
      <alignment horizontal="left" vertical="center" wrapText="1"/>
    </xf>
    <xf numFmtId="165" fontId="8" fillId="0" borderId="27" xfId="0" applyNumberFormat="1" applyFont="1" applyBorder="1" applyAlignment="1">
      <alignment horizontal="right" wrapText="1"/>
    </xf>
    <xf numFmtId="2" fontId="8" fillId="0" borderId="27" xfId="0" applyNumberFormat="1" applyFont="1" applyBorder="1" applyAlignment="1">
      <alignment horizontal="right" wrapText="1"/>
    </xf>
    <xf numFmtId="1" fontId="8" fillId="0" borderId="27" xfId="0" applyNumberFormat="1" applyFont="1" applyBorder="1" applyAlignment="1">
      <alignment horizontal="right" wrapText="1"/>
    </xf>
    <xf numFmtId="164" fontId="8" fillId="0" borderId="27" xfId="2" applyNumberFormat="1" applyFont="1" applyBorder="1" applyAlignment="1">
      <alignment horizontal="right" wrapText="1"/>
    </xf>
    <xf numFmtId="14" fontId="8" fillId="0" borderId="27" xfId="0" applyNumberFormat="1" applyFont="1" applyBorder="1" applyAlignment="1">
      <alignment horizontal="left" wrapText="1"/>
    </xf>
    <xf numFmtId="0" fontId="8" fillId="0" borderId="28" xfId="0" applyFont="1" applyBorder="1" applyAlignment="1">
      <alignment horizontal="left" vertical="center" wrapText="1"/>
    </xf>
    <xf numFmtId="0" fontId="27" fillId="0" borderId="27" xfId="0" applyFont="1" applyBorder="1" applyAlignment="1">
      <alignment horizontal="center" wrapText="1"/>
    </xf>
    <xf numFmtId="0" fontId="27" fillId="0" borderId="27" xfId="0" applyFont="1" applyBorder="1" applyAlignment="1">
      <alignment horizontal="left" wrapText="1"/>
    </xf>
    <xf numFmtId="0" fontId="27" fillId="0" borderId="27" xfId="0" applyFont="1" applyBorder="1" applyAlignment="1">
      <alignment horizontal="right" wrapText="1"/>
    </xf>
    <xf numFmtId="14" fontId="27" fillId="0" borderId="27" xfId="0" applyNumberFormat="1" applyFont="1" applyBorder="1" applyAlignment="1">
      <alignment horizontal="left" wrapText="1"/>
    </xf>
    <xf numFmtId="0" fontId="27" fillId="0" borderId="28" xfId="0" applyFont="1" applyBorder="1" applyAlignment="1">
      <alignment horizontal="left" wrapText="1"/>
    </xf>
    <xf numFmtId="0" fontId="27" fillId="11" borderId="27" xfId="0" applyFont="1" applyFill="1" applyBorder="1" applyAlignment="1">
      <alignment horizontal="left" wrapText="1"/>
    </xf>
    <xf numFmtId="3" fontId="8" fillId="0" borderId="27" xfId="0" applyNumberFormat="1" applyFont="1" applyBorder="1" applyAlignment="1">
      <alignment horizontal="left" wrapText="1"/>
    </xf>
    <xf numFmtId="2" fontId="28" fillId="0" borderId="0" xfId="0" applyNumberFormat="1" applyFont="1" applyAlignment="1">
      <alignment horizontal="center" wrapText="1"/>
    </xf>
    <xf numFmtId="0" fontId="28" fillId="18" borderId="0" xfId="0" applyFont="1" applyFill="1" applyAlignment="1">
      <alignment horizontal="center" wrapText="1"/>
    </xf>
    <xf numFmtId="164" fontId="27" fillId="0" borderId="0" xfId="2" applyNumberFormat="1" applyFont="1" applyFill="1" applyBorder="1" applyAlignment="1">
      <alignment horizontal="center" wrapText="1"/>
    </xf>
    <xf numFmtId="164" fontId="27" fillId="0" borderId="0" xfId="2" applyNumberFormat="1" applyFont="1" applyFill="1" applyBorder="1" applyAlignment="1">
      <alignment wrapText="1"/>
    </xf>
    <xf numFmtId="164" fontId="8" fillId="0" borderId="0" xfId="2" applyNumberFormat="1" applyFont="1" applyFill="1" applyBorder="1" applyAlignment="1">
      <alignment horizontal="center" wrapText="1"/>
    </xf>
    <xf numFmtId="164" fontId="8" fillId="0" borderId="0" xfId="2" applyNumberFormat="1" applyFont="1" applyBorder="1" applyAlignment="1">
      <alignment horizontal="center" wrapText="1"/>
    </xf>
    <xf numFmtId="164" fontId="8" fillId="0" borderId="0" xfId="2" applyNumberFormat="1" applyFont="1" applyFill="1" applyBorder="1" applyAlignment="1">
      <alignment horizontal="left" wrapText="1"/>
    </xf>
    <xf numFmtId="43" fontId="8" fillId="0" borderId="0" xfId="2" applyFont="1" applyFill="1" applyBorder="1" applyAlignment="1">
      <alignment horizontal="left" wrapText="1"/>
    </xf>
    <xf numFmtId="1" fontId="8" fillId="9" borderId="0" xfId="0" applyNumberFormat="1" applyFont="1" applyFill="1" applyAlignment="1">
      <alignment horizontal="center" wrapText="1"/>
    </xf>
    <xf numFmtId="0" fontId="8" fillId="9" borderId="0" xfId="0" applyFont="1" applyFill="1" applyAlignment="1">
      <alignment horizontal="center" wrapText="1"/>
    </xf>
    <xf numFmtId="164" fontId="8" fillId="9" borderId="0" xfId="2" applyNumberFormat="1" applyFont="1" applyFill="1" applyBorder="1" applyAlignment="1">
      <alignment horizontal="center" wrapText="1"/>
    </xf>
    <xf numFmtId="0" fontId="8" fillId="0" borderId="1" xfId="0" applyFont="1" applyBorder="1" applyAlignment="1">
      <alignment wrapText="1"/>
    </xf>
    <xf numFmtId="0" fontId="8" fillId="0" borderId="26" xfId="0" applyFont="1" applyBorder="1" applyAlignment="1">
      <alignment wrapText="1"/>
    </xf>
    <xf numFmtId="0" fontId="8" fillId="0" borderId="29" xfId="0" applyFont="1" applyBorder="1" applyAlignment="1">
      <alignment wrapText="1"/>
    </xf>
    <xf numFmtId="164" fontId="8" fillId="0" borderId="0" xfId="2" applyNumberFormat="1" applyFont="1" applyBorder="1" applyAlignment="1">
      <alignment wrapText="1"/>
    </xf>
    <xf numFmtId="0" fontId="8" fillId="0" borderId="23" xfId="0" applyFont="1" applyBorder="1" applyAlignment="1">
      <alignment horizontal="center" wrapText="1"/>
    </xf>
    <xf numFmtId="0" fontId="8" fillId="0" borderId="23" xfId="0" applyFont="1" applyBorder="1" applyAlignment="1">
      <alignment horizontal="left" wrapText="1"/>
    </xf>
    <xf numFmtId="0" fontId="8" fillId="0" borderId="23" xfId="0" applyFont="1" applyBorder="1" applyAlignment="1">
      <alignment wrapText="1"/>
    </xf>
    <xf numFmtId="1" fontId="8" fillId="0" borderId="0" xfId="2" applyNumberFormat="1" applyFont="1" applyFill="1" applyBorder="1" applyAlignment="1">
      <alignment horizontal="center" wrapText="1"/>
    </xf>
    <xf numFmtId="1" fontId="8" fillId="0" borderId="0" xfId="2" applyNumberFormat="1" applyFont="1" applyAlignment="1">
      <alignment horizontal="center" wrapText="1"/>
    </xf>
    <xf numFmtId="1" fontId="8" fillId="0" borderId="0" xfId="2" applyNumberFormat="1" applyFont="1" applyFill="1" applyAlignment="1">
      <alignment horizontal="center" wrapText="1"/>
    </xf>
    <xf numFmtId="164" fontId="8" fillId="0" borderId="0" xfId="2" applyNumberFormat="1" applyFont="1" applyFill="1" applyAlignment="1">
      <alignment horizontal="left" wrapText="1"/>
    </xf>
    <xf numFmtId="1" fontId="8" fillId="0" borderId="0" xfId="2" applyNumberFormat="1" applyFont="1" applyBorder="1" applyAlignment="1">
      <alignment horizontal="center" wrapText="1"/>
    </xf>
    <xf numFmtId="164" fontId="8" fillId="0" borderId="0" xfId="2" applyNumberFormat="1" applyFont="1" applyBorder="1" applyAlignment="1">
      <alignment horizontal="left" wrapText="1"/>
    </xf>
    <xf numFmtId="49" fontId="8" fillId="0" borderId="0" xfId="0" applyNumberFormat="1" applyFont="1" applyAlignment="1">
      <alignment horizontal="left"/>
    </xf>
    <xf numFmtId="0" fontId="33" fillId="0" borderId="0" xfId="0" applyFont="1" applyAlignment="1">
      <alignment horizontal="left"/>
    </xf>
    <xf numFmtId="0" fontId="8" fillId="0" borderId="25" xfId="0" applyFont="1" applyBorder="1" applyAlignment="1">
      <alignment horizontal="left" wrapText="1"/>
    </xf>
    <xf numFmtId="0" fontId="8" fillId="0" borderId="25" xfId="0" applyFont="1" applyBorder="1" applyAlignment="1">
      <alignment horizontal="center" wrapText="1"/>
    </xf>
    <xf numFmtId="164" fontId="8" fillId="0" borderId="1" xfId="2" applyNumberFormat="1" applyFont="1" applyBorder="1" applyAlignment="1">
      <alignment horizontal="left"/>
    </xf>
    <xf numFmtId="164" fontId="8" fillId="0" borderId="0" xfId="2" applyNumberFormat="1" applyFont="1" applyBorder="1" applyAlignment="1">
      <alignment horizontal="left"/>
    </xf>
    <xf numFmtId="49" fontId="8" fillId="0" borderId="0" xfId="0" quotePrefix="1" applyNumberFormat="1" applyFont="1" applyAlignment="1">
      <alignment horizontal="center" wrapText="1"/>
    </xf>
    <xf numFmtId="164" fontId="8" fillId="0" borderId="0" xfId="2" applyNumberFormat="1" applyFont="1" applyBorder="1" applyAlignment="1">
      <alignment horizontal="center"/>
    </xf>
    <xf numFmtId="49" fontId="8" fillId="0" borderId="0" xfId="2" applyNumberFormat="1" applyFont="1" applyAlignment="1">
      <alignment horizontal="left" wrapText="1"/>
    </xf>
    <xf numFmtId="0" fontId="34" fillId="0" borderId="0" xfId="0" applyFont="1"/>
    <xf numFmtId="0" fontId="30" fillId="0" borderId="0" xfId="0" applyFont="1" applyAlignment="1">
      <alignment wrapText="1"/>
    </xf>
    <xf numFmtId="0" fontId="28" fillId="19" borderId="0" xfId="0" applyFont="1" applyFill="1" applyAlignment="1">
      <alignment horizontal="center" wrapText="1"/>
    </xf>
    <xf numFmtId="0" fontId="18" fillId="19" borderId="0" xfId="0" applyFont="1" applyFill="1" applyAlignment="1">
      <alignment horizontal="center" wrapText="1"/>
    </xf>
    <xf numFmtId="0" fontId="5" fillId="0" borderId="0" xfId="1" applyAlignment="1">
      <alignment horizontal="left"/>
    </xf>
    <xf numFmtId="164" fontId="8" fillId="0" borderId="0" xfId="2" applyNumberFormat="1" applyFont="1" applyFill="1" applyBorder="1" applyAlignment="1">
      <alignment horizontal="right"/>
    </xf>
    <xf numFmtId="0" fontId="27" fillId="0" borderId="0" xfId="0" applyFont="1" applyAlignment="1">
      <alignment horizontal="left"/>
    </xf>
    <xf numFmtId="168" fontId="8" fillId="0" borderId="0" xfId="0" applyNumberFormat="1" applyFont="1" applyAlignment="1">
      <alignment horizontal="right" wrapText="1"/>
    </xf>
    <xf numFmtId="167" fontId="8" fillId="0" borderId="0" xfId="0" applyNumberFormat="1" applyFont="1" applyAlignment="1">
      <alignment horizontal="center" wrapText="1"/>
    </xf>
    <xf numFmtId="165" fontId="8" fillId="0" borderId="0" xfId="0" applyNumberFormat="1" applyFont="1" applyAlignment="1">
      <alignment wrapText="1"/>
    </xf>
    <xf numFmtId="168" fontId="28" fillId="0" borderId="0" xfId="0" applyNumberFormat="1" applyFont="1" applyAlignment="1">
      <alignment horizontal="center" wrapText="1"/>
    </xf>
    <xf numFmtId="167" fontId="28" fillId="0" borderId="0" xfId="0" applyNumberFormat="1" applyFont="1" applyAlignment="1">
      <alignment horizontal="center" wrapText="1"/>
    </xf>
    <xf numFmtId="164" fontId="28" fillId="0" borderId="0" xfId="2" applyNumberFormat="1" applyFont="1" applyBorder="1" applyAlignment="1">
      <alignment horizontal="center" wrapText="1"/>
    </xf>
    <xf numFmtId="169" fontId="8" fillId="0" borderId="0" xfId="0" applyNumberFormat="1" applyFont="1" applyAlignment="1">
      <alignment wrapText="1"/>
    </xf>
    <xf numFmtId="168" fontId="27" fillId="0" borderId="0" xfId="0" applyNumberFormat="1" applyFont="1" applyAlignment="1">
      <alignment horizontal="right" wrapText="1"/>
    </xf>
    <xf numFmtId="167" fontId="27" fillId="0" borderId="0" xfId="0" applyNumberFormat="1" applyFont="1" applyAlignment="1">
      <alignment wrapText="1"/>
    </xf>
    <xf numFmtId="14" fontId="27" fillId="11" borderId="0" xfId="0" applyNumberFormat="1" applyFont="1" applyFill="1" applyAlignment="1">
      <alignment wrapText="1"/>
    </xf>
    <xf numFmtId="0" fontId="31" fillId="0" borderId="0" xfId="0" applyFont="1" applyAlignment="1">
      <alignment horizontal="left" wrapText="1"/>
    </xf>
    <xf numFmtId="14" fontId="27" fillId="0" borderId="0" xfId="0" applyNumberFormat="1" applyFont="1" applyAlignment="1">
      <alignment wrapText="1"/>
    </xf>
    <xf numFmtId="168" fontId="8" fillId="0" borderId="0" xfId="0" applyNumberFormat="1" applyFont="1" applyAlignment="1">
      <alignment horizontal="right"/>
    </xf>
    <xf numFmtId="164" fontId="8" fillId="0" borderId="0" xfId="2" applyNumberFormat="1" applyFont="1" applyFill="1" applyBorder="1" applyAlignment="1">
      <alignment horizontal="left"/>
    </xf>
    <xf numFmtId="2" fontId="8" fillId="0" borderId="0" xfId="0" applyNumberFormat="1" applyFont="1" applyAlignment="1">
      <alignment horizontal="center" wrapText="1"/>
    </xf>
    <xf numFmtId="164" fontId="8" fillId="0" borderId="0" xfId="2" quotePrefix="1" applyNumberFormat="1" applyFont="1" applyBorder="1" applyAlignment="1">
      <alignment horizontal="center" wrapText="1"/>
    </xf>
    <xf numFmtId="167" fontId="8" fillId="0" borderId="0" xfId="0" applyNumberFormat="1" applyFont="1" applyAlignment="1">
      <alignment wrapText="1"/>
    </xf>
    <xf numFmtId="170" fontId="8" fillId="0" borderId="0" xfId="0" applyNumberFormat="1" applyFont="1" applyAlignment="1">
      <alignment horizontal="center" wrapText="1"/>
    </xf>
    <xf numFmtId="0" fontId="8" fillId="9" borderId="0" xfId="0" applyFont="1" applyFill="1" applyAlignment="1">
      <alignment horizontal="left" wrapText="1"/>
    </xf>
    <xf numFmtId="168" fontId="8" fillId="9" borderId="0" xfId="0" applyNumberFormat="1" applyFont="1" applyFill="1" applyAlignment="1">
      <alignment horizontal="right" wrapText="1"/>
    </xf>
    <xf numFmtId="167" fontId="8" fillId="9" borderId="0" xfId="0" applyNumberFormat="1" applyFont="1" applyFill="1" applyAlignment="1">
      <alignment horizontal="center" wrapText="1"/>
    </xf>
    <xf numFmtId="14" fontId="8" fillId="9" borderId="0" xfId="0" applyNumberFormat="1" applyFont="1" applyFill="1" applyAlignment="1">
      <alignment horizontal="center" wrapText="1"/>
    </xf>
    <xf numFmtId="0" fontId="21" fillId="0" borderId="0" xfId="0" applyFont="1" applyAlignment="1">
      <alignment wrapText="1"/>
    </xf>
    <xf numFmtId="168" fontId="8" fillId="0" borderId="0" xfId="0" quotePrefix="1" applyNumberFormat="1" applyFont="1" applyAlignment="1">
      <alignment horizontal="right" wrapText="1"/>
    </xf>
    <xf numFmtId="1" fontId="7" fillId="0" borderId="0" xfId="0" applyNumberFormat="1" applyFont="1" applyAlignment="1">
      <alignment wrapText="1"/>
    </xf>
    <xf numFmtId="168" fontId="7" fillId="0" borderId="0" xfId="0" applyNumberFormat="1" applyFont="1" applyAlignment="1">
      <alignment horizontal="right" wrapText="1"/>
    </xf>
    <xf numFmtId="167" fontId="7" fillId="0" borderId="0" xfId="0" applyNumberFormat="1" applyFont="1" applyAlignment="1">
      <alignment horizontal="center" wrapText="1"/>
    </xf>
    <xf numFmtId="164" fontId="7" fillId="0" borderId="0" xfId="2" applyNumberFormat="1" applyFont="1" applyBorder="1" applyAlignment="1">
      <alignment horizontal="center" wrapText="1"/>
    </xf>
    <xf numFmtId="164" fontId="7" fillId="0" borderId="0" xfId="2" applyNumberFormat="1" applyFont="1" applyBorder="1" applyAlignment="1">
      <alignment wrapText="1"/>
    </xf>
    <xf numFmtId="1" fontId="8" fillId="0" borderId="0" xfId="0" applyNumberFormat="1" applyFont="1" applyAlignment="1">
      <alignment horizontal="center"/>
    </xf>
    <xf numFmtId="166" fontId="8" fillId="0" borderId="0" xfId="0" applyNumberFormat="1" applyFont="1" applyAlignment="1">
      <alignment horizontal="center" wrapText="1"/>
    </xf>
    <xf numFmtId="0" fontId="8" fillId="10" borderId="0" xfId="0" applyFont="1" applyFill="1" applyAlignment="1">
      <alignment horizontal="center" wrapText="1"/>
    </xf>
    <xf numFmtId="1" fontId="8" fillId="10" borderId="0" xfId="0" applyNumberFormat="1" applyFont="1" applyFill="1" applyAlignment="1">
      <alignment horizontal="center" wrapText="1"/>
    </xf>
    <xf numFmtId="2" fontId="8" fillId="0" borderId="0" xfId="0" applyNumberFormat="1" applyFont="1" applyAlignment="1">
      <alignment horizontal="left" wrapText="1"/>
    </xf>
    <xf numFmtId="0" fontId="27" fillId="0" borderId="0" xfId="0" quotePrefix="1" applyFont="1" applyAlignment="1">
      <alignment horizontal="center" wrapText="1"/>
    </xf>
    <xf numFmtId="164" fontId="8" fillId="0" borderId="0" xfId="2" quotePrefix="1" applyNumberFormat="1" applyFont="1" applyFill="1" applyBorder="1" applyAlignment="1">
      <alignment horizontal="center"/>
    </xf>
    <xf numFmtId="165" fontId="8" fillId="0" borderId="0" xfId="2" applyNumberFormat="1" applyFont="1" applyFill="1" applyBorder="1" applyAlignment="1">
      <alignment horizontal="right"/>
    </xf>
    <xf numFmtId="164" fontId="0" fillId="0" borderId="0" xfId="2" applyNumberFormat="1" applyFont="1" applyBorder="1" applyAlignment="1">
      <alignment horizontal="center" wrapText="1"/>
    </xf>
    <xf numFmtId="1" fontId="26" fillId="0" borderId="0" xfId="2" applyNumberFormat="1" applyFont="1" applyBorder="1" applyAlignment="1">
      <alignment horizontal="right" wrapText="1"/>
    </xf>
    <xf numFmtId="165" fontId="8" fillId="0" borderId="0" xfId="0" quotePrefix="1" applyNumberFormat="1" applyFont="1" applyAlignment="1">
      <alignment horizontal="left" wrapText="1"/>
    </xf>
    <xf numFmtId="1" fontId="8" fillId="0" borderId="0" xfId="0" applyNumberFormat="1" applyFont="1" applyAlignment="1">
      <alignment horizontal="left"/>
    </xf>
    <xf numFmtId="0" fontId="26" fillId="0" borderId="0" xfId="0" applyFont="1" applyAlignment="1">
      <alignment horizontal="left"/>
    </xf>
    <xf numFmtId="166" fontId="8" fillId="0" borderId="0" xfId="2" applyNumberFormat="1" applyFont="1" applyFill="1" applyBorder="1" applyAlignment="1">
      <alignment horizontal="right" wrapText="1"/>
    </xf>
    <xf numFmtId="0" fontId="8" fillId="16" borderId="0" xfId="1" applyFont="1" applyFill="1" applyAlignment="1">
      <alignment horizontal="left" wrapText="1"/>
    </xf>
    <xf numFmtId="0" fontId="5" fillId="0" borderId="0" xfId="1"/>
    <xf numFmtId="0" fontId="8" fillId="0" borderId="27" xfId="0" applyFont="1" applyBorder="1" applyAlignment="1">
      <alignment wrapText="1"/>
    </xf>
    <xf numFmtId="0" fontId="8" fillId="0" borderId="0" xfId="1" applyFont="1"/>
    <xf numFmtId="0" fontId="8" fillId="0" borderId="0" xfId="1" applyFont="1" applyAlignment="1">
      <alignment wrapText="1"/>
    </xf>
    <xf numFmtId="0" fontId="0" fillId="0" borderId="0" xfId="0" applyAlignment="1">
      <alignment horizontal="left"/>
    </xf>
    <xf numFmtId="0" fontId="35" fillId="0" borderId="0" xfId="0" applyFont="1" applyAlignment="1">
      <alignment wrapText="1"/>
    </xf>
    <xf numFmtId="0" fontId="5" fillId="0" borderId="0" xfId="1" applyAlignment="1">
      <alignment wrapText="1"/>
    </xf>
    <xf numFmtId="0" fontId="5" fillId="0" borderId="0" xfId="1" applyAlignment="1">
      <alignment horizontal="left" wrapText="1"/>
    </xf>
    <xf numFmtId="165" fontId="8" fillId="0" borderId="0" xfId="0" applyNumberFormat="1" applyFont="1"/>
    <xf numFmtId="0" fontId="36" fillId="0" borderId="0" xfId="0" applyFont="1" applyAlignment="1">
      <alignment horizontal="center" wrapText="1"/>
    </xf>
    <xf numFmtId="0" fontId="37" fillId="0" borderId="0" xfId="0" applyFont="1" applyAlignment="1">
      <alignment horizontal="center" wrapText="1"/>
    </xf>
    <xf numFmtId="0" fontId="39" fillId="0" borderId="0" xfId="0" applyFont="1"/>
    <xf numFmtId="0" fontId="39" fillId="0" borderId="0" xfId="0" applyFont="1" applyAlignment="1">
      <alignment horizontal="left" vertical="center"/>
    </xf>
    <xf numFmtId="0" fontId="39" fillId="6" borderId="0" xfId="0" applyFont="1" applyFill="1"/>
    <xf numFmtId="0" fontId="40" fillId="0" borderId="0" xfId="0" applyFont="1"/>
    <xf numFmtId="0" fontId="0" fillId="0" borderId="0" xfId="0" applyAlignment="1">
      <alignment horizontal="center" vertical="center"/>
    </xf>
    <xf numFmtId="0" fontId="41" fillId="6" borderId="0" xfId="0" applyFont="1" applyFill="1"/>
    <xf numFmtId="0" fontId="42" fillId="6" borderId="0" xfId="0" applyFont="1" applyFill="1"/>
    <xf numFmtId="0" fontId="43" fillId="20" borderId="0" xfId="0" applyFont="1" applyFill="1" applyAlignment="1">
      <alignment horizontal="left" wrapText="1"/>
    </xf>
    <xf numFmtId="0" fontId="5" fillId="0" borderId="0" xfId="1" applyBorder="1" applyAlignment="1">
      <alignment horizontal="left" wrapText="1"/>
    </xf>
    <xf numFmtId="0" fontId="5" fillId="0" borderId="0" xfId="1" applyBorder="1" applyAlignment="1">
      <alignment horizontal="left"/>
    </xf>
    <xf numFmtId="43" fontId="8" fillId="0" borderId="0" xfId="2" applyFont="1" applyFill="1" applyBorder="1" applyAlignment="1">
      <alignment wrapText="1"/>
    </xf>
    <xf numFmtId="0" fontId="5" fillId="0" borderId="0" xfId="1" applyNumberFormat="1" applyAlignment="1">
      <alignment horizontal="left" wrapText="1"/>
    </xf>
    <xf numFmtId="0" fontId="8" fillId="0" borderId="0" xfId="1" applyNumberFormat="1" applyFont="1" applyAlignment="1">
      <alignment horizontal="left"/>
    </xf>
    <xf numFmtId="0" fontId="8" fillId="0" borderId="0" xfId="1" applyNumberFormat="1" applyFont="1" applyAlignment="1">
      <alignment horizontal="left" wrapText="1"/>
    </xf>
    <xf numFmtId="165" fontId="8" fillId="21" borderId="0" xfId="0" applyNumberFormat="1" applyFont="1" applyFill="1" applyAlignment="1">
      <alignment horizontal="left" wrapText="1"/>
    </xf>
    <xf numFmtId="165" fontId="8" fillId="6" borderId="0" xfId="0" applyNumberFormat="1" applyFont="1" applyFill="1" applyAlignment="1">
      <alignment horizontal="left" wrapText="1"/>
    </xf>
    <xf numFmtId="1" fontId="8" fillId="6" borderId="0" xfId="2" applyNumberFormat="1" applyFont="1" applyFill="1" applyBorder="1" applyAlignment="1">
      <alignment horizontal="right"/>
    </xf>
    <xf numFmtId="0" fontId="8" fillId="6" borderId="0" xfId="0" applyFont="1" applyFill="1" applyAlignment="1">
      <alignment horizontal="left" wrapText="1"/>
    </xf>
    <xf numFmtId="1" fontId="8" fillId="21" borderId="0" xfId="0" applyNumberFormat="1" applyFont="1" applyFill="1" applyAlignment="1">
      <alignment horizontal="left" wrapText="1"/>
    </xf>
    <xf numFmtId="0" fontId="8" fillId="21" borderId="0" xfId="1" applyNumberFormat="1" applyFont="1" applyFill="1" applyAlignment="1">
      <alignment horizontal="left"/>
    </xf>
    <xf numFmtId="0" fontId="8" fillId="21" borderId="0" xfId="0" applyFont="1" applyFill="1" applyAlignment="1">
      <alignment horizontal="left" wrapText="1"/>
    </xf>
    <xf numFmtId="0" fontId="8" fillId="21" borderId="0" xfId="0" applyFont="1" applyFill="1" applyAlignment="1">
      <alignment horizontal="center" wrapText="1"/>
    </xf>
    <xf numFmtId="1" fontId="8" fillId="21" borderId="0" xfId="0" applyNumberFormat="1" applyFont="1" applyFill="1" applyAlignment="1">
      <alignment horizontal="center" wrapText="1"/>
    </xf>
    <xf numFmtId="0" fontId="8" fillId="6" borderId="0" xfId="0" applyFont="1" applyFill="1" applyAlignment="1">
      <alignment horizontal="center"/>
    </xf>
    <xf numFmtId="14" fontId="8" fillId="6" borderId="0" xfId="0" applyNumberFormat="1" applyFont="1" applyFill="1" applyAlignment="1">
      <alignment horizontal="center"/>
    </xf>
    <xf numFmtId="0" fontId="20" fillId="22" borderId="0" xfId="0" applyFont="1" applyFill="1" applyAlignment="1">
      <alignment horizontal="center" vertical="center" wrapText="1"/>
    </xf>
    <xf numFmtId="0" fontId="20" fillId="22" borderId="0" xfId="0" applyFont="1" applyFill="1" applyAlignment="1">
      <alignment horizontal="center" vertical="center"/>
    </xf>
    <xf numFmtId="0" fontId="20" fillId="22" borderId="0" xfId="0" applyFont="1" applyFill="1" applyAlignment="1">
      <alignment vertical="center"/>
    </xf>
    <xf numFmtId="0" fontId="20" fillId="22" borderId="0" xfId="0" applyFont="1" applyFill="1" applyAlignment="1">
      <alignment vertical="center" wrapText="1"/>
    </xf>
    <xf numFmtId="0" fontId="5" fillId="22" borderId="0" xfId="1" applyFill="1" applyBorder="1" applyAlignment="1">
      <alignment vertical="center"/>
    </xf>
    <xf numFmtId="0" fontId="20" fillId="22" borderId="0" xfId="0" applyFont="1" applyFill="1" applyAlignment="1">
      <alignment horizontal="right" vertical="center"/>
    </xf>
    <xf numFmtId="0" fontId="5" fillId="22" borderId="0" xfId="1" applyFill="1" applyBorder="1" applyAlignment="1">
      <alignment vertical="center" wrapText="1"/>
    </xf>
    <xf numFmtId="0" fontId="45" fillId="0" borderId="0" xfId="0" applyFont="1" applyAlignment="1">
      <alignment horizontal="center" vertical="center" wrapText="1"/>
    </xf>
    <xf numFmtId="0" fontId="45" fillId="0" borderId="0" xfId="0" applyFont="1" applyAlignment="1">
      <alignment vertical="center" wrapText="1"/>
    </xf>
    <xf numFmtId="0" fontId="45" fillId="0" borderId="0" xfId="0" applyFont="1" applyAlignment="1">
      <alignment vertical="center"/>
    </xf>
    <xf numFmtId="0" fontId="5" fillId="0" borderId="0" xfId="1" applyBorder="1" applyAlignment="1">
      <alignment vertical="center" wrapText="1"/>
    </xf>
    <xf numFmtId="0" fontId="45" fillId="0" borderId="0" xfId="0" applyFont="1" applyAlignment="1">
      <alignment horizontal="center" vertical="center"/>
    </xf>
    <xf numFmtId="0" fontId="8" fillId="22" borderId="0" xfId="1" applyFont="1" applyFill="1" applyBorder="1" applyAlignment="1">
      <alignment vertical="center" wrapText="1"/>
    </xf>
    <xf numFmtId="0" fontId="8" fillId="0" borderId="46" xfId="0" applyFont="1" applyBorder="1" applyAlignment="1">
      <alignment horizontal="left"/>
    </xf>
    <xf numFmtId="0" fontId="8" fillId="0" borderId="46" xfId="0" applyFont="1" applyBorder="1" applyAlignment="1">
      <alignment horizontal="center"/>
    </xf>
    <xf numFmtId="14" fontId="8" fillId="0" borderId="46" xfId="0" applyNumberFormat="1" applyFont="1" applyBorder="1" applyAlignment="1">
      <alignment horizontal="center"/>
    </xf>
    <xf numFmtId="0" fontId="47" fillId="0" borderId="0" xfId="0" applyFont="1"/>
    <xf numFmtId="0" fontId="8" fillId="0" borderId="46" xfId="0" applyFont="1" applyBorder="1" applyAlignment="1">
      <alignment horizontal="left" wrapText="1"/>
    </xf>
    <xf numFmtId="0" fontId="8" fillId="0" borderId="46" xfId="0" applyFont="1" applyBorder="1" applyAlignment="1">
      <alignment horizontal="center" wrapText="1"/>
    </xf>
    <xf numFmtId="0" fontId="49" fillId="0" borderId="33" xfId="0" applyFont="1" applyBorder="1" applyAlignment="1">
      <alignment horizontal="center" vertical="center" wrapText="1"/>
    </xf>
    <xf numFmtId="0" fontId="50" fillId="0" borderId="33" xfId="0" applyFont="1" applyBorder="1" applyAlignment="1">
      <alignment horizontal="center" vertical="center" wrapText="1"/>
    </xf>
    <xf numFmtId="0" fontId="49" fillId="0" borderId="0" xfId="0" applyFont="1" applyAlignment="1">
      <alignment horizontal="center" vertical="center"/>
    </xf>
    <xf numFmtId="22" fontId="0" fillId="0" borderId="0" xfId="0" applyNumberFormat="1"/>
    <xf numFmtId="3" fontId="8" fillId="0" borderId="0" xfId="0" applyNumberFormat="1" applyFont="1" applyAlignment="1">
      <alignment horizontal="left" wrapText="1"/>
    </xf>
    <xf numFmtId="165" fontId="8" fillId="0" borderId="0" xfId="0" applyNumberFormat="1" applyFont="1" applyAlignment="1">
      <alignment horizontal="right"/>
    </xf>
    <xf numFmtId="0" fontId="27" fillId="11" borderId="0" xfId="0" applyFont="1" applyFill="1" applyAlignment="1">
      <alignment horizontal="right" wrapText="1"/>
    </xf>
    <xf numFmtId="0" fontId="51" fillId="0" borderId="0" xfId="0" applyFont="1"/>
    <xf numFmtId="0" fontId="53" fillId="0" borderId="0" xfId="0" applyFont="1"/>
    <xf numFmtId="14" fontId="0" fillId="0" borderId="0" xfId="0" applyNumberFormat="1"/>
    <xf numFmtId="0" fontId="54" fillId="0" borderId="0" xfId="0" applyFont="1"/>
    <xf numFmtId="0" fontId="54" fillId="0" borderId="0" xfId="0" applyFont="1" applyAlignment="1">
      <alignment wrapText="1"/>
    </xf>
    <xf numFmtId="2" fontId="8" fillId="0" borderId="0" xfId="2" applyNumberFormat="1" applyFont="1" applyBorder="1" applyAlignment="1">
      <alignment horizontal="right" wrapText="1"/>
    </xf>
    <xf numFmtId="0" fontId="52" fillId="0" borderId="0" xfId="0" applyFont="1" applyAlignment="1">
      <alignment wrapText="1"/>
    </xf>
    <xf numFmtId="0" fontId="0" fillId="0" borderId="0" xfId="0" quotePrefix="1"/>
    <xf numFmtId="0" fontId="20" fillId="0" borderId="0" xfId="0" applyFont="1" applyAlignment="1">
      <alignment vertical="center" wrapText="1"/>
    </xf>
    <xf numFmtId="0" fontId="20" fillId="0" borderId="0" xfId="0" applyFont="1" applyAlignment="1">
      <alignment wrapText="1"/>
    </xf>
    <xf numFmtId="0" fontId="55" fillId="0" borderId="0" xfId="0" applyFont="1" applyAlignment="1">
      <alignment wrapText="1"/>
    </xf>
    <xf numFmtId="0" fontId="7" fillId="0" borderId="0" xfId="0" applyFont="1" applyAlignment="1">
      <alignment horizontal="left" vertical="center" wrapText="1"/>
    </xf>
    <xf numFmtId="0" fontId="0" fillId="0" borderId="33" xfId="0" applyBorder="1" applyAlignment="1">
      <alignment horizontal="center" vertical="center"/>
    </xf>
    <xf numFmtId="0" fontId="0" fillId="0" borderId="33" xfId="0" applyBorder="1" applyAlignment="1">
      <alignment horizontal="center" vertical="center" wrapText="1"/>
    </xf>
    <xf numFmtId="0" fontId="5" fillId="0" borderId="33" xfId="1" applyBorder="1" applyAlignment="1">
      <alignment horizontal="center" vertical="center"/>
    </xf>
    <xf numFmtId="0" fontId="30" fillId="0" borderId="33" xfId="0" applyFont="1" applyBorder="1" applyAlignment="1">
      <alignment horizontal="center" vertical="center" wrapText="1"/>
    </xf>
    <xf numFmtId="0" fontId="0" fillId="0" borderId="33" xfId="1" applyFont="1" applyBorder="1" applyAlignment="1">
      <alignment horizontal="center" vertical="center"/>
    </xf>
    <xf numFmtId="0" fontId="30" fillId="0" borderId="33" xfId="0" applyFont="1" applyBorder="1" applyAlignment="1">
      <alignment horizontal="center" vertical="center"/>
    </xf>
    <xf numFmtId="0" fontId="56" fillId="0" borderId="33" xfId="0" applyFont="1" applyBorder="1" applyAlignment="1">
      <alignment horizontal="center" vertical="center" wrapText="1"/>
    </xf>
    <xf numFmtId="0" fontId="5" fillId="0" borderId="33" xfId="1" applyBorder="1" applyAlignment="1">
      <alignment horizontal="center" vertical="center" wrapText="1"/>
    </xf>
    <xf numFmtId="0" fontId="57" fillId="0" borderId="33" xfId="0" applyFont="1" applyBorder="1" applyAlignment="1">
      <alignment horizontal="center" vertical="center"/>
    </xf>
    <xf numFmtId="0" fontId="57" fillId="0" borderId="33" xfId="0" applyFont="1" applyBorder="1" applyAlignment="1">
      <alignment horizontal="center" vertical="center" wrapText="1"/>
    </xf>
    <xf numFmtId="0" fontId="49" fillId="0" borderId="33" xfId="0" applyFont="1" applyBorder="1" applyAlignment="1">
      <alignment horizontal="center" vertical="center"/>
    </xf>
    <xf numFmtId="0" fontId="5" fillId="0" borderId="33" xfId="1" applyFill="1" applyBorder="1" applyAlignment="1">
      <alignment horizontal="center" vertical="center"/>
    </xf>
    <xf numFmtId="0" fontId="58" fillId="0" borderId="33" xfId="0" applyFont="1" applyBorder="1" applyAlignment="1">
      <alignment horizontal="center" vertical="center" wrapText="1"/>
    </xf>
    <xf numFmtId="0" fontId="59" fillId="0" borderId="33" xfId="0" applyFont="1" applyBorder="1" applyAlignment="1">
      <alignment horizontal="center" vertical="center" wrapText="1"/>
    </xf>
    <xf numFmtId="0" fontId="60" fillId="0" borderId="33" xfId="0" applyFont="1" applyBorder="1" applyAlignment="1">
      <alignment horizontal="center" vertical="center" wrapText="1"/>
    </xf>
    <xf numFmtId="0" fontId="61" fillId="0" borderId="0" xfId="0" applyFont="1" applyAlignment="1">
      <alignment horizontal="center" vertical="center"/>
    </xf>
    <xf numFmtId="0" fontId="50" fillId="0" borderId="33" xfId="0" applyFont="1" applyBorder="1" applyAlignment="1">
      <alignment horizontal="center" vertical="center"/>
    </xf>
    <xf numFmtId="0" fontId="5" fillId="0" borderId="33" xfId="1" applyFill="1" applyBorder="1" applyAlignment="1">
      <alignment horizontal="center" vertical="center" wrapText="1"/>
    </xf>
    <xf numFmtId="0" fontId="0" fillId="0" borderId="33" xfId="0" quotePrefix="1" applyBorder="1" applyAlignment="1">
      <alignment horizontal="center" vertical="center"/>
    </xf>
    <xf numFmtId="14" fontId="0" fillId="0" borderId="33" xfId="0" applyNumberFormat="1" applyBorder="1" applyAlignment="1">
      <alignment horizontal="center" vertical="center"/>
    </xf>
    <xf numFmtId="168" fontId="0" fillId="0" borderId="33" xfId="0" applyNumberFormat="1" applyBorder="1" applyAlignment="1">
      <alignment horizontal="center" vertical="center"/>
    </xf>
    <xf numFmtId="0" fontId="47" fillId="0" borderId="0" xfId="0" applyFont="1" applyAlignment="1">
      <alignment horizontal="center" vertical="center"/>
    </xf>
    <xf numFmtId="0" fontId="62" fillId="0" borderId="33" xfId="0" applyFont="1" applyBorder="1" applyAlignment="1">
      <alignment horizontal="center" vertical="center" wrapText="1"/>
    </xf>
    <xf numFmtId="0" fontId="0" fillId="0" borderId="0" xfId="0" applyAlignment="1">
      <alignment horizontal="center" vertical="center" wrapText="1"/>
    </xf>
    <xf numFmtId="168" fontId="63" fillId="0" borderId="33" xfId="0" applyNumberFormat="1" applyFont="1" applyBorder="1" applyAlignment="1">
      <alignment horizontal="center" vertical="center"/>
    </xf>
    <xf numFmtId="0" fontId="33" fillId="0" borderId="33" xfId="0" applyFont="1" applyBorder="1" applyAlignment="1">
      <alignment horizontal="center" vertical="center"/>
    </xf>
    <xf numFmtId="0" fontId="0" fillId="0" borderId="45" xfId="0" applyBorder="1" applyAlignment="1">
      <alignment horizontal="center" vertical="center" wrapText="1"/>
    </xf>
    <xf numFmtId="0" fontId="61" fillId="0" borderId="0" xfId="0" applyFont="1" applyAlignment="1">
      <alignment vertical="center"/>
    </xf>
    <xf numFmtId="0" fontId="61" fillId="0" borderId="0" xfId="0" applyFont="1" applyAlignment="1">
      <alignment horizontal="center" vertical="center" wrapText="1"/>
    </xf>
    <xf numFmtId="0" fontId="52" fillId="0" borderId="0" xfId="0" applyFont="1"/>
    <xf numFmtId="0" fontId="30" fillId="0" borderId="0" xfId="0" applyFont="1"/>
    <xf numFmtId="0" fontId="64" fillId="0" borderId="0" xfId="0" applyFont="1"/>
    <xf numFmtId="1" fontId="8" fillId="0" borderId="0" xfId="0" applyNumberFormat="1" applyFont="1" applyAlignment="1">
      <alignment wrapText="1"/>
    </xf>
    <xf numFmtId="0" fontId="3" fillId="0" borderId="0" xfId="0" applyFont="1" applyAlignment="1">
      <alignment wrapText="1"/>
    </xf>
    <xf numFmtId="0" fontId="3" fillId="0" borderId="41" xfId="0" applyFont="1" applyBorder="1" applyAlignment="1">
      <alignment wrapText="1"/>
    </xf>
    <xf numFmtId="0" fontId="3" fillId="0" borderId="41" xfId="0" applyFont="1" applyBorder="1" applyAlignment="1">
      <alignment horizontal="left" wrapText="1"/>
    </xf>
    <xf numFmtId="0" fontId="65" fillId="0" borderId="0" xfId="0" applyFont="1" applyAlignment="1">
      <alignment wrapText="1"/>
    </xf>
    <xf numFmtId="0" fontId="66" fillId="0" borderId="0" xfId="0" applyFont="1" applyAlignment="1">
      <alignment wrapText="1"/>
    </xf>
    <xf numFmtId="1" fontId="28" fillId="0" borderId="0" xfId="0" applyNumberFormat="1" applyFont="1" applyAlignment="1">
      <alignment horizontal="left" wrapText="1"/>
    </xf>
    <xf numFmtId="0" fontId="28" fillId="0" borderId="0" xfId="0" applyFont="1" applyAlignment="1">
      <alignment horizontal="left" vertical="center" wrapText="1"/>
    </xf>
    <xf numFmtId="164" fontId="28" fillId="0" borderId="0" xfId="4" applyNumberFormat="1" applyFont="1" applyAlignment="1">
      <alignment horizontal="center" wrapText="1"/>
    </xf>
    <xf numFmtId="164" fontId="28" fillId="0" borderId="0" xfId="4" applyNumberFormat="1" applyFont="1" applyAlignment="1">
      <alignment horizontal="right" wrapText="1"/>
    </xf>
    <xf numFmtId="14" fontId="28" fillId="0" borderId="0" xfId="0" applyNumberFormat="1" applyFont="1" applyAlignment="1">
      <alignment horizontal="left" wrapText="1"/>
    </xf>
    <xf numFmtId="0" fontId="28" fillId="13" borderId="0" xfId="0" applyFont="1" applyFill="1" applyAlignment="1">
      <alignment horizontal="left" wrapText="1"/>
    </xf>
    <xf numFmtId="0" fontId="19" fillId="0" borderId="0" xfId="0" applyFont="1" applyAlignment="1">
      <alignment horizontal="left" wrapText="1"/>
    </xf>
    <xf numFmtId="165" fontId="8" fillId="0" borderId="0" xfId="0" applyNumberFormat="1" applyFont="1" applyAlignment="1">
      <alignment horizontal="left"/>
    </xf>
    <xf numFmtId="164" fontId="8" fillId="0" borderId="0" xfId="4" applyNumberFormat="1" applyFont="1" applyBorder="1" applyAlignment="1">
      <alignment horizontal="center"/>
    </xf>
    <xf numFmtId="171" fontId="8" fillId="0" borderId="0" xfId="4" applyNumberFormat="1" applyFont="1" applyBorder="1" applyAlignment="1">
      <alignment horizontal="right"/>
    </xf>
    <xf numFmtId="164" fontId="8" fillId="0" borderId="0" xfId="4" applyNumberFormat="1" applyFont="1" applyFill="1" applyBorder="1" applyAlignment="1">
      <alignment horizontal="center"/>
    </xf>
    <xf numFmtId="1" fontId="8" fillId="0" borderId="0" xfId="4" applyNumberFormat="1" applyFont="1" applyBorder="1" applyAlignment="1">
      <alignment horizontal="right"/>
    </xf>
    <xf numFmtId="1" fontId="8" fillId="0" borderId="0" xfId="4" applyNumberFormat="1" applyFont="1" applyFill="1" applyBorder="1" applyAlignment="1">
      <alignment horizontal="left"/>
    </xf>
    <xf numFmtId="1" fontId="8" fillId="0" borderId="0" xfId="4" applyNumberFormat="1" applyFont="1" applyFill="1" applyBorder="1" applyAlignment="1">
      <alignment horizontal="right"/>
    </xf>
    <xf numFmtId="0" fontId="26" fillId="0" borderId="0" xfId="0" applyFont="1" applyAlignment="1">
      <alignment horizontal="left" wrapText="1"/>
    </xf>
    <xf numFmtId="166" fontId="8" fillId="0" borderId="0" xfId="4" applyNumberFormat="1" applyFont="1" applyBorder="1" applyAlignment="1">
      <alignment horizontal="right"/>
    </xf>
    <xf numFmtId="164" fontId="8" fillId="0" borderId="0" xfId="4" applyNumberFormat="1" applyFont="1" applyBorder="1" applyAlignment="1">
      <alignment horizontal="center" wrapText="1"/>
    </xf>
    <xf numFmtId="1" fontId="8" fillId="0" borderId="0" xfId="4" applyNumberFormat="1" applyFont="1" applyBorder="1" applyAlignment="1">
      <alignment horizontal="left" wrapText="1"/>
    </xf>
    <xf numFmtId="0" fontId="8" fillId="0" borderId="0" xfId="1" applyFont="1" applyBorder="1" applyAlignment="1">
      <alignment horizontal="left"/>
    </xf>
    <xf numFmtId="1" fontId="8" fillId="0" borderId="0" xfId="4" applyNumberFormat="1" applyFont="1" applyBorder="1" applyAlignment="1">
      <alignment horizontal="center"/>
    </xf>
    <xf numFmtId="165" fontId="8" fillId="0" borderId="0" xfId="0" applyNumberFormat="1" applyFont="1" applyAlignment="1">
      <alignment horizontal="left" vertical="center" wrapText="1"/>
    </xf>
    <xf numFmtId="1" fontId="8" fillId="0" borderId="0" xfId="4" applyNumberFormat="1" applyFont="1" applyFill="1" applyBorder="1" applyAlignment="1">
      <alignment horizontal="center"/>
    </xf>
    <xf numFmtId="1" fontId="8" fillId="0" borderId="0" xfId="4" applyNumberFormat="1" applyFont="1" applyAlignment="1">
      <alignment horizontal="center"/>
    </xf>
    <xf numFmtId="164" fontId="8" fillId="0" borderId="0" xfId="4" applyNumberFormat="1" applyFont="1" applyAlignment="1">
      <alignment horizontal="left"/>
    </xf>
    <xf numFmtId="0" fontId="27" fillId="0" borderId="0" xfId="0" quotePrefix="1" applyFont="1" applyAlignment="1">
      <alignment horizontal="left"/>
    </xf>
    <xf numFmtId="164" fontId="8" fillId="0" borderId="0" xfId="4" applyNumberFormat="1" applyFont="1" applyBorder="1" applyAlignment="1">
      <alignment horizontal="left" wrapText="1"/>
    </xf>
    <xf numFmtId="1" fontId="5" fillId="0" borderId="0" xfId="1" applyNumberFormat="1" applyAlignment="1">
      <alignment horizontal="left" wrapText="1"/>
    </xf>
    <xf numFmtId="0" fontId="8" fillId="0" borderId="0" xfId="0" quotePrefix="1" applyFont="1" applyAlignment="1">
      <alignment horizontal="left"/>
    </xf>
    <xf numFmtId="0" fontId="27" fillId="0" borderId="0" xfId="1" applyFont="1" applyAlignment="1">
      <alignment horizontal="left" wrapText="1"/>
    </xf>
    <xf numFmtId="1" fontId="8" fillId="0" borderId="0" xfId="4" applyNumberFormat="1" applyFont="1" applyAlignment="1">
      <alignment horizontal="left" wrapText="1"/>
    </xf>
    <xf numFmtId="164" fontId="7" fillId="0" borderId="0" xfId="4" applyNumberFormat="1" applyFont="1" applyAlignment="1">
      <alignment horizontal="center"/>
    </xf>
    <xf numFmtId="164" fontId="7" fillId="0" borderId="0" xfId="4" applyNumberFormat="1" applyFont="1" applyAlignment="1">
      <alignment horizontal="right"/>
    </xf>
    <xf numFmtId="14" fontId="7" fillId="0" borderId="0" xfId="0" applyNumberFormat="1" applyFont="1" applyAlignment="1">
      <alignment horizontal="left"/>
    </xf>
    <xf numFmtId="1" fontId="7" fillId="0" borderId="0" xfId="0" applyNumberFormat="1" applyFont="1" applyAlignment="1">
      <alignment horizontal="left"/>
    </xf>
    <xf numFmtId="0" fontId="27" fillId="12" borderId="48" xfId="0" applyFont="1" applyFill="1" applyBorder="1" applyAlignment="1">
      <alignment wrapText="1"/>
    </xf>
    <xf numFmtId="0" fontId="27" fillId="0" borderId="48" xfId="0" applyFont="1" applyBorder="1" applyAlignment="1">
      <alignment wrapText="1"/>
    </xf>
    <xf numFmtId="0" fontId="44" fillId="0" borderId="48" xfId="0" applyFont="1" applyBorder="1" applyAlignment="1">
      <alignment wrapText="1"/>
    </xf>
    <xf numFmtId="0" fontId="44" fillId="12" borderId="48" xfId="0" applyFont="1" applyFill="1" applyBorder="1" applyAlignment="1">
      <alignment wrapText="1"/>
    </xf>
    <xf numFmtId="0" fontId="67" fillId="24" borderId="48" xfId="0" applyFont="1" applyFill="1" applyBorder="1" applyAlignment="1">
      <alignment horizontal="center" wrapText="1"/>
    </xf>
    <xf numFmtId="0" fontId="27" fillId="0" borderId="30" xfId="0" applyFont="1" applyBorder="1" applyAlignment="1">
      <alignment horizontal="left" wrapText="1"/>
    </xf>
    <xf numFmtId="0" fontId="8" fillId="0" borderId="30" xfId="0" applyFont="1" applyBorder="1" applyAlignment="1">
      <alignment wrapText="1"/>
    </xf>
    <xf numFmtId="0" fontId="5" fillId="0" borderId="46" xfId="1" applyBorder="1" applyAlignment="1">
      <alignment wrapText="1"/>
    </xf>
    <xf numFmtId="0" fontId="8" fillId="0" borderId="50" xfId="0" applyFont="1" applyBorder="1" applyAlignment="1">
      <alignment horizontal="center" wrapText="1"/>
    </xf>
    <xf numFmtId="1" fontId="8" fillId="0" borderId="50" xfId="0" applyNumberFormat="1" applyFont="1" applyBorder="1" applyAlignment="1">
      <alignment horizontal="center" wrapText="1"/>
    </xf>
    <xf numFmtId="0" fontId="8" fillId="0" borderId="50" xfId="0" applyFont="1" applyBorder="1" applyAlignment="1">
      <alignment horizontal="left" wrapText="1"/>
    </xf>
    <xf numFmtId="0" fontId="5" fillId="0" borderId="50" xfId="1" applyBorder="1" applyAlignment="1">
      <alignment horizontal="left" wrapText="1"/>
    </xf>
    <xf numFmtId="165" fontId="8" fillId="0" borderId="50" xfId="0" applyNumberFormat="1" applyFont="1" applyBorder="1" applyAlignment="1">
      <alignment horizontal="left" wrapText="1"/>
    </xf>
    <xf numFmtId="14" fontId="8" fillId="0" borderId="50" xfId="0" applyNumberFormat="1" applyFont="1" applyBorder="1" applyAlignment="1">
      <alignment horizontal="center" wrapText="1"/>
    </xf>
    <xf numFmtId="0" fontId="8" fillId="0" borderId="50" xfId="0" applyFont="1" applyBorder="1" applyAlignment="1">
      <alignment wrapText="1"/>
    </xf>
    <xf numFmtId="49" fontId="8" fillId="0" borderId="50" xfId="0" applyNumberFormat="1" applyFont="1" applyBorder="1" applyAlignment="1">
      <alignment horizontal="center" wrapText="1"/>
    </xf>
    <xf numFmtId="164" fontId="8" fillId="0" borderId="50" xfId="2" applyNumberFormat="1" applyFont="1" applyBorder="1" applyAlignment="1">
      <alignment horizontal="center" wrapText="1"/>
    </xf>
    <xf numFmtId="0" fontId="8" fillId="0" borderId="50" xfId="0" applyFont="1" applyBorder="1" applyAlignment="1">
      <alignment horizontal="center"/>
    </xf>
    <xf numFmtId="14" fontId="8" fillId="0" borderId="50" xfId="0" applyNumberFormat="1" applyFont="1" applyBorder="1" applyAlignment="1">
      <alignment horizontal="center"/>
    </xf>
    <xf numFmtId="0" fontId="27" fillId="0" borderId="50" xfId="0" applyFont="1" applyBorder="1" applyAlignment="1">
      <alignment vertical="center" wrapText="1"/>
    </xf>
    <xf numFmtId="0" fontId="0" fillId="0" borderId="50" xfId="0" applyBorder="1"/>
    <xf numFmtId="0" fontId="5" fillId="0" borderId="50" xfId="1" applyBorder="1"/>
    <xf numFmtId="0" fontId="27" fillId="0" borderId="50" xfId="0" applyFont="1" applyBorder="1" applyAlignment="1">
      <alignment horizontal="center" wrapText="1"/>
    </xf>
    <xf numFmtId="0" fontId="5" fillId="0" borderId="50" xfId="1" applyBorder="1" applyAlignment="1">
      <alignment wrapText="1"/>
    </xf>
    <xf numFmtId="49" fontId="8" fillId="0" borderId="50" xfId="0" quotePrefix="1" applyNumberFormat="1" applyFont="1" applyBorder="1" applyAlignment="1">
      <alignment horizontal="center" wrapText="1"/>
    </xf>
    <xf numFmtId="0" fontId="8" fillId="0" borderId="50" xfId="0" applyFont="1" applyBorder="1" applyAlignment="1">
      <alignment horizontal="left"/>
    </xf>
    <xf numFmtId="164" fontId="8" fillId="0" borderId="50" xfId="2" applyNumberFormat="1" applyFont="1" applyBorder="1" applyAlignment="1">
      <alignment horizontal="center"/>
    </xf>
    <xf numFmtId="49" fontId="8" fillId="0" borderId="50" xfId="2" applyNumberFormat="1" applyFont="1" applyBorder="1" applyAlignment="1">
      <alignment horizontal="center" wrapText="1"/>
    </xf>
    <xf numFmtId="49" fontId="8" fillId="0" borderId="50" xfId="0" applyNumberFormat="1" applyFont="1" applyBorder="1" applyAlignment="1">
      <alignment horizontal="center"/>
    </xf>
    <xf numFmtId="0" fontId="20" fillId="0" borderId="50" xfId="0" applyFont="1" applyBorder="1"/>
    <xf numFmtId="164" fontId="8" fillId="0" borderId="50" xfId="2" applyNumberFormat="1" applyFont="1" applyFill="1" applyBorder="1" applyAlignment="1">
      <alignment horizontal="center" wrapText="1"/>
    </xf>
    <xf numFmtId="0" fontId="8" fillId="8" borderId="50" xfId="0" applyFont="1" applyFill="1" applyBorder="1" applyAlignment="1">
      <alignment horizontal="center" wrapText="1"/>
    </xf>
    <xf numFmtId="0" fontId="8" fillId="8" borderId="50" xfId="0" applyFont="1" applyFill="1" applyBorder="1" applyAlignment="1">
      <alignment horizontal="left" wrapText="1"/>
    </xf>
    <xf numFmtId="165" fontId="8" fillId="8" borderId="50" xfId="0" applyNumberFormat="1" applyFont="1" applyFill="1" applyBorder="1" applyAlignment="1">
      <alignment horizontal="left" wrapText="1"/>
    </xf>
    <xf numFmtId="164" fontId="8" fillId="8" borderId="50" xfId="2" applyNumberFormat="1" applyFont="1" applyFill="1" applyBorder="1" applyAlignment="1">
      <alignment horizontal="center" wrapText="1"/>
    </xf>
    <xf numFmtId="14" fontId="8" fillId="8" borderId="50" xfId="0" applyNumberFormat="1" applyFont="1" applyFill="1" applyBorder="1" applyAlignment="1">
      <alignment horizontal="center" wrapText="1"/>
    </xf>
    <xf numFmtId="0" fontId="8" fillId="0" borderId="50" xfId="0" applyFont="1" applyBorder="1" applyAlignment="1">
      <alignment horizontal="center" vertical="center" wrapText="1"/>
    </xf>
    <xf numFmtId="0" fontId="8" fillId="0" borderId="50" xfId="0" quotePrefix="1" applyFont="1" applyBorder="1" applyAlignment="1">
      <alignment horizontal="center" wrapText="1"/>
    </xf>
    <xf numFmtId="165" fontId="27" fillId="0" borderId="50" xfId="0" applyNumberFormat="1" applyFont="1" applyBorder="1" applyAlignment="1">
      <alignment horizontal="left" wrapText="1"/>
    </xf>
    <xf numFmtId="164" fontId="27" fillId="0" borderId="50" xfId="2" applyNumberFormat="1" applyFont="1" applyFill="1" applyBorder="1" applyAlignment="1">
      <alignment horizontal="center"/>
    </xf>
    <xf numFmtId="0" fontId="27" fillId="0" borderId="50" xfId="0" applyFont="1" applyBorder="1" applyAlignment="1">
      <alignment horizontal="left" wrapText="1"/>
    </xf>
    <xf numFmtId="164" fontId="27" fillId="0" borderId="50" xfId="2" applyNumberFormat="1" applyFont="1" applyFill="1" applyBorder="1" applyAlignment="1">
      <alignment horizontal="center" wrapText="1"/>
    </xf>
    <xf numFmtId="49" fontId="8" fillId="0" borderId="50" xfId="0" applyNumberFormat="1" applyFont="1" applyBorder="1" applyAlignment="1">
      <alignment horizontal="left"/>
    </xf>
    <xf numFmtId="0" fontId="0" fillId="0" borderId="50" xfId="0" applyBorder="1" applyAlignment="1">
      <alignment wrapText="1"/>
    </xf>
    <xf numFmtId="0" fontId="0" fillId="0" borderId="50" xfId="0" applyBorder="1" applyAlignment="1">
      <alignment horizontal="center" wrapText="1"/>
    </xf>
    <xf numFmtId="0" fontId="27" fillId="0" borderId="50" xfId="0" applyFont="1" applyBorder="1" applyAlignment="1">
      <alignment wrapText="1"/>
    </xf>
    <xf numFmtId="0" fontId="8" fillId="17" borderId="50" xfId="0" applyFont="1" applyFill="1" applyBorder="1" applyAlignment="1">
      <alignment horizontal="center" wrapText="1"/>
    </xf>
    <xf numFmtId="0" fontId="8" fillId="17" borderId="50" xfId="0" applyFont="1" applyFill="1" applyBorder="1" applyAlignment="1">
      <alignment horizontal="left" wrapText="1"/>
    </xf>
    <xf numFmtId="1" fontId="7" fillId="17" borderId="0" xfId="0" applyNumberFormat="1" applyFont="1" applyFill="1" applyAlignment="1">
      <alignment horizontal="center" wrapText="1"/>
    </xf>
    <xf numFmtId="0" fontId="7" fillId="17" borderId="0" xfId="0" applyFont="1" applyFill="1" applyAlignment="1">
      <alignment horizontal="center" wrapText="1"/>
    </xf>
    <xf numFmtId="0" fontId="8" fillId="17" borderId="0" xfId="0" applyFont="1" applyFill="1" applyAlignment="1">
      <alignment wrapText="1"/>
    </xf>
    <xf numFmtId="1" fontId="27" fillId="0" borderId="0" xfId="0" applyNumberFormat="1" applyFont="1" applyAlignment="1">
      <alignment horizontal="left" wrapText="1"/>
    </xf>
    <xf numFmtId="0" fontId="8" fillId="10" borderId="49" xfId="0" applyFont="1" applyFill="1" applyBorder="1" applyAlignment="1">
      <alignment horizontal="left" wrapText="1"/>
    </xf>
    <xf numFmtId="0" fontId="28" fillId="25" borderId="49" xfId="0" applyFont="1" applyFill="1" applyBorder="1" applyAlignment="1">
      <alignment horizontal="center" wrapText="1"/>
    </xf>
    <xf numFmtId="0" fontId="8" fillId="0" borderId="49" xfId="0" applyFont="1" applyBorder="1" applyAlignment="1">
      <alignment horizontal="left" wrapText="1"/>
    </xf>
    <xf numFmtId="1" fontId="8" fillId="10" borderId="49" xfId="0" applyNumberFormat="1" applyFont="1" applyFill="1" applyBorder="1" applyAlignment="1">
      <alignment horizontal="left" wrapText="1"/>
    </xf>
    <xf numFmtId="0" fontId="5" fillId="8" borderId="50" xfId="1" applyFill="1" applyBorder="1" applyAlignment="1">
      <alignment horizontal="left" wrapText="1"/>
    </xf>
    <xf numFmtId="165" fontId="8" fillId="0" borderId="0" xfId="0" applyNumberFormat="1" applyFont="1" applyAlignment="1">
      <alignment horizontal="center" wrapText="1"/>
    </xf>
    <xf numFmtId="0" fontId="8" fillId="0" borderId="0" xfId="0" quotePrefix="1" applyFont="1" applyAlignment="1">
      <alignment horizontal="center"/>
    </xf>
    <xf numFmtId="0" fontId="45" fillId="10" borderId="46" xfId="0" applyFont="1" applyFill="1" applyBorder="1" applyAlignment="1">
      <alignment vertical="center" wrapText="1"/>
    </xf>
    <xf numFmtId="0" fontId="69" fillId="0" borderId="0" xfId="0" applyFont="1" applyAlignment="1">
      <alignment vertical="center" wrapText="1"/>
    </xf>
    <xf numFmtId="0" fontId="8" fillId="0" borderId="0" xfId="0" applyFont="1" applyAlignment="1">
      <alignment horizontal="center" vertical="top" wrapText="1"/>
    </xf>
    <xf numFmtId="0" fontId="20" fillId="0" borderId="0" xfId="0" applyFont="1" applyAlignment="1">
      <alignment horizontal="center" vertical="center"/>
    </xf>
    <xf numFmtId="0" fontId="5" fillId="0" borderId="0" xfId="1" applyFill="1" applyAlignment="1">
      <alignment horizontal="left" wrapText="1"/>
    </xf>
    <xf numFmtId="0" fontId="8" fillId="0" borderId="48" xfId="0" applyFont="1" applyBorder="1" applyAlignment="1">
      <alignment horizontal="center" wrapText="1"/>
    </xf>
    <xf numFmtId="0" fontId="8" fillId="17" borderId="0" xfId="0" applyFont="1" applyFill="1" applyAlignment="1">
      <alignment vertical="center" wrapText="1"/>
    </xf>
    <xf numFmtId="0" fontId="27" fillId="26" borderId="48" xfId="0" applyFont="1" applyFill="1" applyBorder="1" applyAlignment="1">
      <alignment wrapText="1"/>
    </xf>
    <xf numFmtId="0" fontId="27" fillId="17" borderId="48" xfId="0" applyFont="1" applyFill="1" applyBorder="1" applyAlignment="1">
      <alignment wrapText="1"/>
    </xf>
    <xf numFmtId="0" fontId="27" fillId="6" borderId="48" xfId="0" applyFont="1" applyFill="1" applyBorder="1" applyAlignment="1">
      <alignment wrapText="1"/>
    </xf>
    <xf numFmtId="0" fontId="8" fillId="17" borderId="0" xfId="0" applyFont="1" applyFill="1" applyAlignment="1">
      <alignment horizontal="left" wrapText="1"/>
    </xf>
    <xf numFmtId="0" fontId="27" fillId="17" borderId="0" xfId="0" applyFont="1" applyFill="1" applyAlignment="1">
      <alignment vertical="center" wrapText="1"/>
    </xf>
    <xf numFmtId="0" fontId="8" fillId="27" borderId="0" xfId="0" applyFont="1" applyFill="1" applyAlignment="1">
      <alignment wrapText="1"/>
    </xf>
    <xf numFmtId="0" fontId="0" fillId="8" borderId="0" xfId="0" applyFill="1" applyAlignment="1">
      <alignment wrapText="1"/>
    </xf>
    <xf numFmtId="0" fontId="0" fillId="17" borderId="0" xfId="0" applyFill="1" applyAlignment="1">
      <alignment wrapText="1"/>
    </xf>
    <xf numFmtId="0" fontId="8" fillId="8" borderId="0" xfId="0" applyFont="1" applyFill="1" applyAlignment="1">
      <alignment horizontal="left" wrapText="1"/>
    </xf>
    <xf numFmtId="0" fontId="66" fillId="8" borderId="0" xfId="0" applyFont="1" applyFill="1" applyAlignment="1">
      <alignment wrapText="1"/>
    </xf>
    <xf numFmtId="0" fontId="0" fillId="17" borderId="0" xfId="0" applyFill="1" applyAlignment="1">
      <alignment horizontal="left" wrapText="1"/>
    </xf>
    <xf numFmtId="0" fontId="0" fillId="17" borderId="33" xfId="0" applyFill="1" applyBorder="1" applyAlignment="1">
      <alignment horizontal="center" vertical="center" wrapText="1"/>
    </xf>
    <xf numFmtId="0" fontId="45" fillId="0" borderId="0" xfId="0" applyFont="1" applyAlignment="1">
      <alignment wrapText="1"/>
    </xf>
    <xf numFmtId="0" fontId="45" fillId="0" borderId="0" xfId="0" applyFont="1"/>
    <xf numFmtId="0" fontId="46" fillId="0" borderId="0" xfId="1" applyFont="1" applyFill="1" applyBorder="1" applyAlignment="1">
      <alignment vertical="center" wrapText="1"/>
    </xf>
    <xf numFmtId="0" fontId="5" fillId="0" borderId="46" xfId="1" applyBorder="1" applyAlignment="1">
      <alignment horizontal="left" wrapText="1"/>
    </xf>
    <xf numFmtId="0" fontId="46" fillId="0" borderId="0" xfId="1" applyFont="1" applyBorder="1" applyAlignment="1">
      <alignment vertical="center" wrapText="1"/>
    </xf>
    <xf numFmtId="0" fontId="46" fillId="0" borderId="0" xfId="1" applyFont="1" applyBorder="1" applyAlignment="1">
      <alignment vertical="center"/>
    </xf>
    <xf numFmtId="0" fontId="45" fillId="0" borderId="0" xfId="0" applyFont="1" applyAlignment="1">
      <alignment horizontal="right" wrapText="1"/>
    </xf>
    <xf numFmtId="165" fontId="8" fillId="0" borderId="46" xfId="0" applyNumberFormat="1" applyFont="1" applyBorder="1" applyAlignment="1">
      <alignment horizontal="left" wrapText="1"/>
    </xf>
    <xf numFmtId="0" fontId="45" fillId="0" borderId="0" xfId="0" applyFont="1" applyAlignment="1">
      <alignment horizontal="right"/>
    </xf>
    <xf numFmtId="164" fontId="8" fillId="0" borderId="46" xfId="2" applyNumberFormat="1" applyFont="1" applyFill="1" applyBorder="1" applyAlignment="1">
      <alignment horizontal="left"/>
    </xf>
    <xf numFmtId="1" fontId="8" fillId="0" borderId="46" xfId="2" applyNumberFormat="1" applyFont="1" applyFill="1" applyBorder="1" applyAlignment="1">
      <alignment horizontal="right"/>
    </xf>
    <xf numFmtId="164" fontId="45" fillId="0" borderId="0" xfId="2" applyNumberFormat="1" applyFont="1" applyBorder="1"/>
    <xf numFmtId="3" fontId="45" fillId="0" borderId="0" xfId="0" applyNumberFormat="1" applyFont="1"/>
    <xf numFmtId="0" fontId="46" fillId="0" borderId="0" xfId="1" applyFont="1" applyFill="1" applyBorder="1" applyAlignment="1">
      <alignment wrapText="1"/>
    </xf>
    <xf numFmtId="0" fontId="46" fillId="0" borderId="0" xfId="1" applyFont="1" applyBorder="1" applyAlignment="1">
      <alignment wrapText="1"/>
    </xf>
    <xf numFmtId="0" fontId="5" fillId="0" borderId="46" xfId="1" applyBorder="1" applyAlignment="1">
      <alignment horizontal="left"/>
    </xf>
    <xf numFmtId="1" fontId="8" fillId="0" borderId="46" xfId="0" applyNumberFormat="1" applyFont="1" applyBorder="1" applyAlignment="1">
      <alignment horizontal="center" wrapText="1"/>
    </xf>
    <xf numFmtId="14" fontId="45" fillId="0" borderId="0" xfId="0" applyNumberFormat="1" applyFont="1" applyAlignment="1">
      <alignment horizontal="right" wrapText="1"/>
    </xf>
    <xf numFmtId="14" fontId="45" fillId="0" borderId="0" xfId="0" applyNumberFormat="1" applyFont="1" applyAlignment="1">
      <alignment wrapText="1"/>
    </xf>
    <xf numFmtId="14" fontId="45" fillId="0" borderId="0" xfId="0" applyNumberFormat="1" applyFont="1" applyAlignment="1">
      <alignment horizontal="right"/>
    </xf>
    <xf numFmtId="0" fontId="5" fillId="0" borderId="0" xfId="1" applyBorder="1" applyAlignment="1">
      <alignment wrapText="1"/>
    </xf>
    <xf numFmtId="0" fontId="8" fillId="0" borderId="46" xfId="1" applyNumberFormat="1" applyFont="1" applyBorder="1" applyAlignment="1">
      <alignment horizontal="left"/>
    </xf>
    <xf numFmtId="0" fontId="5" fillId="0" borderId="0" xfId="1" applyFill="1" applyAlignment="1">
      <alignment wrapText="1"/>
    </xf>
    <xf numFmtId="0" fontId="46" fillId="0" borderId="0" xfId="1" applyFont="1" applyBorder="1" applyAlignment="1"/>
    <xf numFmtId="0" fontId="45" fillId="0" borderId="0" xfId="0" applyFont="1" applyAlignment="1">
      <alignment horizontal="center"/>
    </xf>
    <xf numFmtId="1" fontId="8" fillId="0" borderId="46" xfId="2" applyNumberFormat="1" applyFont="1" applyBorder="1" applyAlignment="1">
      <alignment horizontal="right"/>
    </xf>
    <xf numFmtId="0" fontId="8" fillId="0" borderId="0" xfId="1" applyFont="1" applyFill="1" applyBorder="1" applyAlignment="1">
      <alignment horizontal="left" wrapText="1"/>
    </xf>
    <xf numFmtId="0" fontId="45" fillId="0" borderId="30" xfId="0" applyFont="1" applyBorder="1" applyAlignment="1">
      <alignment wrapText="1"/>
    </xf>
    <xf numFmtId="0" fontId="8" fillId="0" borderId="46" xfId="0" applyFont="1" applyBorder="1" applyAlignment="1">
      <alignment wrapText="1"/>
    </xf>
    <xf numFmtId="168" fontId="8" fillId="0" borderId="46" xfId="0" applyNumberFormat="1" applyFont="1" applyBorder="1" applyAlignment="1">
      <alignment horizontal="center"/>
    </xf>
    <xf numFmtId="167" fontId="8" fillId="0" borderId="46" xfId="0" applyNumberFormat="1" applyFont="1" applyBorder="1" applyAlignment="1">
      <alignment horizontal="center" wrapText="1"/>
    </xf>
    <xf numFmtId="169" fontId="8" fillId="0" borderId="46" xfId="0" applyNumberFormat="1" applyFont="1" applyBorder="1" applyAlignment="1">
      <alignment wrapText="1"/>
    </xf>
    <xf numFmtId="164" fontId="8" fillId="0" borderId="46" xfId="2" applyNumberFormat="1" applyFont="1" applyFill="1" applyBorder="1" applyAlignment="1">
      <alignment horizontal="center"/>
    </xf>
    <xf numFmtId="164" fontId="8" fillId="0" borderId="46" xfId="2" applyNumberFormat="1" applyFont="1" applyFill="1" applyBorder="1" applyAlignment="1">
      <alignment wrapText="1"/>
    </xf>
    <xf numFmtId="0" fontId="27" fillId="0" borderId="46" xfId="0" applyFont="1" applyBorder="1" applyAlignment="1">
      <alignment wrapText="1"/>
    </xf>
    <xf numFmtId="0" fontId="27" fillId="0" borderId="46" xfId="0" applyFont="1" applyBorder="1" applyAlignment="1">
      <alignment horizontal="center" wrapText="1"/>
    </xf>
    <xf numFmtId="14" fontId="27" fillId="0" borderId="46" xfId="0" applyNumberFormat="1" applyFont="1" applyBorder="1" applyAlignment="1">
      <alignment wrapText="1"/>
    </xf>
    <xf numFmtId="0" fontId="27" fillId="0" borderId="46" xfId="0" applyFont="1" applyBorder="1" applyAlignment="1">
      <alignment horizontal="left" wrapText="1"/>
    </xf>
    <xf numFmtId="0" fontId="27" fillId="0" borderId="0" xfId="1" applyFont="1" applyFill="1" applyAlignment="1">
      <alignment horizontal="left" wrapText="1"/>
    </xf>
    <xf numFmtId="0" fontId="71" fillId="0" borderId="0" xfId="0" applyFont="1"/>
    <xf numFmtId="0" fontId="71" fillId="0" borderId="0" xfId="0" applyFont="1" applyAlignment="1">
      <alignment wrapText="1"/>
    </xf>
    <xf numFmtId="0" fontId="8" fillId="0" borderId="43" xfId="0" applyFont="1" applyBorder="1" applyAlignment="1">
      <alignment horizontal="left" vertical="center" wrapText="1"/>
    </xf>
    <xf numFmtId="0" fontId="8" fillId="0" borderId="27" xfId="1" applyFont="1" applyBorder="1" applyAlignment="1">
      <alignment horizontal="left" wrapText="1"/>
    </xf>
    <xf numFmtId="1" fontId="8" fillId="0" borderId="43" xfId="2" applyNumberFormat="1" applyFont="1" applyBorder="1" applyAlignment="1">
      <alignment horizontal="left" wrapText="1"/>
    </xf>
    <xf numFmtId="0" fontId="0" fillId="0" borderId="27" xfId="0" applyBorder="1" applyAlignment="1">
      <alignment wrapText="1"/>
    </xf>
    <xf numFmtId="1" fontId="8" fillId="8" borderId="50" xfId="0" applyNumberFormat="1" applyFont="1" applyFill="1" applyBorder="1" applyAlignment="1">
      <alignment horizontal="center" wrapText="1"/>
    </xf>
    <xf numFmtId="49" fontId="8" fillId="8" borderId="50" xfId="0" applyNumberFormat="1" applyFont="1" applyFill="1" applyBorder="1" applyAlignment="1">
      <alignment horizontal="center" wrapText="1"/>
    </xf>
    <xf numFmtId="0" fontId="0" fillId="8" borderId="50" xfId="0" applyFill="1" applyBorder="1" applyAlignment="1">
      <alignment wrapText="1"/>
    </xf>
    <xf numFmtId="164" fontId="8" fillId="0" borderId="0" xfId="4" applyNumberFormat="1" applyFont="1" applyBorder="1" applyAlignment="1">
      <alignment horizontal="right" wrapText="1"/>
    </xf>
    <xf numFmtId="49" fontId="8" fillId="0" borderId="0" xfId="4" applyNumberFormat="1" applyFont="1" applyBorder="1" applyAlignment="1">
      <alignment horizontal="right" wrapText="1"/>
    </xf>
    <xf numFmtId="164" fontId="8" fillId="0" borderId="0" xfId="4" applyNumberFormat="1" applyFont="1" applyFill="1" applyBorder="1" applyAlignment="1">
      <alignment horizontal="right" wrapText="1"/>
    </xf>
    <xf numFmtId="164" fontId="27" fillId="0" borderId="0" xfId="4" applyNumberFormat="1" applyFont="1" applyFill="1" applyBorder="1" applyAlignment="1">
      <alignment horizontal="right" wrapText="1"/>
    </xf>
    <xf numFmtId="1" fontId="8" fillId="0" borderId="0" xfId="4" applyNumberFormat="1" applyFont="1" applyBorder="1" applyAlignment="1">
      <alignment horizontal="right" wrapText="1"/>
    </xf>
    <xf numFmtId="164" fontId="8" fillId="0" borderId="0" xfId="4" applyNumberFormat="1" applyFont="1" applyAlignment="1">
      <alignment horizontal="right"/>
    </xf>
    <xf numFmtId="164" fontId="8" fillId="0" borderId="0" xfId="4" applyNumberFormat="1" applyFont="1" applyBorder="1" applyAlignment="1">
      <alignment horizontal="right"/>
    </xf>
    <xf numFmtId="164" fontId="8" fillId="0" borderId="0" xfId="4" applyNumberFormat="1" applyFont="1" applyAlignment="1">
      <alignment horizontal="right" wrapText="1"/>
    </xf>
    <xf numFmtId="164" fontId="8" fillId="0" borderId="0" xfId="4" applyNumberFormat="1" applyFont="1" applyAlignment="1">
      <alignment horizontal="left" wrapText="1"/>
    </xf>
    <xf numFmtId="164" fontId="8" fillId="0" borderId="0" xfId="4" applyNumberFormat="1" applyFont="1" applyFill="1" applyAlignment="1">
      <alignment horizontal="right" wrapText="1"/>
    </xf>
    <xf numFmtId="165" fontId="8" fillId="0" borderId="46" xfId="0" applyNumberFormat="1" applyFont="1" applyBorder="1" applyAlignment="1">
      <alignment horizontal="right" wrapText="1"/>
    </xf>
    <xf numFmtId="0" fontId="8" fillId="0" borderId="0" xfId="1" applyFont="1" applyFill="1" applyAlignment="1">
      <alignment horizontal="left" wrapText="1"/>
    </xf>
    <xf numFmtId="1" fontId="8" fillId="0" borderId="0" xfId="4" applyNumberFormat="1" applyFont="1" applyAlignment="1">
      <alignment horizontal="right" wrapText="1"/>
    </xf>
    <xf numFmtId="1" fontId="8" fillId="0" borderId="0" xfId="4" applyNumberFormat="1" applyFont="1" applyFill="1" applyAlignment="1">
      <alignment horizontal="left" wrapText="1"/>
    </xf>
    <xf numFmtId="164" fontId="8" fillId="0" borderId="27" xfId="4" applyNumberFormat="1" applyFont="1" applyBorder="1" applyAlignment="1">
      <alignment horizontal="right" wrapText="1"/>
    </xf>
    <xf numFmtId="164" fontId="8" fillId="0" borderId="27" xfId="4" applyNumberFormat="1" applyFont="1" applyFill="1" applyBorder="1" applyAlignment="1">
      <alignment horizontal="right" wrapText="1"/>
    </xf>
    <xf numFmtId="164" fontId="8" fillId="0" borderId="0" xfId="4" applyNumberFormat="1" applyFont="1" applyFill="1" applyBorder="1" applyAlignment="1">
      <alignment horizontal="right"/>
    </xf>
    <xf numFmtId="0" fontId="0" fillId="0" borderId="27" xfId="0" applyBorder="1"/>
    <xf numFmtId="1" fontId="8" fillId="0" borderId="27" xfId="4" applyNumberFormat="1" applyFont="1" applyBorder="1" applyAlignment="1">
      <alignment horizontal="right" wrapText="1"/>
    </xf>
    <xf numFmtId="164" fontId="8" fillId="0" borderId="27" xfId="4" applyNumberFormat="1" applyFont="1" applyBorder="1" applyAlignment="1">
      <alignment horizontal="left" wrapText="1"/>
    </xf>
    <xf numFmtId="0" fontId="0" fillId="0" borderId="48" xfId="0" applyBorder="1" applyAlignment="1">
      <alignment wrapText="1"/>
    </xf>
    <xf numFmtId="0" fontId="7" fillId="0" borderId="0" xfId="0" applyFont="1" applyAlignment="1">
      <alignment vertical="center" wrapText="1"/>
    </xf>
    <xf numFmtId="0" fontId="72" fillId="0" borderId="0" xfId="0" applyFont="1" applyAlignment="1">
      <alignment wrapText="1"/>
    </xf>
    <xf numFmtId="0" fontId="73" fillId="0" borderId="0" xfId="0" applyFont="1" applyAlignment="1">
      <alignment wrapText="1"/>
    </xf>
    <xf numFmtId="0" fontId="8" fillId="30" borderId="49" xfId="0" applyFont="1" applyFill="1" applyBorder="1" applyAlignment="1">
      <alignment horizontal="left" wrapText="1"/>
    </xf>
    <xf numFmtId="0" fontId="27" fillId="31" borderId="30" xfId="0" applyFont="1" applyFill="1" applyBorder="1" applyAlignment="1">
      <alignment horizontal="left" wrapText="1"/>
    </xf>
    <xf numFmtId="0" fontId="8" fillId="32" borderId="0" xfId="0" applyFont="1" applyFill="1" applyAlignment="1">
      <alignment horizontal="left" wrapText="1"/>
    </xf>
    <xf numFmtId="0" fontId="27" fillId="32" borderId="30" xfId="0" applyFont="1" applyFill="1" applyBorder="1" applyAlignment="1">
      <alignment horizontal="left" wrapText="1"/>
    </xf>
    <xf numFmtId="0" fontId="33" fillId="0" borderId="0" xfId="0" applyFont="1" applyAlignment="1">
      <alignment wrapText="1"/>
    </xf>
    <xf numFmtId="0" fontId="20" fillId="0" borderId="33" xfId="0" applyFont="1" applyBorder="1" applyAlignment="1">
      <alignment horizontal="center" vertical="center" wrapText="1"/>
    </xf>
    <xf numFmtId="0" fontId="0" fillId="0" borderId="0" xfId="0" applyAlignment="1">
      <alignment horizontal="left" wrapText="1"/>
    </xf>
    <xf numFmtId="0" fontId="4" fillId="0" borderId="0" xfId="0" applyFont="1" applyAlignment="1">
      <alignment horizontal="center" wrapText="1"/>
    </xf>
    <xf numFmtId="0" fontId="28" fillId="34" borderId="1" xfId="0" applyFont="1" applyFill="1" applyBorder="1" applyAlignment="1">
      <alignment horizontal="center" wrapText="1"/>
    </xf>
    <xf numFmtId="0" fontId="28" fillId="34" borderId="3" xfId="0" applyFont="1" applyFill="1" applyBorder="1" applyAlignment="1">
      <alignment horizontal="center" wrapText="1"/>
    </xf>
    <xf numFmtId="0" fontId="28" fillId="19" borderId="33" xfId="0" applyFont="1" applyFill="1" applyBorder="1" applyAlignment="1">
      <alignment horizontal="center" wrapText="1"/>
    </xf>
    <xf numFmtId="0" fontId="0" fillId="0" borderId="33" xfId="0" applyBorder="1"/>
    <xf numFmtId="0" fontId="0" fillId="0" borderId="33" xfId="0" applyBorder="1" applyAlignment="1">
      <alignment wrapText="1"/>
    </xf>
    <xf numFmtId="0" fontId="0" fillId="0" borderId="45" xfId="0" applyBorder="1" applyAlignment="1">
      <alignment horizontal="center" vertical="center"/>
    </xf>
    <xf numFmtId="0" fontId="5" fillId="0" borderId="33" xfId="1" applyBorder="1"/>
    <xf numFmtId="1" fontId="8" fillId="23" borderId="0" xfId="0" applyNumberFormat="1" applyFont="1" applyFill="1" applyAlignment="1">
      <alignment horizontal="center" wrapText="1"/>
    </xf>
    <xf numFmtId="0" fontId="8" fillId="23" borderId="0" xfId="0" applyFont="1" applyFill="1" applyAlignment="1">
      <alignment horizontal="center" wrapText="1"/>
    </xf>
    <xf numFmtId="0" fontId="8" fillId="23" borderId="0" xfId="0" applyFont="1" applyFill="1" applyAlignment="1">
      <alignment wrapText="1"/>
    </xf>
    <xf numFmtId="0" fontId="8" fillId="23" borderId="0" xfId="0" applyFont="1" applyFill="1" applyAlignment="1">
      <alignment horizontal="left" wrapText="1"/>
    </xf>
    <xf numFmtId="0" fontId="8" fillId="23" borderId="0" xfId="0" applyFont="1" applyFill="1" applyAlignment="1">
      <alignment horizontal="center"/>
    </xf>
    <xf numFmtId="0" fontId="8" fillId="23" borderId="0" xfId="0" applyFont="1" applyFill="1"/>
    <xf numFmtId="14" fontId="8" fillId="23" borderId="0" xfId="0" applyNumberFormat="1" applyFont="1" applyFill="1" applyAlignment="1">
      <alignment horizontal="center"/>
    </xf>
    <xf numFmtId="0" fontId="8" fillId="0" borderId="0" xfId="0" applyFont="1" applyAlignment="1">
      <alignment horizontal="center" vertical="center"/>
    </xf>
    <xf numFmtId="0" fontId="8" fillId="23" borderId="0" xfId="0" applyFont="1" applyFill="1" applyAlignment="1">
      <alignment horizontal="left"/>
    </xf>
    <xf numFmtId="0" fontId="5" fillId="23" borderId="0" xfId="1" applyFill="1" applyAlignment="1">
      <alignment wrapText="1"/>
    </xf>
    <xf numFmtId="0" fontId="8" fillId="23" borderId="0" xfId="0" applyFont="1" applyFill="1" applyAlignment="1">
      <alignment horizontal="center" vertical="center"/>
    </xf>
    <xf numFmtId="164" fontId="8" fillId="23" borderId="0" xfId="2" applyNumberFormat="1" applyFont="1" applyFill="1" applyAlignment="1">
      <alignment horizontal="center"/>
    </xf>
    <xf numFmtId="1" fontId="8" fillId="23" borderId="0" xfId="2" applyNumberFormat="1" applyFont="1" applyFill="1" applyAlignment="1">
      <alignment horizontal="right"/>
    </xf>
    <xf numFmtId="14" fontId="8" fillId="23" borderId="0" xfId="0" applyNumberFormat="1" applyFont="1" applyFill="1"/>
    <xf numFmtId="0" fontId="17" fillId="23" borderId="0" xfId="0" applyFont="1" applyFill="1" applyAlignment="1">
      <alignment horizontal="left" wrapText="1"/>
    </xf>
    <xf numFmtId="14" fontId="8" fillId="23" borderId="0" xfId="0" applyNumberFormat="1" applyFont="1" applyFill="1" applyAlignment="1">
      <alignment horizontal="left"/>
    </xf>
    <xf numFmtId="14" fontId="8" fillId="23" borderId="0" xfId="0" applyNumberFormat="1" applyFont="1" applyFill="1" applyAlignment="1">
      <alignment wrapText="1"/>
    </xf>
    <xf numFmtId="0" fontId="17" fillId="23" borderId="0" xfId="0" applyFont="1" applyFill="1" applyAlignment="1">
      <alignment horizontal="left" vertical="center" wrapText="1"/>
    </xf>
    <xf numFmtId="164" fontId="17" fillId="23" borderId="0" xfId="4" applyNumberFormat="1" applyFont="1" applyFill="1" applyAlignment="1">
      <alignment horizontal="center" wrapText="1"/>
    </xf>
    <xf numFmtId="164" fontId="17" fillId="23" borderId="0" xfId="4" applyNumberFormat="1" applyFont="1" applyFill="1" applyAlignment="1">
      <alignment horizontal="right" wrapText="1"/>
    </xf>
    <xf numFmtId="0" fontId="27" fillId="0" borderId="51" xfId="0" applyFont="1" applyBorder="1" applyAlignment="1">
      <alignment horizontal="left" wrapText="1"/>
    </xf>
    <xf numFmtId="164" fontId="8" fillId="0" borderId="0" xfId="2" applyNumberFormat="1" applyFont="1" applyBorder="1" applyAlignment="1">
      <alignment horizontal="right" wrapText="1"/>
    </xf>
    <xf numFmtId="2" fontId="8" fillId="23" borderId="0" xfId="0" applyNumberFormat="1" applyFont="1" applyFill="1" applyAlignment="1">
      <alignment horizontal="right" wrapText="1"/>
    </xf>
    <xf numFmtId="164" fontId="8" fillId="23" borderId="0" xfId="2" applyNumberFormat="1" applyFont="1" applyFill="1" applyBorder="1" applyAlignment="1">
      <alignment horizontal="right" wrapText="1"/>
    </xf>
    <xf numFmtId="14" fontId="8" fillId="23" borderId="0" xfId="0" applyNumberFormat="1" applyFont="1" applyFill="1" applyAlignment="1">
      <alignment horizontal="left" wrapText="1"/>
    </xf>
    <xf numFmtId="0" fontId="8" fillId="23" borderId="0" xfId="1" applyFont="1" applyFill="1" applyBorder="1" applyAlignment="1">
      <alignment horizontal="left" wrapText="1"/>
    </xf>
    <xf numFmtId="167" fontId="8" fillId="23" borderId="0" xfId="0" applyNumberFormat="1" applyFont="1" applyFill="1" applyAlignment="1">
      <alignment horizontal="center" wrapText="1"/>
    </xf>
    <xf numFmtId="164" fontId="8" fillId="23" borderId="0" xfId="2" applyNumberFormat="1" applyFont="1" applyFill="1" applyBorder="1" applyAlignment="1">
      <alignment horizontal="center" wrapText="1"/>
    </xf>
    <xf numFmtId="164" fontId="8" fillId="23" borderId="0" xfId="2" applyNumberFormat="1" applyFont="1" applyFill="1" applyBorder="1" applyAlignment="1">
      <alignment wrapText="1"/>
    </xf>
    <xf numFmtId="165" fontId="8" fillId="23" borderId="0" xfId="0" applyNumberFormat="1" applyFont="1" applyFill="1" applyAlignment="1">
      <alignment horizontal="left" wrapText="1"/>
    </xf>
    <xf numFmtId="0" fontId="28" fillId="19" borderId="0" xfId="0" applyFont="1" applyFill="1" applyAlignment="1">
      <alignment horizontal="center" vertical="center" wrapText="1"/>
    </xf>
    <xf numFmtId="0" fontId="7" fillId="0" borderId="0" xfId="0" applyFont="1" applyAlignment="1">
      <alignment horizontal="center" vertical="center"/>
    </xf>
    <xf numFmtId="0" fontId="75" fillId="0" borderId="0" xfId="0" applyFont="1" applyAlignment="1">
      <alignment horizontal="left" vertical="center" readingOrder="1"/>
    </xf>
    <xf numFmtId="0" fontId="2" fillId="23" borderId="0" xfId="0" applyFont="1" applyFill="1"/>
    <xf numFmtId="0" fontId="76" fillId="23" borderId="0" xfId="0" applyFont="1" applyFill="1"/>
    <xf numFmtId="0" fontId="30" fillId="23" borderId="0" xfId="0" applyFont="1" applyFill="1"/>
    <xf numFmtId="0" fontId="0" fillId="23" borderId="0" xfId="0" applyFill="1" applyAlignment="1">
      <alignment wrapText="1"/>
    </xf>
    <xf numFmtId="0" fontId="5" fillId="23" borderId="0" xfId="1" applyFill="1" applyBorder="1" applyAlignment="1">
      <alignment horizontal="left" wrapText="1"/>
    </xf>
    <xf numFmtId="0" fontId="61" fillId="23" borderId="0" xfId="0" applyFont="1" applyFill="1"/>
    <xf numFmtId="0" fontId="0" fillId="23" borderId="0" xfId="0" applyFill="1"/>
    <xf numFmtId="0" fontId="8" fillId="10" borderId="49" xfId="0" applyFont="1" applyFill="1" applyBorder="1" applyAlignment="1">
      <alignment horizontal="center" wrapText="1"/>
    </xf>
    <xf numFmtId="0" fontId="8" fillId="0" borderId="49" xfId="0" applyFont="1" applyBorder="1" applyAlignment="1">
      <alignment horizontal="center" wrapText="1"/>
    </xf>
    <xf numFmtId="0" fontId="45" fillId="10" borderId="46" xfId="0" applyFont="1" applyFill="1" applyBorder="1" applyAlignment="1">
      <alignment horizontal="center" vertical="center" wrapText="1"/>
    </xf>
    <xf numFmtId="0" fontId="29" fillId="0" borderId="0" xfId="0" applyFont="1" applyAlignment="1">
      <alignment horizontal="center"/>
    </xf>
    <xf numFmtId="0" fontId="29" fillId="0" borderId="49" xfId="0" applyFont="1" applyBorder="1" applyAlignment="1">
      <alignment horizontal="center"/>
    </xf>
    <xf numFmtId="0" fontId="28" fillId="33" borderId="0" xfId="0" applyFont="1" applyFill="1" applyAlignment="1">
      <alignment horizontal="center" wrapText="1"/>
    </xf>
    <xf numFmtId="0" fontId="5" fillId="23" borderId="0" xfId="1" applyNumberFormat="1" applyFill="1" applyAlignment="1">
      <alignment horizontal="left" wrapText="1"/>
    </xf>
    <xf numFmtId="164" fontId="8" fillId="23" borderId="0" xfId="2" applyNumberFormat="1" applyFont="1" applyFill="1" applyBorder="1" applyAlignment="1">
      <alignment horizontal="center"/>
    </xf>
    <xf numFmtId="1" fontId="8" fillId="23" borderId="0" xfId="2" applyNumberFormat="1" applyFont="1" applyFill="1" applyBorder="1" applyAlignment="1">
      <alignment horizontal="right"/>
    </xf>
    <xf numFmtId="0" fontId="27" fillId="0" borderId="0" xfId="0" applyFont="1" applyAlignment="1">
      <alignment horizontal="center"/>
    </xf>
    <xf numFmtId="0" fontId="5" fillId="23" borderId="0" xfId="1" applyNumberFormat="1" applyFill="1" applyAlignment="1">
      <alignment wrapText="1"/>
    </xf>
    <xf numFmtId="0" fontId="45" fillId="0" borderId="0" xfId="0" applyFont="1" applyAlignment="1">
      <alignment horizontal="center" wrapText="1"/>
    </xf>
    <xf numFmtId="164" fontId="8" fillId="6" borderId="0" xfId="2" applyNumberFormat="1" applyFont="1" applyFill="1" applyBorder="1" applyAlignment="1">
      <alignment horizontal="center"/>
    </xf>
    <xf numFmtId="0" fontId="8" fillId="23" borderId="30" xfId="0" applyFont="1" applyFill="1" applyBorder="1" applyAlignment="1">
      <alignment horizontal="left" wrapText="1"/>
    </xf>
    <xf numFmtId="0" fontId="8" fillId="23" borderId="55" xfId="0" applyFont="1" applyFill="1" applyBorder="1" applyAlignment="1">
      <alignment horizontal="left"/>
    </xf>
    <xf numFmtId="0" fontId="52" fillId="0" borderId="0" xfId="0" applyFont="1" applyAlignment="1">
      <alignment horizontal="center"/>
    </xf>
    <xf numFmtId="0" fontId="17" fillId="0" borderId="0" xfId="0" applyFont="1" applyAlignment="1">
      <alignment horizontal="left" wrapText="1"/>
    </xf>
    <xf numFmtId="0" fontId="5" fillId="0" borderId="46" xfId="1" applyNumberFormat="1" applyBorder="1" applyAlignment="1">
      <alignment horizontal="left" wrapText="1"/>
    </xf>
    <xf numFmtId="0" fontId="8" fillId="0" borderId="0" xfId="1" applyNumberFormat="1" applyFont="1" applyBorder="1" applyAlignment="1">
      <alignment horizontal="left"/>
    </xf>
    <xf numFmtId="0" fontId="5" fillId="0" borderId="46" xfId="1" applyBorder="1"/>
    <xf numFmtId="0" fontId="8" fillId="0" borderId="46" xfId="0" applyFont="1" applyBorder="1" applyAlignment="1">
      <alignment horizontal="center" vertical="center" wrapText="1"/>
    </xf>
    <xf numFmtId="164" fontId="8" fillId="0" borderId="46" xfId="2" applyNumberFormat="1" applyFont="1" applyBorder="1" applyAlignment="1">
      <alignment horizontal="left"/>
    </xf>
    <xf numFmtId="164" fontId="8" fillId="0" borderId="46" xfId="2" applyNumberFormat="1" applyFont="1" applyBorder="1"/>
    <xf numFmtId="0" fontId="0" fillId="0" borderId="46" xfId="0" applyBorder="1" applyAlignment="1">
      <alignment wrapText="1"/>
    </xf>
    <xf numFmtId="1" fontId="8" fillId="0" borderId="49" xfId="0" applyNumberFormat="1" applyFont="1" applyBorder="1" applyAlignment="1">
      <alignment horizontal="left" wrapText="1"/>
    </xf>
    <xf numFmtId="1" fontId="8" fillId="10" borderId="0" xfId="0" applyNumberFormat="1" applyFont="1" applyFill="1" applyAlignment="1">
      <alignment horizontal="left" wrapText="1"/>
    </xf>
    <xf numFmtId="0" fontId="45" fillId="10" borderId="49" xfId="0" applyFont="1" applyFill="1" applyBorder="1" applyAlignment="1">
      <alignment vertical="center" wrapText="1"/>
    </xf>
    <xf numFmtId="0" fontId="8" fillId="10" borderId="46" xfId="0" applyFont="1" applyFill="1" applyBorder="1" applyAlignment="1">
      <alignment horizontal="left" wrapText="1"/>
    </xf>
    <xf numFmtId="0" fontId="8" fillId="0" borderId="23" xfId="0" applyFont="1" applyBorder="1" applyAlignment="1">
      <alignment horizontal="center"/>
    </xf>
    <xf numFmtId="168" fontId="8" fillId="0" borderId="0" xfId="0" applyNumberFormat="1" applyFont="1" applyAlignment="1">
      <alignment horizontal="center"/>
    </xf>
    <xf numFmtId="165" fontId="8" fillId="0" borderId="23" xfId="0" applyNumberFormat="1" applyFont="1" applyBorder="1" applyAlignment="1">
      <alignment horizontal="left" wrapText="1"/>
    </xf>
    <xf numFmtId="1" fontId="8" fillId="23" borderId="0" xfId="2" applyNumberFormat="1" applyFont="1" applyFill="1" applyBorder="1" applyAlignment="1">
      <alignment horizontal="center"/>
    </xf>
    <xf numFmtId="164" fontId="8" fillId="0" borderId="23" xfId="2" applyNumberFormat="1" applyFont="1" applyFill="1" applyBorder="1" applyAlignment="1">
      <alignment horizontal="center"/>
    </xf>
    <xf numFmtId="164" fontId="8" fillId="23" borderId="0" xfId="2" applyNumberFormat="1" applyFont="1" applyFill="1" applyBorder="1" applyAlignment="1">
      <alignment horizontal="right"/>
    </xf>
    <xf numFmtId="0" fontId="5" fillId="0" borderId="23" xfId="1" applyBorder="1" applyAlignment="1">
      <alignment horizontal="left"/>
    </xf>
    <xf numFmtId="0" fontId="8" fillId="23" borderId="30" xfId="0" applyFont="1" applyFill="1" applyBorder="1" applyAlignment="1">
      <alignment wrapText="1"/>
    </xf>
    <xf numFmtId="0" fontId="0" fillId="0" borderId="30" xfId="0" applyBorder="1" applyAlignment="1">
      <alignment vertical="center" wrapText="1"/>
    </xf>
    <xf numFmtId="0" fontId="5" fillId="0" borderId="23" xfId="1" applyBorder="1"/>
    <xf numFmtId="168" fontId="8" fillId="0" borderId="46" xfId="0" applyNumberFormat="1" applyFont="1" applyBorder="1" applyAlignment="1">
      <alignment horizontal="right"/>
    </xf>
    <xf numFmtId="165" fontId="8" fillId="0" borderId="46" xfId="0" applyNumberFormat="1" applyFont="1" applyBorder="1" applyAlignment="1">
      <alignment wrapText="1"/>
    </xf>
    <xf numFmtId="1" fontId="8" fillId="0" borderId="23" xfId="2" applyNumberFormat="1" applyFont="1" applyBorder="1" applyAlignment="1">
      <alignment horizontal="right"/>
    </xf>
    <xf numFmtId="0" fontId="8" fillId="0" borderId="23" xfId="0" applyFont="1" applyBorder="1"/>
    <xf numFmtId="0" fontId="20" fillId="0" borderId="30" xfId="0" applyFont="1" applyBorder="1" applyAlignment="1">
      <alignment wrapText="1"/>
    </xf>
    <xf numFmtId="0" fontId="27" fillId="0" borderId="30" xfId="0" applyFont="1" applyBorder="1" applyAlignment="1">
      <alignment horizontal="left"/>
    </xf>
    <xf numFmtId="0" fontId="0" fillId="17" borderId="48" xfId="0" applyFill="1" applyBorder="1" applyAlignment="1">
      <alignment wrapText="1"/>
    </xf>
    <xf numFmtId="0" fontId="27" fillId="26" borderId="0" xfId="0" applyFont="1" applyFill="1" applyAlignment="1">
      <alignment wrapText="1"/>
    </xf>
    <xf numFmtId="0" fontId="27" fillId="11" borderId="0" xfId="0" applyFont="1" applyFill="1" applyAlignment="1">
      <alignment horizontal="left" wrapText="1"/>
    </xf>
    <xf numFmtId="0" fontId="27" fillId="23" borderId="0" xfId="0" applyFont="1" applyFill="1" applyAlignment="1">
      <alignment horizontal="left" wrapText="1"/>
    </xf>
    <xf numFmtId="0" fontId="8" fillId="0" borderId="51" xfId="0" applyFont="1" applyBorder="1" applyAlignment="1">
      <alignment horizontal="left" wrapText="1"/>
    </xf>
    <xf numFmtId="0" fontId="27" fillId="11" borderId="0" xfId="0" applyFont="1" applyFill="1" applyAlignment="1">
      <alignment horizontal="center" wrapText="1"/>
    </xf>
    <xf numFmtId="0" fontId="27" fillId="23" borderId="0" xfId="0" applyFont="1" applyFill="1" applyAlignment="1">
      <alignment horizontal="center" wrapText="1"/>
    </xf>
    <xf numFmtId="0" fontId="0" fillId="0" borderId="46" xfId="0" applyBorder="1"/>
    <xf numFmtId="0" fontId="27" fillId="0" borderId="0" xfId="0" quotePrefix="1" applyFont="1" applyAlignment="1">
      <alignment horizontal="left" wrapText="1"/>
    </xf>
    <xf numFmtId="165" fontId="8" fillId="23" borderId="0" xfId="0" applyNumberFormat="1" applyFont="1" applyFill="1" applyAlignment="1">
      <alignment horizontal="right" wrapText="1"/>
    </xf>
    <xf numFmtId="0" fontId="27" fillId="0" borderId="46" xfId="0" applyFont="1" applyBorder="1" applyAlignment="1">
      <alignment horizontal="right" wrapText="1"/>
    </xf>
    <xf numFmtId="1" fontId="27" fillId="0" borderId="0" xfId="0" applyNumberFormat="1" applyFont="1" applyAlignment="1">
      <alignment horizontal="right" wrapText="1"/>
    </xf>
    <xf numFmtId="1" fontId="8" fillId="23" borderId="0" xfId="0" applyNumberFormat="1" applyFont="1" applyFill="1" applyAlignment="1">
      <alignment horizontal="right" wrapText="1"/>
    </xf>
    <xf numFmtId="0" fontId="8" fillId="0" borderId="43" xfId="0" applyFont="1" applyBorder="1" applyAlignment="1">
      <alignment horizontal="left"/>
    </xf>
    <xf numFmtId="14" fontId="27" fillId="11" borderId="0" xfId="0" applyNumberFormat="1" applyFont="1" applyFill="1" applyAlignment="1">
      <alignment horizontal="left" wrapText="1"/>
    </xf>
    <xf numFmtId="0" fontId="5" fillId="23" borderId="0" xfId="1" applyFill="1" applyBorder="1" applyAlignment="1">
      <alignment wrapText="1"/>
    </xf>
    <xf numFmtId="165" fontId="8" fillId="0" borderId="33" xfId="0" applyNumberFormat="1" applyFont="1" applyBorder="1" applyAlignment="1">
      <alignment wrapText="1"/>
    </xf>
    <xf numFmtId="0" fontId="7" fillId="23" borderId="0" xfId="0" applyFont="1" applyFill="1" applyAlignment="1">
      <alignment horizontal="center" wrapText="1"/>
    </xf>
    <xf numFmtId="0" fontId="0" fillId="0" borderId="23" xfId="0" applyBorder="1"/>
    <xf numFmtId="0" fontId="8" fillId="0" borderId="33" xfId="0" applyFont="1" applyBorder="1" applyAlignment="1">
      <alignment wrapText="1"/>
    </xf>
    <xf numFmtId="0" fontId="7" fillId="23" borderId="0" xfId="0" applyFont="1" applyFill="1" applyAlignment="1">
      <alignment wrapText="1"/>
    </xf>
    <xf numFmtId="0" fontId="8" fillId="0" borderId="49" xfId="0" applyFont="1" applyBorder="1" applyAlignment="1">
      <alignment wrapText="1"/>
    </xf>
    <xf numFmtId="0" fontId="8" fillId="28" borderId="0" xfId="0" applyFont="1" applyFill="1" applyAlignment="1">
      <alignment horizontal="left" wrapText="1"/>
    </xf>
    <xf numFmtId="1" fontId="8" fillId="0" borderId="1" xfId="0" applyNumberFormat="1" applyFont="1" applyBorder="1" applyAlignment="1">
      <alignment horizontal="center" wrapText="1"/>
    </xf>
    <xf numFmtId="0" fontId="0" fillId="0" borderId="29" xfId="0" applyBorder="1"/>
    <xf numFmtId="168" fontId="8" fillId="0" borderId="1" xfId="0" applyNumberFormat="1" applyFont="1" applyBorder="1" applyAlignment="1">
      <alignment horizontal="right" wrapText="1"/>
    </xf>
    <xf numFmtId="167" fontId="8" fillId="0" borderId="1" xfId="0" applyNumberFormat="1" applyFont="1" applyBorder="1" applyAlignment="1">
      <alignment horizontal="center" wrapText="1"/>
    </xf>
    <xf numFmtId="165" fontId="8" fillId="0" borderId="53" xfId="0" applyNumberFormat="1" applyFont="1" applyBorder="1" applyAlignment="1">
      <alignment wrapText="1"/>
    </xf>
    <xf numFmtId="164" fontId="8" fillId="0" borderId="1" xfId="2" applyNumberFormat="1" applyFont="1" applyBorder="1" applyAlignment="1">
      <alignment horizontal="center" wrapText="1"/>
    </xf>
    <xf numFmtId="164" fontId="8" fillId="0" borderId="1" xfId="2" applyNumberFormat="1" applyFont="1" applyBorder="1" applyAlignment="1">
      <alignment wrapText="1"/>
    </xf>
    <xf numFmtId="1" fontId="8" fillId="9" borderId="26" xfId="0" applyNumberFormat="1" applyFont="1" applyFill="1" applyBorder="1" applyAlignment="1">
      <alignment horizontal="center" wrapText="1"/>
    </xf>
    <xf numFmtId="0" fontId="8" fillId="0" borderId="53" xfId="0" applyFont="1" applyBorder="1" applyAlignment="1">
      <alignment wrapText="1"/>
    </xf>
    <xf numFmtId="0" fontId="8" fillId="0" borderId="54" xfId="0" applyFont="1" applyBorder="1" applyAlignment="1">
      <alignment wrapText="1"/>
    </xf>
    <xf numFmtId="0" fontId="8" fillId="0" borderId="1" xfId="0" applyFont="1" applyBorder="1" applyAlignment="1">
      <alignment horizontal="center"/>
    </xf>
    <xf numFmtId="1" fontId="8" fillId="0" borderId="1" xfId="2" applyNumberFormat="1" applyFont="1" applyBorder="1" applyAlignment="1">
      <alignment horizontal="center"/>
    </xf>
    <xf numFmtId="1" fontId="8" fillId="0" borderId="50" xfId="2" applyNumberFormat="1" applyFont="1" applyBorder="1" applyAlignment="1">
      <alignment horizontal="center" wrapText="1"/>
    </xf>
    <xf numFmtId="14" fontId="8" fillId="0" borderId="1" xfId="0" applyNumberFormat="1" applyFont="1" applyBorder="1" applyAlignment="1">
      <alignment horizontal="center"/>
    </xf>
    <xf numFmtId="0" fontId="8" fillId="0" borderId="3" xfId="0" applyFont="1" applyBorder="1" applyAlignment="1">
      <alignment horizontal="left"/>
    </xf>
    <xf numFmtId="0" fontId="8" fillId="0" borderId="50" xfId="0" applyFont="1" applyBorder="1" applyAlignment="1">
      <alignment horizontal="center" vertical="center"/>
    </xf>
    <xf numFmtId="1" fontId="8" fillId="0" borderId="0" xfId="2" applyNumberFormat="1" applyFont="1" applyBorder="1" applyAlignment="1">
      <alignment horizontal="center"/>
    </xf>
    <xf numFmtId="164" fontId="8" fillId="0" borderId="50" xfId="2" applyNumberFormat="1" applyFont="1" applyBorder="1" applyAlignment="1">
      <alignment horizontal="left" wrapText="1"/>
    </xf>
    <xf numFmtId="0" fontId="5" fillId="0" borderId="50" xfId="1" applyFill="1" applyBorder="1" applyAlignment="1">
      <alignment horizontal="left" wrapText="1"/>
    </xf>
    <xf numFmtId="0" fontId="8" fillId="0" borderId="52" xfId="0" applyFont="1" applyBorder="1" applyAlignment="1">
      <alignment horizontal="center" wrapText="1"/>
    </xf>
    <xf numFmtId="0" fontId="8" fillId="0" borderId="52" xfId="0" applyFont="1" applyBorder="1" applyAlignment="1">
      <alignment horizontal="left" wrapText="1"/>
    </xf>
    <xf numFmtId="165" fontId="8" fillId="0" borderId="52" xfId="0" applyNumberFormat="1" applyFont="1" applyBorder="1" applyAlignment="1">
      <alignment horizontal="left" wrapText="1"/>
    </xf>
    <xf numFmtId="164" fontId="8" fillId="0" borderId="52" xfId="2" applyNumberFormat="1" applyFont="1" applyBorder="1" applyAlignment="1">
      <alignment horizontal="center" wrapText="1"/>
    </xf>
    <xf numFmtId="0" fontId="66" fillId="0" borderId="50" xfId="0" applyFont="1" applyBorder="1" applyAlignment="1">
      <alignment wrapText="1"/>
    </xf>
    <xf numFmtId="0" fontId="27" fillId="29" borderId="0" xfId="0" applyFont="1" applyFill="1" applyAlignment="1">
      <alignment wrapText="1"/>
    </xf>
    <xf numFmtId="0" fontId="0" fillId="17" borderId="30" xfId="0" applyFill="1" applyBorder="1" applyAlignment="1">
      <alignment wrapText="1"/>
    </xf>
    <xf numFmtId="1" fontId="8" fillId="0" borderId="0" xfId="2" applyNumberFormat="1" applyFont="1" applyFill="1" applyAlignment="1">
      <alignment horizontal="right"/>
    </xf>
    <xf numFmtId="14" fontId="8" fillId="0" borderId="0" xfId="0" applyNumberFormat="1" applyFont="1"/>
    <xf numFmtId="0" fontId="8" fillId="0" borderId="50" xfId="1" applyFont="1" applyFill="1" applyBorder="1" applyAlignment="1">
      <alignment horizontal="left" wrapText="1"/>
    </xf>
    <xf numFmtId="0" fontId="8" fillId="0" borderId="50" xfId="0" applyFont="1" applyBorder="1"/>
    <xf numFmtId="164" fontId="8" fillId="0" borderId="0" xfId="2" applyNumberFormat="1" applyFont="1" applyFill="1"/>
    <xf numFmtId="0" fontId="5" fillId="0" borderId="0" xfId="1" applyFill="1"/>
    <xf numFmtId="0" fontId="5" fillId="0" borderId="0" xfId="1" applyFill="1" applyAlignment="1">
      <alignment horizontal="left"/>
    </xf>
    <xf numFmtId="0" fontId="17" fillId="0" borderId="0" xfId="0" applyFont="1" applyAlignment="1">
      <alignment horizontal="left" vertical="center" wrapText="1"/>
    </xf>
    <xf numFmtId="164" fontId="17" fillId="0" borderId="0" xfId="4" applyNumberFormat="1" applyFont="1" applyFill="1" applyAlignment="1">
      <alignment horizontal="center" wrapText="1"/>
    </xf>
    <xf numFmtId="164" fontId="17" fillId="0" borderId="0" xfId="4" applyNumberFormat="1" applyFont="1" applyFill="1" applyAlignment="1">
      <alignment horizontal="right" wrapText="1"/>
    </xf>
    <xf numFmtId="0" fontId="9" fillId="0" borderId="0" xfId="1" applyFont="1" applyFill="1" applyAlignment="1">
      <alignment horizontal="left" wrapText="1"/>
    </xf>
    <xf numFmtId="0" fontId="8" fillId="0" borderId="48" xfId="0" applyFont="1" applyBorder="1" applyAlignment="1">
      <alignment horizontal="left" wrapText="1"/>
    </xf>
    <xf numFmtId="0" fontId="74" fillId="0" borderId="0" xfId="0" applyFont="1" applyAlignment="1">
      <alignment wrapText="1"/>
    </xf>
    <xf numFmtId="0" fontId="27" fillId="0" borderId="0" xfId="0" applyFont="1" applyAlignment="1">
      <alignment vertical="center" wrapText="1"/>
    </xf>
    <xf numFmtId="164" fontId="8" fillId="0" borderId="27" xfId="2" applyNumberFormat="1" applyFont="1" applyFill="1" applyBorder="1" applyAlignment="1">
      <alignment horizontal="right" wrapText="1"/>
    </xf>
    <xf numFmtId="164" fontId="8" fillId="0" borderId="27" xfId="2" applyNumberFormat="1" applyFont="1" applyFill="1" applyBorder="1" applyAlignment="1">
      <alignment horizontal="left" wrapText="1"/>
    </xf>
    <xf numFmtId="0" fontId="5" fillId="0" borderId="0" xfId="1" applyFill="1" applyBorder="1" applyAlignment="1">
      <alignment wrapText="1"/>
    </xf>
    <xf numFmtId="0" fontId="5" fillId="0" borderId="26" xfId="1" applyFill="1" applyBorder="1" applyAlignment="1">
      <alignment wrapText="1"/>
    </xf>
    <xf numFmtId="0" fontId="75" fillId="0" borderId="0" xfId="0" applyFont="1" applyAlignment="1">
      <alignment readingOrder="1"/>
    </xf>
    <xf numFmtId="0" fontId="5" fillId="0" borderId="1" xfId="1" applyFill="1" applyBorder="1" applyAlignment="1">
      <alignment horizontal="left" wrapText="1"/>
    </xf>
    <xf numFmtId="0" fontId="30" fillId="0" borderId="26" xfId="0" applyFont="1" applyBorder="1"/>
    <xf numFmtId="0" fontId="75" fillId="0" borderId="0" xfId="0" applyFont="1" applyAlignment="1">
      <alignment horizontal="left" readingOrder="1"/>
    </xf>
    <xf numFmtId="0" fontId="37" fillId="0" borderId="0" xfId="0" applyFont="1" applyAlignment="1">
      <alignment horizontal="center" vertical="center"/>
    </xf>
    <xf numFmtId="0" fontId="37" fillId="0" borderId="47" xfId="0" applyFont="1" applyBorder="1" applyAlignment="1">
      <alignment horizontal="center" vertical="center"/>
    </xf>
    <xf numFmtId="14" fontId="37" fillId="0" borderId="0" xfId="0" applyNumberFormat="1" applyFont="1" applyAlignment="1">
      <alignment horizontal="center" vertical="center"/>
    </xf>
    <xf numFmtId="14" fontId="37" fillId="0" borderId="47" xfId="0" applyNumberFormat="1" applyFont="1" applyBorder="1" applyAlignment="1">
      <alignment horizontal="center" vertical="center"/>
    </xf>
    <xf numFmtId="0" fontId="10" fillId="2" borderId="13" xfId="0" applyFont="1" applyFill="1" applyBorder="1" applyAlignment="1">
      <alignment horizontal="left" vertical="center" wrapText="1" readingOrder="1"/>
    </xf>
    <xf numFmtId="0" fontId="10" fillId="2" borderId="18" xfId="0" applyFont="1" applyFill="1" applyBorder="1" applyAlignment="1">
      <alignment horizontal="left" vertical="center" wrapText="1" readingOrder="1"/>
    </xf>
    <xf numFmtId="0" fontId="10" fillId="2" borderId="14" xfId="0" applyFont="1" applyFill="1" applyBorder="1" applyAlignment="1">
      <alignment horizontal="center" vertical="center" wrapText="1" readingOrder="1"/>
    </xf>
    <xf numFmtId="0" fontId="10" fillId="2" borderId="15" xfId="0" applyFont="1" applyFill="1" applyBorder="1" applyAlignment="1">
      <alignment horizontal="center" vertical="center" wrapText="1" readingOrder="1"/>
    </xf>
    <xf numFmtId="0" fontId="10" fillId="2" borderId="16" xfId="0" applyFont="1" applyFill="1" applyBorder="1" applyAlignment="1">
      <alignment horizontal="center" vertical="center" wrapText="1" readingOrder="1"/>
    </xf>
    <xf numFmtId="0" fontId="10" fillId="2" borderId="17" xfId="0" applyFont="1" applyFill="1" applyBorder="1" applyAlignment="1">
      <alignment horizontal="center" vertical="center" wrapText="1" readingOrder="1"/>
    </xf>
    <xf numFmtId="0" fontId="0" fillId="0" borderId="0" xfId="0" applyAlignment="1">
      <alignment horizontal="left" wrapText="1"/>
    </xf>
    <xf numFmtId="0" fontId="3" fillId="0" borderId="33" xfId="0" applyFont="1" applyBorder="1" applyAlignment="1">
      <alignment horizontal="center" vertical="center" wrapText="1"/>
    </xf>
    <xf numFmtId="0" fontId="22" fillId="0" borderId="36" xfId="0" applyFont="1" applyBorder="1" applyAlignment="1">
      <alignment horizontal="right" vertical="center" wrapText="1"/>
    </xf>
    <xf numFmtId="0" fontId="22" fillId="0" borderId="38" xfId="0" applyFont="1" applyBorder="1" applyAlignment="1">
      <alignment horizontal="right" vertical="center" wrapText="1"/>
    </xf>
    <xf numFmtId="0" fontId="15" fillId="7" borderId="34" xfId="0" applyFont="1" applyFill="1" applyBorder="1" applyAlignment="1">
      <alignment horizontal="center"/>
    </xf>
    <xf numFmtId="0" fontId="15" fillId="7" borderId="35" xfId="0" applyFont="1" applyFill="1" applyBorder="1" applyAlignment="1">
      <alignment horizontal="center"/>
    </xf>
    <xf numFmtId="0" fontId="4" fillId="0" borderId="0" xfId="0" applyFont="1" applyAlignment="1">
      <alignment horizontal="center" wrapText="1"/>
    </xf>
    <xf numFmtId="0" fontId="15" fillId="7" borderId="0" xfId="0" applyFont="1" applyFill="1" applyAlignment="1">
      <alignment horizontal="center" wrapText="1"/>
    </xf>
    <xf numFmtId="0" fontId="3" fillId="0" borderId="37" xfId="0" applyFont="1" applyBorder="1" applyAlignment="1">
      <alignment horizontal="center" vertical="center" wrapText="1"/>
    </xf>
    <xf numFmtId="0" fontId="3" fillId="0" borderId="39" xfId="0" applyFont="1" applyBorder="1" applyAlignment="1">
      <alignment horizontal="center" vertical="center" wrapText="1"/>
    </xf>
    <xf numFmtId="0" fontId="22" fillId="0" borderId="36" xfId="0" applyFont="1" applyBorder="1" applyAlignment="1">
      <alignment horizontal="right" vertical="center"/>
    </xf>
    <xf numFmtId="0" fontId="22" fillId="0" borderId="38" xfId="0" applyFont="1" applyBorder="1" applyAlignment="1">
      <alignment horizontal="right" vertical="center"/>
    </xf>
    <xf numFmtId="0" fontId="15" fillId="5" borderId="34" xfId="0" applyFont="1" applyFill="1" applyBorder="1" applyAlignment="1">
      <alignment horizontal="center"/>
    </xf>
    <xf numFmtId="0" fontId="15" fillId="5" borderId="35" xfId="0" applyFont="1" applyFill="1" applyBorder="1" applyAlignment="1">
      <alignment horizontal="center"/>
    </xf>
    <xf numFmtId="0" fontId="15" fillId="5" borderId="0" xfId="0" applyFont="1" applyFill="1" applyAlignment="1">
      <alignment horizontal="center"/>
    </xf>
  </cellXfs>
  <cellStyles count="6">
    <cellStyle name="Comma" xfId="2" builtinId="3"/>
    <cellStyle name="Comma 2" xfId="4" xr:uid="{F3DC352F-FD83-4AE9-B605-3AC3E32A6F49}"/>
    <cellStyle name="Hyperlink" xfId="1" builtinId="8"/>
    <cellStyle name="Hyperlink 2" xfId="3" xr:uid="{CCDA45F7-892C-45A2-8ECF-4D13A783A4B6}"/>
    <cellStyle name="Normal" xfId="0" builtinId="0"/>
    <cellStyle name="Normal 2" xfId="5" xr:uid="{880CADA4-7165-4D14-943F-EBE9E9CE9B7E}"/>
  </cellStyles>
  <dxfs count="479">
    <dxf>
      <font>
        <strike val="0"/>
        <outline val="0"/>
        <shadow val="0"/>
        <vertAlign val="baseline"/>
        <sz val="11"/>
        <family val="2"/>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vertAlign val="baseline"/>
        <sz val="11"/>
        <family val="2"/>
      </font>
      <alignment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family val="2"/>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vertAlign val="baseline"/>
        <sz val="11"/>
      </font>
      <numFmt numFmtId="0" formatCode="General"/>
    </dxf>
    <dxf>
      <font>
        <strike val="0"/>
        <outline val="0"/>
        <shadow val="0"/>
        <vertAlign val="baseline"/>
        <sz val="11"/>
      </font>
    </dxf>
    <dxf>
      <font>
        <strike val="0"/>
        <outline val="0"/>
        <shadow val="0"/>
        <vertAlign val="baseline"/>
        <sz val="11"/>
      </font>
      <alignment wrapText="1"/>
    </dxf>
    <dxf>
      <font>
        <strike val="0"/>
        <outline val="0"/>
        <shadow val="0"/>
        <vertAlign val="baseline"/>
        <sz val="11"/>
      </font>
    </dxf>
    <dxf>
      <font>
        <strike val="0"/>
        <outline val="0"/>
        <shadow val="0"/>
        <vertAlign val="baseline"/>
        <sz val="11"/>
      </font>
    </dxf>
    <dxf>
      <font>
        <strike val="0"/>
        <outline val="0"/>
        <shadow val="0"/>
        <vertAlign val="baseline"/>
        <sz val="11"/>
      </font>
    </dxf>
    <dxf>
      <font>
        <strike val="0"/>
        <outline val="0"/>
        <shadow val="0"/>
        <vertAlign val="baseline"/>
        <sz val="11"/>
      </font>
    </dxf>
    <dxf>
      <font>
        <strike val="0"/>
        <outline val="0"/>
        <shadow val="0"/>
        <vertAlign val="baseline"/>
        <sz val="11"/>
      </font>
    </dxf>
    <dxf>
      <font>
        <strike val="0"/>
        <outline val="0"/>
        <shadow val="0"/>
        <vertAlign val="baseline"/>
        <sz val="11"/>
      </font>
    </dxf>
    <dxf>
      <font>
        <strike val="0"/>
        <outline val="0"/>
        <shadow val="0"/>
        <vertAlign val="baseline"/>
        <sz val="11"/>
      </font>
    </dxf>
    <dxf>
      <font>
        <strike val="0"/>
        <outline val="0"/>
        <shadow val="0"/>
        <vertAlign val="baseline"/>
        <sz val="11"/>
      </font>
    </dxf>
    <dxf>
      <font>
        <strike val="0"/>
        <outline val="0"/>
        <shadow val="0"/>
        <vertAlign val="baseline"/>
        <sz val="11"/>
      </font>
    </dxf>
    <dxf>
      <font>
        <strike val="0"/>
        <outline val="0"/>
        <shadow val="0"/>
        <vertAlign val="baseline"/>
        <sz val="11"/>
      </font>
    </dxf>
    <dxf>
      <font>
        <strike val="0"/>
        <outline val="0"/>
        <shadow val="0"/>
        <vertAlign val="baseline"/>
        <sz val="11"/>
      </font>
    </dxf>
    <dxf>
      <font>
        <strike val="0"/>
        <outline val="0"/>
        <shadow val="0"/>
        <vertAlign val="baseline"/>
        <sz val="11"/>
      </font>
    </dxf>
    <dxf>
      <font>
        <strike val="0"/>
        <outline val="0"/>
        <shadow val="0"/>
        <vertAlign val="baseline"/>
        <sz val="11"/>
      </font>
    </dxf>
    <dxf>
      <font>
        <strike val="0"/>
        <outline val="0"/>
        <shadow val="0"/>
        <vertAlign val="baseline"/>
        <sz val="11"/>
      </font>
    </dxf>
    <dxf>
      <font>
        <strike val="0"/>
        <outline val="0"/>
        <shadow val="0"/>
        <vertAlign val="baseline"/>
        <sz val="11"/>
      </font>
    </dxf>
    <dxf>
      <font>
        <strike val="0"/>
        <outline val="0"/>
        <shadow val="0"/>
        <vertAlign val="baseline"/>
        <sz val="11"/>
      </font>
    </dxf>
    <dxf>
      <font>
        <strike val="0"/>
        <outline val="0"/>
        <shadow val="0"/>
        <vertAlign val="baseline"/>
        <sz val="11"/>
      </font>
    </dxf>
    <dxf>
      <font>
        <strike val="0"/>
        <outline val="0"/>
        <shadow val="0"/>
        <vertAlign val="baseline"/>
        <sz val="11"/>
      </font>
    </dxf>
    <dxf>
      <font>
        <strike val="0"/>
        <outline val="0"/>
        <shadow val="0"/>
        <vertAlign val="baseline"/>
        <sz val="11"/>
      </font>
    </dxf>
    <dxf>
      <font>
        <strike val="0"/>
        <outline val="0"/>
        <shadow val="0"/>
        <vertAlign val="baseline"/>
        <sz val="11"/>
      </font>
    </dxf>
    <dxf>
      <font>
        <strike val="0"/>
        <outline val="0"/>
        <shadow val="0"/>
        <vertAlign val="baseline"/>
        <sz val="11"/>
      </font>
    </dxf>
    <dxf>
      <font>
        <strike val="0"/>
        <outline val="0"/>
        <shadow val="0"/>
        <vertAlign val="baseline"/>
        <sz val="11"/>
      </font>
    </dxf>
    <dxf>
      <font>
        <strike val="0"/>
        <outline val="0"/>
        <shadow val="0"/>
        <vertAlign val="baseline"/>
        <sz val="11"/>
      </font>
    </dxf>
    <dxf>
      <font>
        <strike val="0"/>
        <outline val="0"/>
        <shadow val="0"/>
        <vertAlign val="baseline"/>
        <sz val="11"/>
      </font>
    </dxf>
    <dxf>
      <font>
        <strike val="0"/>
        <outline val="0"/>
        <shadow val="0"/>
        <vertAlign val="baseline"/>
        <sz val="11"/>
      </font>
    </dxf>
    <dxf>
      <font>
        <strike val="0"/>
        <outline val="0"/>
        <shadow val="0"/>
        <vertAlign val="baseline"/>
        <sz val="11"/>
      </font>
    </dxf>
    <dxf>
      <font>
        <strike val="0"/>
        <outline val="0"/>
        <shadow val="0"/>
        <vertAlign val="baseline"/>
        <sz val="11"/>
        <family val="2"/>
      </font>
    </dxf>
    <dxf>
      <font>
        <b/>
        <i val="0"/>
        <strike val="0"/>
        <condense val="0"/>
        <extend val="0"/>
        <outline val="0"/>
        <shadow val="0"/>
        <u val="none"/>
        <vertAlign val="baseline"/>
        <sz val="11"/>
        <color auto="1"/>
        <name val="Calibri"/>
        <family val="2"/>
        <scheme val="minor"/>
      </font>
      <fill>
        <patternFill patternType="solid">
          <fgColor indexed="64"/>
          <bgColor theme="5"/>
        </patternFill>
      </fill>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4" formatCode="_(* #,##0_);_(* \(#,##0\);_(* &quot;-&quot;??_);_(@_)"/>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5" formatCode="0.0000"/>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5" formatCode="0.0000"/>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border diagonalUp="0" diagonalDown="0">
        <left/>
        <right/>
        <top style="thin">
          <color theme="5" tint="0.39997558519241921"/>
        </top>
        <bottom style="thin">
          <color theme="5" tint="0.39997558519241921"/>
        </bottom>
        <vertical/>
        <horizontal/>
      </border>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 formatCode="0"/>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i val="0"/>
        <strike val="0"/>
        <condense val="0"/>
        <extend val="0"/>
        <outline val="0"/>
        <shadow val="0"/>
        <u val="none"/>
        <vertAlign val="baseline"/>
        <sz val="10"/>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5" formatCode="0.0000"/>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5" formatCode="0.0000"/>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4" formatCode="_(* #,##0_);_(* \(#,##0\);_(* &quot;-&quot;??_);_(@_)"/>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 formatCode="0"/>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strike val="0"/>
        <outline val="0"/>
        <shadow val="0"/>
        <u val="none"/>
        <vertAlign val="baseline"/>
        <sz val="11"/>
        <color auto="1"/>
        <name val="Calibri"/>
        <family val="2"/>
        <scheme val="minor"/>
      </font>
      <alignment horizontal="left" vertical="bottom" textRotation="0" wrapText="1" indent="0" justifyLastLine="0" shrinkToFit="0" readingOrder="0"/>
    </dxf>
    <dxf>
      <font>
        <strike val="0"/>
        <outline val="0"/>
        <shadow val="0"/>
        <u val="none"/>
        <vertAlign val="baseline"/>
        <sz val="11"/>
        <color auto="1"/>
        <name val="Calibri"/>
        <family val="2"/>
        <scheme val="minor"/>
      </font>
      <numFmt numFmtId="0" formatCode="General"/>
      <alignment horizontal="left" vertical="bottom" textRotation="0" wrapText="1" indent="0" justifyLastLine="0" shrinkToFit="0" readingOrder="0"/>
    </dxf>
    <dxf>
      <font>
        <strike val="0"/>
        <outline val="0"/>
        <shadow val="0"/>
        <u val="none"/>
        <vertAlign val="baseline"/>
        <sz val="11"/>
        <color auto="1"/>
        <name val="Calibri"/>
        <family val="2"/>
        <scheme val="minor"/>
      </font>
      <alignment horizontal="left" vertical="bottom" textRotation="0" wrapText="1" indent="0" justifyLastLine="0" shrinkToFit="0" readingOrder="0"/>
    </dxf>
    <dxf>
      <font>
        <strike val="0"/>
        <outline val="0"/>
        <shadow val="0"/>
        <u val="none"/>
        <vertAlign val="baseline"/>
        <sz val="11"/>
        <color auto="1"/>
        <name val="Calibri"/>
        <family val="2"/>
        <scheme val="minor"/>
      </font>
      <numFmt numFmtId="0" formatCode="General"/>
      <alignment horizontal="left" vertical="bottom" textRotation="0" wrapText="1" indent="0" justifyLastLine="0" shrinkToFit="0" readingOrder="0"/>
    </dxf>
    <dxf>
      <font>
        <strike val="0"/>
        <outline val="0"/>
        <shadow val="0"/>
        <u val="none"/>
        <vertAlign val="baseline"/>
        <sz val="11"/>
        <color auto="1"/>
        <name val="Calibri"/>
        <family val="2"/>
        <scheme val="minor"/>
      </font>
      <alignment horizontal="left" vertical="bottom" textRotation="0" wrapText="1" indent="0" justifyLastLine="0" shrinkToFit="0" readingOrder="0"/>
    </dxf>
    <dxf>
      <font>
        <strike val="0"/>
        <outline val="0"/>
        <shadow val="0"/>
        <u val="none"/>
        <vertAlign val="baseline"/>
        <sz val="11"/>
        <color auto="1"/>
        <name val="Calibri"/>
        <family val="2"/>
        <scheme val="minor"/>
      </font>
      <alignment horizontal="left" vertical="bottom" textRotation="0" wrapText="1" indent="0" justifyLastLine="0" shrinkToFit="0" readingOrder="0"/>
    </dxf>
    <dxf>
      <font>
        <strike val="0"/>
        <outline val="0"/>
        <shadow val="0"/>
        <u val="none"/>
        <vertAlign val="baseline"/>
        <sz val="11"/>
        <color auto="1"/>
        <name val="Calibri"/>
        <family val="2"/>
        <scheme val="minor"/>
      </font>
      <alignment horizontal="left" vertical="bottom" textRotation="0" wrapText="1" indent="0" justifyLastLine="0" shrinkToFit="0" readingOrder="0"/>
    </dxf>
    <dxf>
      <font>
        <strike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strike val="0"/>
        <outline val="0"/>
        <shadow val="0"/>
        <u val="none"/>
        <vertAlign val="baseline"/>
        <sz val="11"/>
        <color auto="1"/>
        <name val="Calibri"/>
        <family val="2"/>
        <scheme val="minor"/>
      </font>
      <alignment horizontal="center" vertical="bottom" textRotation="0" wrapText="1" indent="0" justifyLastLine="0" shrinkToFit="0" readingOrder="0"/>
    </dxf>
    <dxf>
      <font>
        <strike val="0"/>
        <outline val="0"/>
        <shadow val="0"/>
        <u val="none"/>
        <vertAlign val="baseline"/>
        <sz val="11"/>
        <color auto="1"/>
        <name val="Calibri"/>
        <family val="2"/>
        <scheme val="minor"/>
      </font>
      <alignment horizontal="center" vertical="bottom" textRotation="0" wrapText="1" indent="0" justifyLastLine="0" shrinkToFit="0" readingOrder="0"/>
    </dxf>
    <dxf>
      <font>
        <strike val="0"/>
        <outline val="0"/>
        <shadow val="0"/>
        <u val="none"/>
        <vertAlign val="baseline"/>
        <sz val="11"/>
        <color auto="1"/>
        <name val="Calibri"/>
        <family val="2"/>
        <scheme val="minor"/>
      </font>
      <alignment horizontal="left" vertical="bottom" textRotation="0" wrapText="1" indent="0" justifyLastLine="0" shrinkToFit="0" readingOrder="0"/>
    </dxf>
    <dxf>
      <font>
        <strike val="0"/>
        <outline val="0"/>
        <shadow val="0"/>
        <u val="none"/>
        <vertAlign val="baseline"/>
        <sz val="11"/>
        <color auto="1"/>
        <name val="Calibri"/>
        <family val="2"/>
        <scheme val="minor"/>
      </font>
      <alignment horizontal="left" vertical="bottom" textRotation="0" wrapText="1" indent="0" justifyLastLine="0" shrinkToFit="0" readingOrder="0"/>
    </dxf>
    <dxf>
      <font>
        <strike val="0"/>
        <outline val="0"/>
        <shadow val="0"/>
        <u val="none"/>
        <vertAlign val="baseline"/>
        <sz val="11"/>
        <color auto="1"/>
        <name val="Calibri"/>
        <family val="2"/>
        <scheme val="minor"/>
      </font>
      <alignment horizontal="left" vertical="bottom" textRotation="0" wrapText="1" indent="0" justifyLastLine="0" shrinkToFit="0" readingOrder="0"/>
    </dxf>
    <dxf>
      <font>
        <strike val="0"/>
        <outline val="0"/>
        <shadow val="0"/>
        <u val="none"/>
        <vertAlign val="baseline"/>
        <sz val="11"/>
        <color auto="1"/>
        <name val="Calibri"/>
        <family val="2"/>
        <scheme val="minor"/>
      </font>
      <numFmt numFmtId="164" formatCode="_(* #,##0_);_(* \(#,##0\);_(* &quot;-&quot;??_);_(@_)"/>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5" formatCode="0.0000"/>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5" formatCode="0.0000"/>
      <alignment horizontal="left" vertical="bottom" textRotation="0" wrapText="1" indent="0" justifyLastLine="0" shrinkToFit="0" readingOrder="0"/>
    </dxf>
    <dxf>
      <font>
        <strike val="0"/>
        <outline val="0"/>
        <shadow val="0"/>
        <u val="none"/>
        <vertAlign val="baseline"/>
        <sz val="11"/>
        <color auto="1"/>
        <name val="Calibri"/>
        <family val="2"/>
        <scheme val="minor"/>
      </font>
      <alignment horizontal="center" vertical="bottom" textRotation="0" wrapText="1" indent="0" justifyLastLine="0" shrinkToFit="0" readingOrder="0"/>
    </dxf>
    <dxf>
      <font>
        <strike val="0"/>
        <outline val="0"/>
        <shadow val="0"/>
        <u val="none"/>
        <vertAlign val="baseline"/>
        <sz val="11"/>
        <color auto="1"/>
        <name val="Calibri"/>
        <family val="2"/>
        <scheme val="minor"/>
      </font>
      <alignment horizontal="center" vertical="bottom" textRotation="0" wrapText="1" indent="0" justifyLastLine="0" shrinkToFit="0" readingOrder="0"/>
    </dxf>
    <dxf>
      <font>
        <strike val="0"/>
        <outline val="0"/>
        <shadow val="0"/>
        <u val="none"/>
        <vertAlign val="baseline"/>
        <sz val="11"/>
        <color auto="1"/>
        <name val="Calibri"/>
        <family val="2"/>
        <scheme val="minor"/>
      </font>
      <alignment horizontal="center" vertical="bottom" textRotation="0" wrapText="1" indent="0" justifyLastLine="0" shrinkToFit="0" readingOrder="0"/>
    </dxf>
    <dxf>
      <font>
        <strike val="0"/>
        <outline val="0"/>
        <shadow val="0"/>
        <u val="none"/>
        <vertAlign val="baseline"/>
        <sz val="11"/>
        <color auto="1"/>
        <name val="Calibri"/>
        <family val="2"/>
        <scheme val="minor"/>
      </font>
      <alignment horizontal="center" vertical="bottom" textRotation="0" wrapText="1" indent="0" justifyLastLine="0" shrinkToFit="0" readingOrder="0"/>
    </dxf>
    <dxf>
      <font>
        <strike val="0"/>
        <outline val="0"/>
        <shadow val="0"/>
        <u val="none"/>
        <vertAlign val="baseline"/>
        <sz val="11"/>
        <color auto="1"/>
        <name val="Calibri"/>
        <family val="2"/>
        <scheme val="minor"/>
      </font>
      <alignment horizontal="left" vertical="bottom" textRotation="0" wrapText="1" indent="0" justifyLastLine="0" shrinkToFit="0" readingOrder="0"/>
    </dxf>
    <dxf>
      <font>
        <strike val="0"/>
        <outline val="0"/>
        <shadow val="0"/>
        <u val="none"/>
        <vertAlign val="baseline"/>
        <sz val="11"/>
        <color auto="1"/>
        <name val="Calibri"/>
        <family val="2"/>
        <scheme val="minor"/>
      </font>
      <alignment horizontal="left" vertical="bottom" textRotation="0" wrapText="1" indent="0" justifyLastLine="0" shrinkToFit="0" readingOrder="0"/>
    </dxf>
    <dxf>
      <font>
        <strike val="0"/>
        <outline val="0"/>
        <shadow val="0"/>
        <u val="none"/>
        <vertAlign val="baseline"/>
        <sz val="11"/>
        <color auto="1"/>
        <name val="Calibri"/>
        <family val="2"/>
        <scheme val="minor"/>
      </font>
      <alignment horizontal="left" vertical="bottom" textRotation="0" wrapText="1" indent="0" justifyLastLine="0" shrinkToFit="0" readingOrder="0"/>
    </dxf>
    <dxf>
      <font>
        <strike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strike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strike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 formatCode="0"/>
      <alignment horizontal="center" vertical="bottom" textRotation="0" wrapText="1" indent="0" justifyLastLine="0" shrinkToFit="0" readingOrder="0"/>
    </dxf>
    <dxf>
      <font>
        <strike val="0"/>
        <outline val="0"/>
        <shadow val="0"/>
        <u val="none"/>
        <vertAlign val="baseline"/>
        <sz val="11"/>
        <color auto="1"/>
        <name val="Calibri"/>
        <family val="2"/>
        <scheme val="minor"/>
      </font>
      <alignment horizontal="left" vertical="bottom" textRotation="0" wrapText="1" indent="0" justifyLastLine="0" shrinkToFit="0" readingOrder="0"/>
    </dxf>
    <dxf>
      <font>
        <b/>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family val="2"/>
        <scheme val="minor"/>
      </font>
      <numFmt numFmtId="0" formatCode="General"/>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family val="2"/>
        <scheme val="minor"/>
      </font>
      <numFmt numFmtId="19" formatCode="m/d/yyyy"/>
      <alignment horizontal="center"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family val="2"/>
        <scheme val="minor"/>
      </font>
      <numFmt numFmtId="164" formatCode="_(* #,##0_);_(* \(#,##0\);_(* &quot;-&quot;??_);_(@_)"/>
      <alignment horizontal="center"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family val="2"/>
        <scheme val="minor"/>
      </font>
      <numFmt numFmtId="165" formatCode="0.0000"/>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family val="2"/>
        <scheme val="minor"/>
      </font>
      <numFmt numFmtId="165" formatCode="0.0000"/>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family val="2"/>
        <scheme val="minor"/>
      </font>
      <fill>
        <patternFill patternType="solid">
          <fgColor indexed="64"/>
          <bgColor theme="0"/>
        </patternFill>
      </fill>
      <alignment horizontal="left"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family val="2"/>
        <scheme val="minor"/>
      </font>
      <fill>
        <patternFill patternType="solid">
          <fgColor indexed="64"/>
          <bgColor theme="0"/>
        </patternFill>
      </fill>
      <alignment horizontal="center"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family val="2"/>
        <scheme val="minor"/>
      </font>
      <fill>
        <patternFill patternType="solid">
          <fgColor indexed="64"/>
          <bgColor theme="0"/>
        </patternFill>
      </fill>
      <alignment horizontal="center"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family val="2"/>
        <scheme val="minor"/>
      </font>
      <numFmt numFmtId="1" formatCode="0"/>
      <fill>
        <patternFill patternType="solid">
          <fgColor indexed="64"/>
          <bgColor theme="0"/>
        </patternFill>
      </fill>
      <alignment horizontal="center" vertical="bottom" textRotation="0" wrapText="1" indent="0" justifyLastLine="0" shrinkToFit="0" readingOrder="0"/>
      <border>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center" textRotation="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indent="0" justifyLastLine="0" shrinkToFit="0" readingOrder="0"/>
    </dxf>
    <dxf>
      <font>
        <b val="0"/>
        <i val="0"/>
        <strike val="0"/>
        <condense val="0"/>
        <extend val="0"/>
        <outline val="0"/>
        <shadow val="0"/>
        <u val="none"/>
        <vertAlign val="baseline"/>
        <sz val="11"/>
        <color auto="1"/>
        <name val="Calibri"/>
        <family val="2"/>
        <scheme val="minor"/>
      </font>
      <numFmt numFmtId="164" formatCode="_(* #,##0_);_(* \(#,##0\);_(* &quot;-&quot;??_);_(@_)"/>
      <alignment horizontal="left" vertical="bottom" textRotation="0" indent="0" justifyLastLine="0" shrinkToFit="0" readingOrder="0"/>
    </dxf>
    <dxf>
      <font>
        <b val="0"/>
        <i val="0"/>
        <strike val="0"/>
        <condense val="0"/>
        <extend val="0"/>
        <outline val="0"/>
        <shadow val="0"/>
        <u val="none"/>
        <vertAlign val="baseline"/>
        <sz val="11"/>
        <color auto="1"/>
        <name val="Calibri"/>
        <family val="2"/>
        <scheme val="minor"/>
      </font>
      <numFmt numFmtId="1" formatCode="0"/>
      <alignment horizontal="center" vertical="bottom" textRotation="0" indent="0" justifyLastLine="0" shrinkToFit="0" readingOrder="0"/>
    </dxf>
    <dxf>
      <font>
        <b val="0"/>
        <i val="0"/>
        <strike val="0"/>
        <condense val="0"/>
        <extend val="0"/>
        <outline val="0"/>
        <shadow val="0"/>
        <u val="none"/>
        <vertAlign val="baseline"/>
        <sz val="11"/>
        <color auto="1"/>
        <name val="Calibri"/>
        <family val="2"/>
        <scheme val="minor"/>
      </font>
      <numFmt numFmtId="165" formatCode="0.0000"/>
      <alignment horizontal="left" vertical="bottom" textRotation="0" indent="0" justifyLastLine="0" shrinkToFit="0" readingOrder="0"/>
    </dxf>
    <dxf>
      <font>
        <b val="0"/>
        <i val="0"/>
        <strike val="0"/>
        <condense val="0"/>
        <extend val="0"/>
        <outline val="0"/>
        <shadow val="0"/>
        <u val="none"/>
        <vertAlign val="baseline"/>
        <sz val="11"/>
        <color auto="1"/>
        <name val="Calibri"/>
        <family val="2"/>
        <scheme val="minor"/>
      </font>
      <numFmt numFmtId="165" formatCode="0.0000"/>
      <alignment horizontal="left" vertical="bottom" textRotation="0"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alignment horizontal="center" vertical="bottom" textRotation="0"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 formatCode="0"/>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indent="0" justifyLastLine="0" shrinkToFit="0" readingOrder="0"/>
    </dxf>
    <dxf>
      <font>
        <b/>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4" formatCode="_(* #,##0_);_(* \(#,##0\);_(* &quot;-&quot;??_);_(@_)"/>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4" formatCode="_(* #,##0_);_(* \(#,##0\);_(* &quot;-&quot;??_);_(@_)"/>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7" formatCode="[&lt;=9999999]###\-####;\(###\)\ ###\-####"/>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7" formatCode="[&lt;=9999999]###\-####;\(###\)\ ###\-####"/>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7" formatCode="[&lt;=9999999]###\-####;\(###\)\ ###\-####"/>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8" formatCode="00000"/>
      <alignment horizontal="righ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 formatCode="0"/>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 formatCode="0"/>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bgColor auto="1"/>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4" formatCode="_(* #,##0_);_(* \(#,##0\);_(* &quot;-&quot;??_);_(@_)"/>
      <alignment horizontal="righ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 formatCode="0"/>
      <alignment horizontal="righ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2" formatCode="0.00"/>
      <alignment horizontal="righ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5" formatCode="0.0000"/>
      <alignment horizontal="righ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none"/>
      </font>
      <alignment horizontal="left" vertical="bottom" textRotation="0" wrapText="1" indent="0" justifyLastLine="0" shrinkToFit="0" readingOrder="0"/>
      <border diagonalUp="0" diagonalDown="0" outline="0">
        <left/>
        <right/>
        <top style="thin">
          <color rgb="FF8EA9DB"/>
        </top>
        <bottom style="thin">
          <color rgb="FF8EA9DB"/>
        </bottom>
      </border>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none"/>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none"/>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 formatCode="0"/>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none"/>
      </font>
      <alignment horizontal="left" textRotation="0" wrapText="1" indent="0" justifyLastLine="0" shrinkToFit="0" readingOrder="0"/>
    </dxf>
    <dxf>
      <font>
        <b val="0"/>
        <i val="0"/>
        <strike val="0"/>
        <condense val="0"/>
        <extend val="0"/>
        <outline val="0"/>
        <shadow val="0"/>
        <u val="none"/>
        <vertAlign val="baseline"/>
        <sz val="8"/>
        <color auto="1"/>
        <name val="Calibri"/>
        <family val="2"/>
        <scheme val="none"/>
      </font>
      <alignment horizontal="left" textRotation="0" wrapText="1" indent="0" justifyLastLine="0" shrinkToFit="0" readingOrder="0"/>
    </dxf>
    <dxf>
      <font>
        <b val="0"/>
        <i val="0"/>
        <strike val="0"/>
        <condense val="0"/>
        <extend val="0"/>
        <outline val="0"/>
        <shadow val="0"/>
        <u val="none"/>
        <vertAlign val="baseline"/>
        <sz val="8"/>
        <color auto="1"/>
        <name val="Calibri"/>
        <family val="2"/>
        <scheme val="none"/>
      </font>
      <alignment horizontal="left" textRotation="0" wrapText="1" indent="0" justifyLastLine="0" shrinkToFit="0" readingOrder="0"/>
    </dxf>
    <dxf>
      <font>
        <b val="0"/>
        <i val="0"/>
        <strike val="0"/>
        <condense val="0"/>
        <extend val="0"/>
        <outline val="0"/>
        <shadow val="0"/>
        <u val="none"/>
        <vertAlign val="baseline"/>
        <sz val="8"/>
        <color auto="1"/>
        <name val="Calibri"/>
        <family val="2"/>
        <scheme val="none"/>
      </font>
      <numFmt numFmtId="0" formatCode="General"/>
      <alignment horizontal="left" textRotation="0" wrapText="1" indent="0" justifyLastLine="0" shrinkToFit="0" readingOrder="0"/>
    </dxf>
    <dxf>
      <font>
        <b val="0"/>
        <i val="0"/>
        <strike val="0"/>
        <condense val="0"/>
        <extend val="0"/>
        <outline val="0"/>
        <shadow val="0"/>
        <u val="none"/>
        <vertAlign val="baseline"/>
        <sz val="8"/>
        <color auto="1"/>
        <name val="Calibri"/>
        <family val="2"/>
        <scheme val="none"/>
      </font>
      <alignment horizontal="left"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center" textRotation="0" wrapText="1" indent="0" justifyLastLine="0" shrinkToFit="0" readingOrder="0"/>
    </dxf>
    <dxf>
      <font>
        <b val="0"/>
        <i val="0"/>
        <strike val="0"/>
        <condense val="0"/>
        <extend val="0"/>
        <outline val="0"/>
        <shadow val="0"/>
        <u val="none"/>
        <vertAlign val="baseline"/>
        <sz val="8"/>
        <color auto="1"/>
        <name val="Calibri"/>
        <family val="2"/>
        <scheme val="minor"/>
      </font>
      <numFmt numFmtId="19" formatCode="m/d/yyyy"/>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textRotation="0" wrapText="1" indent="0" justifyLastLine="0" shrinkToFit="0" readingOrder="0"/>
    </dxf>
    <dxf>
      <font>
        <b val="0"/>
        <i val="0"/>
        <strike val="0"/>
        <condense val="0"/>
        <extend val="0"/>
        <outline val="0"/>
        <shadow val="0"/>
        <u val="none"/>
        <vertAlign val="baseline"/>
        <sz val="8"/>
        <color auto="1"/>
        <name val="Calibri"/>
        <family val="2"/>
        <scheme val="minor"/>
      </font>
      <numFmt numFmtId="1" formatCode="0"/>
      <alignment horizontal="righ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 formatCode="0"/>
      <alignment horizontal="right"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numFmt numFmtId="1" formatCode="0"/>
      <alignment horizontal="righ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 formatCode="0"/>
      <alignment horizontal="right"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numFmt numFmtId="165" formatCode="0.0000"/>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5" formatCode="0.0000"/>
      <alignment horizontal="left"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numFmt numFmtId="165" formatCode="0.0000"/>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5" formatCode="0.0000"/>
      <alignment horizontal="left"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border diagonalUp="0" diagonalDown="0">
        <left/>
        <right/>
        <top style="thin">
          <color theme="7" tint="0.39997558519241921"/>
        </top>
        <bottom style="thin">
          <color theme="7" tint="0.39997558519241921"/>
        </bottom>
        <vertical/>
        <horizontal/>
      </border>
    </dxf>
    <dxf>
      <font>
        <b val="0"/>
        <i val="0"/>
        <strike val="0"/>
        <condense val="0"/>
        <extend val="0"/>
        <outline val="0"/>
        <shadow val="0"/>
        <u val="none"/>
        <vertAlign val="baseline"/>
        <sz val="8"/>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numFmt numFmtId="1" formatCode="0"/>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 formatCode="0"/>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none"/>
      </font>
      <alignment horizontal="left" textRotation="0" wrapText="1" indent="0" justifyLastLine="0" shrinkToFit="0" readingOrder="0"/>
    </dxf>
    <dxf>
      <font>
        <b/>
        <i val="0"/>
        <strike val="0"/>
        <condense val="0"/>
        <extend val="0"/>
        <outline val="0"/>
        <shadow val="0"/>
        <u val="none"/>
        <vertAlign val="baseline"/>
        <sz val="11"/>
        <color auto="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alignment horizontal="left" textRotation="0" indent="0" justifyLastLine="0" shrinkToFit="0" readingOrder="0"/>
    </dxf>
    <dxf>
      <font>
        <b val="0"/>
        <i val="0"/>
        <strike val="0"/>
        <condense val="0"/>
        <extend val="0"/>
        <outline val="0"/>
        <shadow val="0"/>
        <u val="none"/>
        <vertAlign val="baseline"/>
        <sz val="11"/>
        <color auto="1"/>
        <name val="Calibri"/>
        <family val="2"/>
        <scheme val="none"/>
      </font>
      <alignment horizontal="left" textRotation="0" indent="0" justifyLastLine="0" shrinkToFit="0" readingOrder="0"/>
    </dxf>
    <dxf>
      <font>
        <b val="0"/>
        <i val="0"/>
        <strike val="0"/>
        <condense val="0"/>
        <extend val="0"/>
        <outline val="0"/>
        <shadow val="0"/>
        <u val="none"/>
        <vertAlign val="baseline"/>
        <sz val="11"/>
        <color auto="1"/>
        <name val="Calibri"/>
        <family val="2"/>
        <scheme val="none"/>
      </font>
      <alignment horizontal="left" textRotation="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alignment horizontal="left" textRotation="0" indent="0" justifyLastLine="0" shrinkToFit="0" readingOrder="0"/>
    </dxf>
    <dxf>
      <font>
        <b val="0"/>
        <i val="0"/>
        <strike val="0"/>
        <condense val="0"/>
        <extend val="0"/>
        <outline val="0"/>
        <shadow val="0"/>
        <u val="none"/>
        <vertAlign val="baseline"/>
        <sz val="11"/>
        <color auto="1"/>
        <name val="Calibri"/>
        <family val="2"/>
        <scheme val="none"/>
      </font>
      <alignment horizontal="left" textRotation="0" indent="0" justifyLastLine="0" shrinkToFit="0" readingOrder="0"/>
    </dxf>
    <dxf>
      <font>
        <b val="0"/>
        <i val="0"/>
        <strike val="0"/>
        <condense val="0"/>
        <extend val="0"/>
        <outline val="0"/>
        <shadow val="0"/>
        <u val="none"/>
        <vertAlign val="baseline"/>
        <sz val="11"/>
        <color auto="1"/>
        <name val="Calibri"/>
        <family val="2"/>
        <scheme val="none"/>
      </font>
      <fill>
        <patternFill patternType="none"/>
      </fill>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indent="0" justifyLastLine="0" shrinkToFit="0" readingOrder="0"/>
    </dxf>
    <dxf>
      <font>
        <b val="0"/>
        <i val="0"/>
        <strike val="0"/>
        <condense val="0"/>
        <extend val="0"/>
        <outline val="0"/>
        <shadow val="0"/>
        <u val="none"/>
        <vertAlign val="baseline"/>
        <sz val="11"/>
        <color auto="1"/>
        <name val="Calibri"/>
        <family val="2"/>
        <scheme val="minor"/>
      </font>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numFmt numFmtId="1" formatCode="0"/>
      <alignment horizontal="right" vertical="bottom" textRotation="0" indent="0" justifyLastLine="0" shrinkToFit="0" readingOrder="0"/>
    </dxf>
    <dxf>
      <font>
        <b val="0"/>
        <i val="0"/>
        <strike val="0"/>
        <condense val="0"/>
        <extend val="0"/>
        <outline val="0"/>
        <shadow val="0"/>
        <u val="none"/>
        <vertAlign val="baseline"/>
        <sz val="11"/>
        <color auto="1"/>
        <name val="Calibri"/>
        <family val="2"/>
        <scheme val="minor"/>
      </font>
      <numFmt numFmtId="164" formatCode="_(* #,##0_);_(* \(#,##0\);_(* &quot;-&quot;??_);_(@_)"/>
      <alignment horizontal="center" vertical="bottom" textRotation="0" indent="0" justifyLastLine="0" shrinkToFit="0" readingOrder="0"/>
    </dxf>
    <dxf>
      <font>
        <b val="0"/>
        <i val="0"/>
        <strike val="0"/>
        <condense val="0"/>
        <extend val="0"/>
        <outline val="0"/>
        <shadow val="0"/>
        <u val="none"/>
        <vertAlign val="baseline"/>
        <sz val="11"/>
        <color auto="1"/>
        <name val="Calibri"/>
        <family val="2"/>
        <scheme val="minor"/>
      </font>
      <numFmt numFmtId="165" formatCode="0.0000"/>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numFmt numFmtId="165" formatCode="0.0000"/>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 formatCode="0"/>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none"/>
      </font>
      <alignment horizontal="left" textRotation="0" indent="0" justifyLastLine="0" shrinkToFit="0" readingOrder="0"/>
    </dxf>
    <dxf>
      <font>
        <b/>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strike val="0"/>
        <outline val="0"/>
        <shadow val="0"/>
        <u val="none"/>
        <vertAlign val="baseline"/>
        <sz val="11"/>
        <name val="Calibri"/>
        <family val="2"/>
      </font>
    </dxf>
    <dxf>
      <font>
        <strike val="0"/>
        <outline val="0"/>
        <shadow val="0"/>
        <u val="none"/>
        <vertAlign val="baseline"/>
        <sz val="11"/>
        <name val="Calibri"/>
        <family val="2"/>
      </font>
      <alignment vertical="bottom" textRotation="0" wrapText="1" indent="0" justifyLastLine="0" shrinkToFit="0" readingOrder="0"/>
    </dxf>
    <dxf>
      <font>
        <strike val="0"/>
        <outline val="0"/>
        <shadow val="0"/>
        <u val="none"/>
        <vertAlign val="baseline"/>
        <sz val="11"/>
        <name val="Calibri"/>
        <family val="2"/>
      </font>
    </dxf>
    <dxf>
      <font>
        <b val="0"/>
        <i val="0"/>
        <strike val="0"/>
        <condense val="0"/>
        <extend val="0"/>
        <outline val="0"/>
        <shadow val="0"/>
        <u val="none"/>
        <vertAlign val="baseline"/>
        <sz val="11"/>
        <color auto="1"/>
        <name val="Calibri"/>
        <family val="2"/>
        <scheme val="minor"/>
      </font>
      <numFmt numFmtId="0" formatCode="General"/>
      <alignment horizontal="center" vertical="bottom"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4" formatCode="_(* #,##0_);_(* \(#,##0\);_(* &quot;-&quot;??_);_(@_)"/>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5" formatCode="0.0000"/>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5" formatCode="0.0000"/>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1" indent="0" justifyLastLine="0" shrinkToFit="0" readingOrder="0"/>
    </dxf>
    <dxf>
      <numFmt numFmtId="0" formatCode="General"/>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 formatCode="0"/>
      <alignment horizontal="center" vertical="bottom" textRotation="0" wrapText="1" indent="0" justifyLastLine="0" shrinkToFit="0" readingOrder="0"/>
    </dxf>
    <dxf>
      <font>
        <strike val="0"/>
        <outline val="0"/>
        <shadow val="0"/>
        <u val="none"/>
        <vertAlign val="baseline"/>
        <sz val="11"/>
        <name val="Calibri"/>
        <family val="2"/>
      </font>
    </dxf>
    <dxf>
      <font>
        <b/>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8"/>
        <color auto="1"/>
        <name val="Calibri"/>
        <family val="2"/>
        <scheme val="minor"/>
      </font>
    </dxf>
    <dxf>
      <font>
        <b val="0"/>
        <i val="0"/>
        <strike val="0"/>
        <condense val="0"/>
        <extend val="0"/>
        <outline val="0"/>
        <shadow val="0"/>
        <u val="none"/>
        <vertAlign val="baseline"/>
        <sz val="8"/>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4" formatCode="_(* #,##0_);_(* \(#,##0\);_(*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5" formatCode="0.0000"/>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65" formatCode="0.0000"/>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1" formatCode="0"/>
      <alignment horizontal="center" vertical="bottom" textRotation="0" wrapText="1" indent="0" justifyLastLine="0" shrinkToFit="0" readingOrder="0"/>
    </dxf>
    <dxf>
      <font>
        <strike val="0"/>
        <outline val="0"/>
        <shadow val="0"/>
        <vertAlign val="baseline"/>
        <sz val="11"/>
        <name val="Calibri"/>
        <family val="2"/>
        <scheme val="minor"/>
      </font>
    </dxf>
    <dxf>
      <font>
        <b/>
        <i val="0"/>
        <strike val="0"/>
        <condense val="0"/>
        <extend val="0"/>
        <outline val="0"/>
        <shadow val="0"/>
        <u val="none"/>
        <vertAlign val="baseline"/>
        <sz val="11"/>
        <color auto="1"/>
        <name val="Calibri"/>
        <family val="2"/>
        <scheme val="minor"/>
      </font>
      <alignment horizontal="center" vertical="bottom" textRotation="0" wrapText="1"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1" defaultTableStyle="TableStyleMedium2" defaultPivotStyle="PivotStyleLight16">
    <tableStyle name="Invisible" pivot="0" table="0" count="0" xr9:uid="{85F81BBF-5791-432C-8C09-187EC15AB6F2}"/>
  </tableStyles>
  <colors>
    <mruColors>
      <color rgb="FFCBD7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9" Type="http://schemas.openxmlformats.org/officeDocument/2006/relationships/customXml" Target="../customXml/item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42" Type="http://schemas.openxmlformats.org/officeDocument/2006/relationships/customXml" Target="../customXml/item9.xml"/><Relationship Id="rId47" Type="http://schemas.openxmlformats.org/officeDocument/2006/relationships/customXml" Target="../customXml/item14.xml"/><Relationship Id="rId50" Type="http://schemas.openxmlformats.org/officeDocument/2006/relationships/customXml" Target="../customXml/item1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calcChain" Target="calcChain.xml"/><Relationship Id="rId38" Type="http://schemas.openxmlformats.org/officeDocument/2006/relationships/customXml" Target="../customXml/item5.xml"/><Relationship Id="rId46" Type="http://schemas.openxmlformats.org/officeDocument/2006/relationships/customXml" Target="../customXml/item1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41" Type="http://schemas.openxmlformats.org/officeDocument/2006/relationships/customXml" Target="../customXml/item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microsoft.com/office/2017/10/relationships/person" Target="persons/person.xml"/><Relationship Id="rId37" Type="http://schemas.openxmlformats.org/officeDocument/2006/relationships/customXml" Target="../customXml/item4.xml"/><Relationship Id="rId40" Type="http://schemas.openxmlformats.org/officeDocument/2006/relationships/customXml" Target="../customXml/item7.xml"/><Relationship Id="rId45" Type="http://schemas.openxmlformats.org/officeDocument/2006/relationships/customXml" Target="../customXml/item12.xml"/><Relationship Id="rId53" Type="http://schemas.openxmlformats.org/officeDocument/2006/relationships/customXml" Target="../customXml/item2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36" Type="http://schemas.openxmlformats.org/officeDocument/2006/relationships/customXml" Target="../customXml/item3.xml"/><Relationship Id="rId49" Type="http://schemas.openxmlformats.org/officeDocument/2006/relationships/customXml" Target="../customXml/item1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owerPivotData" Target="model/item.data"/><Relationship Id="rId44" Type="http://schemas.openxmlformats.org/officeDocument/2006/relationships/customXml" Target="../customXml/item11.xml"/><Relationship Id="rId52" Type="http://schemas.openxmlformats.org/officeDocument/2006/relationships/customXml" Target="../customXml/item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onnections" Target="connections.xml"/><Relationship Id="rId30" Type="http://schemas.openxmlformats.org/officeDocument/2006/relationships/sheetMetadata" Target="metadata.xml"/><Relationship Id="rId35" Type="http://schemas.openxmlformats.org/officeDocument/2006/relationships/customXml" Target="../customXml/item2.xml"/><Relationship Id="rId43" Type="http://schemas.openxmlformats.org/officeDocument/2006/relationships/customXml" Target="../customXml/item10.xml"/><Relationship Id="rId48" Type="http://schemas.openxmlformats.org/officeDocument/2006/relationships/customXml" Target="../customXml/item15.xml"/><Relationship Id="rId8" Type="http://schemas.openxmlformats.org/officeDocument/2006/relationships/worksheet" Target="worksheets/sheet8.xml"/><Relationship Id="rId51" Type="http://schemas.openxmlformats.org/officeDocument/2006/relationships/customXml" Target="../customXml/item1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7</xdr:col>
      <xdr:colOff>9525</xdr:colOff>
      <xdr:row>0</xdr:row>
      <xdr:rowOff>57149</xdr:rowOff>
    </xdr:from>
    <xdr:to>
      <xdr:col>22</xdr:col>
      <xdr:colOff>45230</xdr:colOff>
      <xdr:row>115</xdr:row>
      <xdr:rowOff>68416</xdr:rowOff>
    </xdr:to>
    <xdr:grpSp>
      <xdr:nvGrpSpPr>
        <xdr:cNvPr id="15" name="Group 14">
          <a:extLst>
            <a:ext uri="{FF2B5EF4-FFF2-40B4-BE49-F238E27FC236}">
              <a16:creationId xmlns:a16="http://schemas.microsoft.com/office/drawing/2014/main" id="{62E3E307-688A-49B7-0398-EA5D3C920152}"/>
            </a:ext>
          </a:extLst>
        </xdr:cNvPr>
        <xdr:cNvGrpSpPr/>
      </xdr:nvGrpSpPr>
      <xdr:grpSpPr>
        <a:xfrm>
          <a:off x="4076700" y="57149"/>
          <a:ext cx="8751080" cy="21918767"/>
          <a:chOff x="4010025" y="57149"/>
          <a:chExt cx="8608205" cy="21918767"/>
        </a:xfrm>
      </xdr:grpSpPr>
      <xdr:grpSp>
        <xdr:nvGrpSpPr>
          <xdr:cNvPr id="14" name="Group 13">
            <a:extLst>
              <a:ext uri="{FF2B5EF4-FFF2-40B4-BE49-F238E27FC236}">
                <a16:creationId xmlns:a16="http://schemas.microsoft.com/office/drawing/2014/main" id="{F213AD3D-669A-7FA9-0E13-A546C9E91462}"/>
              </a:ext>
            </a:extLst>
          </xdr:cNvPr>
          <xdr:cNvGrpSpPr/>
        </xdr:nvGrpSpPr>
        <xdr:grpSpPr>
          <a:xfrm>
            <a:off x="4067175" y="57149"/>
            <a:ext cx="8551055" cy="4695826"/>
            <a:chOff x="4333875" y="57149"/>
            <a:chExt cx="9122555" cy="4695826"/>
          </a:xfrm>
        </xdr:grpSpPr>
        <xdr:pic>
          <xdr:nvPicPr>
            <xdr:cNvPr id="2" name="Picture 1">
              <a:extLst>
                <a:ext uri="{FF2B5EF4-FFF2-40B4-BE49-F238E27FC236}">
                  <a16:creationId xmlns:a16="http://schemas.microsoft.com/office/drawing/2014/main" id="{1010ADF7-D688-902F-1A80-73336BAE9CAC}"/>
                </a:ext>
              </a:extLst>
            </xdr:cNvPr>
            <xdr:cNvPicPr>
              <a:picLocks noChangeAspect="1"/>
            </xdr:cNvPicPr>
          </xdr:nvPicPr>
          <xdr:blipFill>
            <a:blip xmlns:r="http://schemas.openxmlformats.org/officeDocument/2006/relationships" r:embed="rId1"/>
            <a:stretch>
              <a:fillRect/>
            </a:stretch>
          </xdr:blipFill>
          <xdr:spPr>
            <a:xfrm>
              <a:off x="4333875" y="57149"/>
              <a:ext cx="9122555" cy="4695826"/>
            </a:xfrm>
            <a:prstGeom prst="rect">
              <a:avLst/>
            </a:prstGeom>
            <a:ln w="28575">
              <a:solidFill>
                <a:sysClr val="windowText" lastClr="000000"/>
              </a:solidFill>
            </a:ln>
          </xdr:spPr>
        </xdr:pic>
        <xdr:sp macro="" textlink="">
          <xdr:nvSpPr>
            <xdr:cNvPr id="7" name="TextBox 6">
              <a:extLst>
                <a:ext uri="{FF2B5EF4-FFF2-40B4-BE49-F238E27FC236}">
                  <a16:creationId xmlns:a16="http://schemas.microsoft.com/office/drawing/2014/main" id="{38557460-B3D7-611C-2BC1-FA47CF9785F7}"/>
                </a:ext>
              </a:extLst>
            </xdr:cNvPr>
            <xdr:cNvSpPr txBox="1"/>
          </xdr:nvSpPr>
          <xdr:spPr>
            <a:xfrm>
              <a:off x="12592050" y="381000"/>
              <a:ext cx="352425" cy="371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t>1</a:t>
              </a:r>
            </a:p>
          </xdr:txBody>
        </xdr:sp>
      </xdr:grpSp>
      <xdr:grpSp>
        <xdr:nvGrpSpPr>
          <xdr:cNvPr id="13" name="Group 12">
            <a:extLst>
              <a:ext uri="{FF2B5EF4-FFF2-40B4-BE49-F238E27FC236}">
                <a16:creationId xmlns:a16="http://schemas.microsoft.com/office/drawing/2014/main" id="{FAEF12F2-6DC0-B624-F616-930553314487}"/>
              </a:ext>
            </a:extLst>
          </xdr:cNvPr>
          <xdr:cNvGrpSpPr/>
        </xdr:nvGrpSpPr>
        <xdr:grpSpPr>
          <a:xfrm>
            <a:off x="4010025" y="5219699"/>
            <a:ext cx="8590638" cy="5210175"/>
            <a:chOff x="4276725" y="5219699"/>
            <a:chExt cx="9124038" cy="5210175"/>
          </a:xfrm>
        </xdr:grpSpPr>
        <xdr:pic>
          <xdr:nvPicPr>
            <xdr:cNvPr id="3" name="Picture 2">
              <a:extLst>
                <a:ext uri="{FF2B5EF4-FFF2-40B4-BE49-F238E27FC236}">
                  <a16:creationId xmlns:a16="http://schemas.microsoft.com/office/drawing/2014/main" id="{3A81BEFE-62ED-DD96-BDDC-06CCFF54E977}"/>
                </a:ext>
              </a:extLst>
            </xdr:cNvPr>
            <xdr:cNvPicPr>
              <a:picLocks noChangeAspect="1"/>
            </xdr:cNvPicPr>
          </xdr:nvPicPr>
          <xdr:blipFill>
            <a:blip xmlns:r="http://schemas.openxmlformats.org/officeDocument/2006/relationships" r:embed="rId2"/>
            <a:stretch>
              <a:fillRect/>
            </a:stretch>
          </xdr:blipFill>
          <xdr:spPr>
            <a:xfrm>
              <a:off x="4276725" y="5219699"/>
              <a:ext cx="9124038" cy="5210175"/>
            </a:xfrm>
            <a:prstGeom prst="rect">
              <a:avLst/>
            </a:prstGeom>
            <a:ln w="28575">
              <a:solidFill>
                <a:sysClr val="windowText" lastClr="000000"/>
              </a:solidFill>
            </a:ln>
          </xdr:spPr>
        </xdr:pic>
        <xdr:sp macro="" textlink="">
          <xdr:nvSpPr>
            <xdr:cNvPr id="8" name="TextBox 7">
              <a:extLst>
                <a:ext uri="{FF2B5EF4-FFF2-40B4-BE49-F238E27FC236}">
                  <a16:creationId xmlns:a16="http://schemas.microsoft.com/office/drawing/2014/main" id="{5C76B7A7-418E-4BEA-A35E-C8D89841C09A}"/>
                </a:ext>
              </a:extLst>
            </xdr:cNvPr>
            <xdr:cNvSpPr txBox="1"/>
          </xdr:nvSpPr>
          <xdr:spPr>
            <a:xfrm>
              <a:off x="12468225" y="5391149"/>
              <a:ext cx="352425" cy="371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t>2</a:t>
              </a:r>
            </a:p>
          </xdr:txBody>
        </xdr:sp>
      </xdr:grpSp>
      <xdr:grpSp>
        <xdr:nvGrpSpPr>
          <xdr:cNvPr id="11" name="Group 10">
            <a:extLst>
              <a:ext uri="{FF2B5EF4-FFF2-40B4-BE49-F238E27FC236}">
                <a16:creationId xmlns:a16="http://schemas.microsoft.com/office/drawing/2014/main" id="{C9911EEC-BB19-7CD4-F1AB-2C517F19572B}"/>
              </a:ext>
            </a:extLst>
          </xdr:cNvPr>
          <xdr:cNvGrpSpPr/>
        </xdr:nvGrpSpPr>
        <xdr:grpSpPr>
          <a:xfrm>
            <a:off x="4029074" y="17030700"/>
            <a:ext cx="8562975" cy="4945216"/>
            <a:chOff x="4295774" y="17030700"/>
            <a:chExt cx="9134475" cy="4945216"/>
          </a:xfrm>
        </xdr:grpSpPr>
        <xdr:pic>
          <xdr:nvPicPr>
            <xdr:cNvPr id="6" name="Picture 5">
              <a:extLst>
                <a:ext uri="{FF2B5EF4-FFF2-40B4-BE49-F238E27FC236}">
                  <a16:creationId xmlns:a16="http://schemas.microsoft.com/office/drawing/2014/main" id="{2A5CF0DC-2087-45E4-06FC-24172988D157}"/>
                </a:ext>
              </a:extLst>
            </xdr:cNvPr>
            <xdr:cNvPicPr>
              <a:picLocks noChangeAspect="1"/>
            </xdr:cNvPicPr>
          </xdr:nvPicPr>
          <xdr:blipFill>
            <a:blip xmlns:r="http://schemas.openxmlformats.org/officeDocument/2006/relationships" r:embed="rId3"/>
            <a:stretch>
              <a:fillRect/>
            </a:stretch>
          </xdr:blipFill>
          <xdr:spPr>
            <a:xfrm>
              <a:off x="4295774" y="17030700"/>
              <a:ext cx="9134475" cy="4945216"/>
            </a:xfrm>
            <a:prstGeom prst="rect">
              <a:avLst/>
            </a:prstGeom>
            <a:ln w="28575">
              <a:solidFill>
                <a:sysClr val="windowText" lastClr="000000"/>
              </a:solidFill>
            </a:ln>
          </xdr:spPr>
        </xdr:pic>
        <xdr:sp macro="" textlink="">
          <xdr:nvSpPr>
            <xdr:cNvPr id="9" name="TextBox 8">
              <a:extLst>
                <a:ext uri="{FF2B5EF4-FFF2-40B4-BE49-F238E27FC236}">
                  <a16:creationId xmlns:a16="http://schemas.microsoft.com/office/drawing/2014/main" id="{67E0A91F-B143-48C5-825D-ECEA7B838914}"/>
                </a:ext>
              </a:extLst>
            </xdr:cNvPr>
            <xdr:cNvSpPr txBox="1"/>
          </xdr:nvSpPr>
          <xdr:spPr>
            <a:xfrm>
              <a:off x="12563475" y="17211674"/>
              <a:ext cx="352425" cy="371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t>4</a:t>
              </a:r>
            </a:p>
          </xdr:txBody>
        </xdr:sp>
      </xdr:grpSp>
      <xdr:grpSp>
        <xdr:nvGrpSpPr>
          <xdr:cNvPr id="12" name="Group 11">
            <a:extLst>
              <a:ext uri="{FF2B5EF4-FFF2-40B4-BE49-F238E27FC236}">
                <a16:creationId xmlns:a16="http://schemas.microsoft.com/office/drawing/2014/main" id="{CD68EE4D-DA6C-7675-2AB3-868A9AB7524A}"/>
              </a:ext>
            </a:extLst>
          </xdr:cNvPr>
          <xdr:cNvGrpSpPr/>
        </xdr:nvGrpSpPr>
        <xdr:grpSpPr>
          <a:xfrm>
            <a:off x="4057650" y="11277600"/>
            <a:ext cx="8546576" cy="5314950"/>
            <a:chOff x="4324350" y="11277600"/>
            <a:chExt cx="9079976" cy="5314950"/>
          </a:xfrm>
        </xdr:grpSpPr>
        <xdr:pic>
          <xdr:nvPicPr>
            <xdr:cNvPr id="5" name="Picture 4">
              <a:extLst>
                <a:ext uri="{FF2B5EF4-FFF2-40B4-BE49-F238E27FC236}">
                  <a16:creationId xmlns:a16="http://schemas.microsoft.com/office/drawing/2014/main" id="{9719C871-052A-B2C6-6AC0-13982CCAE917}"/>
                </a:ext>
              </a:extLst>
            </xdr:cNvPr>
            <xdr:cNvPicPr>
              <a:picLocks noChangeAspect="1"/>
            </xdr:cNvPicPr>
          </xdr:nvPicPr>
          <xdr:blipFill>
            <a:blip xmlns:r="http://schemas.openxmlformats.org/officeDocument/2006/relationships" r:embed="rId4"/>
            <a:stretch>
              <a:fillRect/>
            </a:stretch>
          </xdr:blipFill>
          <xdr:spPr>
            <a:xfrm>
              <a:off x="4324350" y="11277600"/>
              <a:ext cx="9079976" cy="5314950"/>
            </a:xfrm>
            <a:prstGeom prst="rect">
              <a:avLst/>
            </a:prstGeom>
            <a:ln w="28575">
              <a:solidFill>
                <a:sysClr val="windowText" lastClr="000000"/>
              </a:solidFill>
            </a:ln>
          </xdr:spPr>
        </xdr:pic>
        <xdr:sp macro="" textlink="">
          <xdr:nvSpPr>
            <xdr:cNvPr id="10" name="TextBox 9">
              <a:extLst>
                <a:ext uri="{FF2B5EF4-FFF2-40B4-BE49-F238E27FC236}">
                  <a16:creationId xmlns:a16="http://schemas.microsoft.com/office/drawing/2014/main" id="{C41C4C8F-5049-43F8-8A5F-F2D8B18F7285}"/>
                </a:ext>
              </a:extLst>
            </xdr:cNvPr>
            <xdr:cNvSpPr txBox="1"/>
          </xdr:nvSpPr>
          <xdr:spPr>
            <a:xfrm>
              <a:off x="12830175" y="11506199"/>
              <a:ext cx="352425" cy="371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t>3</a:t>
              </a:r>
            </a:p>
          </xdr:txBody>
        </xdr:sp>
      </xdr:grpSp>
    </xdr:grp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putsche\Documents\NAATBatt\2023%20Online\NAATBatt%20Database%2020230104.xlsx" TargetMode="External"/><Relationship Id="rId1" Type="http://schemas.openxmlformats.org/officeDocument/2006/relationships/externalLinkPath" Target="file:///C:\Users\vputsche\Documents\NAATBatt\2023%20Online\NAATBatt%20Database%2020230104.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vputsche\Documents\NAATBatt\maddie.xlsx" TargetMode="External"/><Relationship Id="rId1" Type="http://schemas.openxmlformats.org/officeDocument/2006/relationships/externalLinkPath" Target="file:///C:\Users\vputsche\Documents\NAATBatt\maddi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isclaimer"/>
      <sheetName val="SummaryTable"/>
      <sheetName val="Glossary"/>
      <sheetName val="Search"/>
      <sheetName val="R_R Search"/>
      <sheetName val="Append2"/>
      <sheetName val="Co Descriptions"/>
      <sheetName val="Map Instructions"/>
      <sheetName val="Raw Materials"/>
      <sheetName val="Battery Grade Materials"/>
      <sheetName val="Electrode &amp; Cell Manufacturing"/>
      <sheetName val="Module-Pack Manufacturing"/>
      <sheetName val="Recycling-Repurposing"/>
      <sheetName val="Equipment"/>
      <sheetName val="Service &amp; Repair"/>
      <sheetName val="R&amp;D"/>
      <sheetName val="Modeling &amp; Software"/>
      <sheetName val="Distributors"/>
      <sheetName val="ProfSvcs"/>
      <sheetName val="Professional"/>
      <sheetName val="Professional Services"/>
      <sheetName val="Abbreviations"/>
      <sheetName val="Search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aw Materials"/>
      <sheetName val="Battery Grade Materials"/>
      <sheetName val="Other Battery Component &amp; Mat."/>
    </sheetNames>
    <sheetDataSet>
      <sheetData sheetId="0" refreshError="1"/>
      <sheetData sheetId="1" refreshError="1"/>
      <sheetData sheetId="2">
        <row r="2">
          <cell r="D2" t="str">
            <v>Ampcera Inc.</v>
          </cell>
        </row>
        <row r="3">
          <cell r="D3" t="str">
            <v>Aqualith Advanced Materials</v>
          </cell>
        </row>
        <row r="4">
          <cell r="D4" t="str">
            <v>Arkema</v>
          </cell>
        </row>
        <row r="5">
          <cell r="D5" t="str">
            <v>Arkema</v>
          </cell>
        </row>
        <row r="6">
          <cell r="D6" t="str">
            <v>ArlanXEO</v>
          </cell>
        </row>
        <row r="7">
          <cell r="D7" t="str">
            <v>BASF</v>
          </cell>
        </row>
        <row r="8">
          <cell r="D8" t="str">
            <v>Birla Carbon</v>
          </cell>
        </row>
        <row r="9">
          <cell r="D9" t="str">
            <v>Black Diamond Structures</v>
          </cell>
        </row>
        <row r="10">
          <cell r="D10" t="str">
            <v>BrightVolt</v>
          </cell>
        </row>
        <row r="11">
          <cell r="D11" t="str">
            <v>Cabot Corp.</v>
          </cell>
        </row>
        <row r="12">
          <cell r="D12" t="str">
            <v>Celgard, LLC</v>
          </cell>
        </row>
        <row r="13">
          <cell r="D13" t="str">
            <v>Celgard, LLC</v>
          </cell>
        </row>
        <row r="14">
          <cell r="D14" t="str">
            <v>Current Chemicals</v>
          </cell>
        </row>
        <row r="15">
          <cell r="D15" t="str">
            <v>Daikin America</v>
          </cell>
        </row>
        <row r="16">
          <cell r="D16" t="str">
            <v>Denkai America</v>
          </cell>
        </row>
        <row r="17">
          <cell r="D17" t="str">
            <v>Dongwha Electrolyte</v>
          </cell>
        </row>
        <row r="18">
          <cell r="D18" t="str">
            <v>Duksan Electera America, Inc.</v>
          </cell>
        </row>
        <row r="19">
          <cell r="D19" t="str">
            <v>Dukosi, Inc.</v>
          </cell>
        </row>
        <row r="20">
          <cell r="D20" t="str">
            <v>DuPont</v>
          </cell>
        </row>
        <row r="21">
          <cell r="D21" t="str">
            <v>Enchem America LLC</v>
          </cell>
        </row>
        <row r="22">
          <cell r="D22" t="str">
            <v>Enchem America LLC</v>
          </cell>
        </row>
        <row r="23">
          <cell r="D23" t="str">
            <v>Enchem America LLC</v>
          </cell>
        </row>
        <row r="24">
          <cell r="D24" t="str">
            <v>Enchem America LLC</v>
          </cell>
        </row>
        <row r="25">
          <cell r="D25" t="str">
            <v>Enchem America LLC</v>
          </cell>
        </row>
        <row r="26">
          <cell r="D26" t="str">
            <v>Enchem America LLC</v>
          </cell>
        </row>
        <row r="27">
          <cell r="D27" t="str">
            <v>ENTEK</v>
          </cell>
        </row>
        <row r="28">
          <cell r="D28" t="str">
            <v>ENTEK</v>
          </cell>
        </row>
        <row r="29">
          <cell r="D29" t="str">
            <v>ENTEK</v>
          </cell>
        </row>
        <row r="30">
          <cell r="D30" t="str">
            <v>Halocarbon, LLC</v>
          </cell>
        </row>
        <row r="31">
          <cell r="D31" t="str">
            <v>Honeywell International</v>
          </cell>
        </row>
        <row r="32">
          <cell r="D32" t="str">
            <v>Honeywell International</v>
          </cell>
        </row>
        <row r="33">
          <cell r="D33" t="str">
            <v>Huntsman Petrochemical LLC</v>
          </cell>
        </row>
        <row r="34">
          <cell r="D34" t="str">
            <v>Koura - Orbia</v>
          </cell>
        </row>
        <row r="35">
          <cell r="D35" t="str">
            <v>LioChem e-Materials LLC</v>
          </cell>
        </row>
        <row r="36">
          <cell r="D36" t="str">
            <v>Microvast</v>
          </cell>
        </row>
        <row r="37">
          <cell r="D37" t="str">
            <v>Mitsubishi Chemical America</v>
          </cell>
        </row>
        <row r="38">
          <cell r="D38" t="str">
            <v>Parker LORD</v>
          </cell>
        </row>
        <row r="39">
          <cell r="D39" t="str">
            <v>PPG</v>
          </cell>
        </row>
        <row r="40">
          <cell r="D40" t="str">
            <v>Schlenk Metallfolien GmbH &amp; Co. KG</v>
          </cell>
        </row>
        <row r="41">
          <cell r="D41" t="str">
            <v>Solid Power</v>
          </cell>
        </row>
        <row r="42">
          <cell r="D42" t="str">
            <v>Solvay Specialty Polymers USA, LLC</v>
          </cell>
        </row>
        <row r="43">
          <cell r="D43" t="str">
            <v>Solvay Specialty Polymers USA, LLC</v>
          </cell>
        </row>
        <row r="44">
          <cell r="D44" t="str">
            <v>Soulbrain MI</v>
          </cell>
        </row>
        <row r="45">
          <cell r="D45" t="str">
            <v>South 8 Technologies</v>
          </cell>
        </row>
        <row r="46">
          <cell r="D46" t="str">
            <v>The Chemours Company</v>
          </cell>
        </row>
        <row r="47">
          <cell r="D47" t="str">
            <v>Volexion</v>
          </cell>
        </row>
      </sheetData>
    </sheetDataSet>
  </externalBook>
</externalLink>
</file>

<file path=xl/persons/person.xml><?xml version="1.0" encoding="utf-8"?>
<personList xmlns="http://schemas.microsoft.com/office/spreadsheetml/2018/threadedcomments" xmlns:x="http://schemas.openxmlformats.org/spreadsheetml/2006/main">
  <person displayName="Pesaran, Ahmad" id="{2C2C4BEA-CB55-446A-BA57-88AB25201322}" userId="S::apesaran@nrel.gov::2b6520c5-1386-497c-8b4f-dc57dace0761" providerId="AD"/>
  <person displayName="von Kuegelgen, Theresa" id="{B7A24018-90C8-4B11-A35A-6425DE6EA25C}" userId="S::tvonkueg@nrel.gov::b9280b42-6e46-42c2-8903-b705ffb727e2" providerId="AD"/>
</personList>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3" connectionId="1" xr16:uid="{BABCA093-0B15-419A-896E-B720F11296F3}" autoFormatId="16" applyNumberFormats="0" applyBorderFormats="0" applyFontFormats="0" applyPatternFormats="0" applyAlignmentFormats="0" applyWidthHeightFormats="0">
  <queryTableRefresh nextId="78">
    <queryTableFields count="38">
      <queryTableField id="1" name="ID" tableColumnId="1"/>
      <queryTableField id="2" name="Status" tableColumnId="2"/>
      <queryTableField id="3" name="Supply Chain Segment" tableColumnId="3"/>
      <queryTableField id="4" name="Company" tableColumnId="4"/>
      <queryTableField id="5" name="NAATBatt Member" tableColumnId="5"/>
      <queryTableField id="6" name="Facility Name" tableColumnId="6"/>
      <queryTableField id="45" name="Product/Facility Type" tableColumnId="7"/>
      <queryTableField id="8" name="Product" tableColumnId="8"/>
      <queryTableField id="33" name="Company Website" tableColumnId="9"/>
      <queryTableField id="10" name="Facility Address" tableColumnId="10"/>
      <queryTableField id="11" name="Facility City" tableColumnId="11"/>
      <queryTableField id="12" name="Facility State or Province" tableColumnId="12"/>
      <queryTableField id="13" name="Facility Country" tableColumnId="13"/>
      <queryTableField id="14" name="Facility Zip" tableColumnId="14"/>
      <queryTableField id="15" name="Facility Phone" tableColumnId="15"/>
      <queryTableField id="16" name="Latitude" tableColumnId="16"/>
      <queryTableField id="17" name="Longitude" tableColumnId="17"/>
      <queryTableField id="18" name="Facility Workforce" tableColumnId="18"/>
      <queryTableField id="19" name="Production Capacity" tableColumnId="19"/>
      <queryTableField id="30" name="Production Units" tableColumnId="30"/>
      <queryTableField id="21" name="HQ Company" tableColumnId="21"/>
      <queryTableField id="34" name="HQ Company Website" tableColumnId="20"/>
      <queryTableField id="23" name="HQ City" tableColumnId="23"/>
      <queryTableField id="24" name="HQ State or Province" tableColumnId="24"/>
      <queryTableField id="25" name="HQ Country" tableColumnId="25"/>
      <queryTableField id="26" name="QC" tableColumnId="26"/>
      <queryTableField id="27" name="QC Date" tableColumnId="27"/>
      <queryTableField id="28" name="Sources" tableColumnId="28"/>
      <queryTableField id="36" name="Brief Company Profile" tableColumnId="32"/>
      <queryTableField id="38" name="Summary Word Count" tableColumnId="34"/>
      <queryTableField id="29" name="Notes" tableColumnId="29"/>
      <queryTableField id="55" name="Contact" tableColumnId="39"/>
      <queryTableField id="56" name="Contact Email" tableColumnId="40"/>
      <queryTableField id="57" name="Contact Phone" tableColumnId="41"/>
      <queryTableField id="59" name="Contact Pnone" tableColumnId="43"/>
      <queryTableField id="37" name="Sources2" tableColumnId="33"/>
      <queryTableField id="58" name="Contact email" tableColumnId="42"/>
      <queryTableField id="31" name="Supply  Chain Segment" tableColumnId="31"/>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3936F2F4-8333-4328-B2D3-5F48E62D2F01}" name="Append2" displayName="Append2" ref="A1:AL854" tableType="queryTable" totalsRowShown="0">
  <autoFilter ref="A1:AL854" xr:uid="{3936F2F4-8333-4328-B2D3-5F48E62D2F01}"/>
  <tableColumns count="38">
    <tableColumn id="1" xr3:uid="{C0CE4644-2EBC-4788-82BF-587F6A8F4D8F}" uniqueName="1" name="ID" queryTableFieldId="1"/>
    <tableColumn id="2" xr3:uid="{9593A791-33A6-4FFB-B0F3-1B3561E8DFCE}" uniqueName="2" name="Status" queryTableFieldId="2" dataDxfId="478"/>
    <tableColumn id="3" xr3:uid="{8F9EB1D0-9611-4ACD-8665-4AAFE109CB82}" uniqueName="3" name="Supply Chain Segment" queryTableFieldId="3" dataDxfId="477"/>
    <tableColumn id="4" xr3:uid="{8DFA7806-8B7E-43CF-98D7-074B91F5D330}" uniqueName="4" name="Company" queryTableFieldId="4" dataDxfId="476"/>
    <tableColumn id="5" xr3:uid="{4949A52C-9A3C-4735-8B3A-AB52BDFEB201}" uniqueName="5" name="NAATBatt Member" queryTableFieldId="5" dataDxfId="475"/>
    <tableColumn id="6" xr3:uid="{8B48F797-CEBB-4EBB-B654-F644EBFCDA01}" uniqueName="6" name="Facility Name" queryTableFieldId="6" dataDxfId="474"/>
    <tableColumn id="7" xr3:uid="{CD1B2860-1C0A-452C-85E9-42791C9C6FD3}" uniqueName="7" name="Product/Facility Type" queryTableFieldId="45" dataDxfId="473"/>
    <tableColumn id="8" xr3:uid="{C05515D0-5B1B-49F9-A205-2B4C0DE57FB1}" uniqueName="8" name="Product" queryTableFieldId="8" dataDxfId="472"/>
    <tableColumn id="9" xr3:uid="{4A55F084-6BD2-435C-A621-67AFDE8681C8}" uniqueName="9" name="Company Website" queryTableFieldId="33" dataDxfId="471"/>
    <tableColumn id="10" xr3:uid="{2C456EA8-815B-4B8A-8D1E-F73872B4EDD4}" uniqueName="10" name="Facility Address" queryTableFieldId="10" dataDxfId="470"/>
    <tableColumn id="11" xr3:uid="{DCCBE198-F8FA-413C-91AD-752CCA8CBF35}" uniqueName="11" name="Facility City" queryTableFieldId="11" dataDxfId="469"/>
    <tableColumn id="12" xr3:uid="{C596B325-3E8A-449E-9473-9F44B4C16EE0}" uniqueName="12" name="Facility State or Province" queryTableFieldId="12" dataDxfId="468"/>
    <tableColumn id="13" xr3:uid="{EA5B25D0-7B20-47AD-AF83-504DEFA13923}" uniqueName="13" name="Facility Country" queryTableFieldId="13" dataDxfId="467"/>
    <tableColumn id="14" xr3:uid="{F199DE4B-A7F9-471D-97A5-1CADCA05F8EC}" uniqueName="14" name="Facility Zip" queryTableFieldId="14"/>
    <tableColumn id="15" xr3:uid="{4AA750BB-1827-4458-80E4-2AD242A3B8B7}" uniqueName="15" name="Facility Phone" queryTableFieldId="15"/>
    <tableColumn id="16" xr3:uid="{23EB478A-95B3-4A13-BCF2-9BCC2C353322}" uniqueName="16" name="Latitude" queryTableFieldId="16"/>
    <tableColumn id="17" xr3:uid="{E761C5F6-644B-4EDE-969D-43D12A9B938A}" uniqueName="17" name="Longitude" queryTableFieldId="17"/>
    <tableColumn id="18" xr3:uid="{F66360E0-4FEA-4F3E-8B84-08474F046960}" uniqueName="18" name="Facility Workforce" queryTableFieldId="18"/>
    <tableColumn id="19" xr3:uid="{1E1EBA70-638B-40FE-8D65-8FE91CE32320}" uniqueName="19" name="Production Capacity" queryTableFieldId="19"/>
    <tableColumn id="30" xr3:uid="{9809873A-4856-4E04-8337-DA4F1E3A1900}" uniqueName="30" name="Production Units" queryTableFieldId="30" dataDxfId="466"/>
    <tableColumn id="21" xr3:uid="{4D08DAEA-FFBC-4B8A-B2EB-9A4071A1F365}" uniqueName="21" name="HQ Company" queryTableFieldId="21" dataDxfId="465"/>
    <tableColumn id="20" xr3:uid="{4D568E88-E701-4C5C-9646-81A60637952C}" uniqueName="20" name="HQ Company Website" queryTableFieldId="34" dataDxfId="464"/>
    <tableColumn id="23" xr3:uid="{BA1BFF7D-D7B6-4416-AD00-6DE695466429}" uniqueName="23" name="HQ City" queryTableFieldId="23" dataDxfId="463"/>
    <tableColumn id="24" xr3:uid="{04A07478-0C94-4E37-B3C3-04C289DD56C3}" uniqueName="24" name="HQ State or Province" queryTableFieldId="24" dataDxfId="462"/>
    <tableColumn id="25" xr3:uid="{C7114B69-8FCB-4EE7-A8E5-CCB77F4B149C}" uniqueName="25" name="HQ Country" queryTableFieldId="25" dataDxfId="461"/>
    <tableColumn id="26" xr3:uid="{66AC7D3E-8FA4-472D-BC73-B7886ED056FA}" uniqueName="26" name="QC" queryTableFieldId="26" dataDxfId="460"/>
    <tableColumn id="27" xr3:uid="{BF96B0E4-4774-4763-94A3-8E2347C21F21}" uniqueName="27" name="QC Date" queryTableFieldId="27"/>
    <tableColumn id="28" xr3:uid="{BCDD0FA4-F23A-49B4-8B28-EA640F9A3886}" uniqueName="28" name="Sources" queryTableFieldId="28" dataDxfId="459"/>
    <tableColumn id="32" xr3:uid="{341348E5-9694-40EE-9D30-873221C397DF}" uniqueName="32" name="Brief Company Profile" queryTableFieldId="36"/>
    <tableColumn id="34" xr3:uid="{243A8066-2DCC-4CD0-B56C-317866819FBD}" uniqueName="34" name="Summary Word Count" queryTableFieldId="38"/>
    <tableColumn id="29" xr3:uid="{A4507418-16B3-4A30-B77D-1137A399F85D}" uniqueName="29" name="Notes" queryTableFieldId="29" dataDxfId="458"/>
    <tableColumn id="39" xr3:uid="{185C5A7F-00E7-40CB-B01F-5B73F8A5E455}" uniqueName="39" name="Contact" queryTableFieldId="55"/>
    <tableColumn id="40" xr3:uid="{92B93A2B-1A23-4E5C-B69F-C1C17DB71484}" uniqueName="40" name="Contact email" queryTableFieldId="56"/>
    <tableColumn id="41" xr3:uid="{8F55A2E0-C638-4F13-A633-58352EB08A92}" uniqueName="41" name="Contact Phone" queryTableFieldId="57"/>
    <tableColumn id="43" xr3:uid="{D6911CED-A525-4565-90BF-537F8BC09902}" uniqueName="43" name="Contact Pnone" queryTableFieldId="59"/>
    <tableColumn id="33" xr3:uid="{030B3E3D-ABFF-4AAE-97EE-16A304EE4381}" uniqueName="33" name="Sources2" queryTableFieldId="37"/>
    <tableColumn id="42" xr3:uid="{E9BBFE7B-09AB-43A7-8D0E-D6F0EAE27D40}" uniqueName="42" name="Contact Email2" queryTableFieldId="58"/>
    <tableColumn id="31" xr3:uid="{9B24B6F4-CA6C-474E-B86E-64125D5269D4}" uniqueName="31" name="Supply  Chain Segment" queryTableFieldId="31" dataDxfId="457"/>
  </tableColumns>
  <tableStyleInfo name="TableStyleMedium7"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4B2668B-7519-4B3C-887E-298D70FD86CD}" name="RandD" displayName="RandD" ref="A1:AG98" totalsRowShown="0" headerRowDxfId="136" dataDxfId="135">
  <autoFilter ref="A1:AG98" xr:uid="{C4B2668B-7519-4B3C-887E-298D70FD86CD}"/>
  <sortState xmlns:xlrd2="http://schemas.microsoft.com/office/spreadsheetml/2017/richdata2" ref="A2:AG98">
    <sortCondition ref="D1:D98"/>
  </sortState>
  <tableColumns count="33">
    <tableColumn id="1" xr3:uid="{2AC36C56-5A2C-47AD-B474-2C7F88E4CE28}" name="ID" dataDxfId="134"/>
    <tableColumn id="29" xr3:uid="{4B2C75B3-8C63-4442-8844-7EB18323E0EB}" name="Status" dataDxfId="133"/>
    <tableColumn id="14" xr3:uid="{E5F3E04E-563F-4979-B0BA-85883F636898}" name="Supply Chain Segment" dataDxfId="132"/>
    <tableColumn id="2" xr3:uid="{C6BAE5FD-021B-4383-AB56-F7B8C40C98B2}" name="Company" dataDxfId="131"/>
    <tableColumn id="13" xr3:uid="{D79FC8DF-6256-4975-97F9-FFF7B9D1CFC2}" name="NAATBatt Member" dataDxfId="130"/>
    <tableColumn id="23" xr3:uid="{74481C0C-84CE-4CAC-96C2-CA579414D719}" name="Facility Name" dataDxfId="129"/>
    <tableColumn id="28" xr3:uid="{4FA13BD0-FE47-4D8A-B8A6-6E644C47E603}" name="Product/Facility Type" dataDxfId="128"/>
    <tableColumn id="3" xr3:uid="{9BF8E0FD-DBB7-4FEC-ACF9-AF2146A10E9F}" name="Product" dataDxfId="127"/>
    <tableColumn id="4" xr3:uid="{EB89A065-D510-4FD2-AF8C-F44408EA1DF4}" name="Company Website" dataDxfId="126"/>
    <tableColumn id="5" xr3:uid="{22211A70-B42C-45E3-B84F-2A850145E997}" name="Facility Address" dataDxfId="125"/>
    <tableColumn id="6" xr3:uid="{A06D0D9C-0DDC-44FF-A69D-8F6C8ED6F33F}" name="Facility City" dataDxfId="124"/>
    <tableColumn id="7" xr3:uid="{1B3EAD8E-9416-4510-B655-0C8ECEDF12AE}" name="Facility State or Province" dataDxfId="123"/>
    <tableColumn id="8" xr3:uid="{C6DC1D37-4E8E-4153-8793-FC4BE41C61B8}" name="Facility Country" dataDxfId="122"/>
    <tableColumn id="9" xr3:uid="{702A0CD6-9FAC-42E4-9AE6-8797AE7EBB8C}" name="Facility Zip" dataDxfId="121"/>
    <tableColumn id="10" xr3:uid="{F3F19F26-A6F7-4B6B-924B-46E4CABF5544}" name="Facility Phone" dataDxfId="120"/>
    <tableColumn id="15" xr3:uid="{F1A316E2-321E-4344-B9C1-BFA287833AD1}" name="Latitude" dataDxfId="119"/>
    <tableColumn id="24" xr3:uid="{CF32A53F-18D3-4E3E-85BD-E24FCFE531E4}" name="Longitude" dataDxfId="118"/>
    <tableColumn id="12" xr3:uid="{81085AA2-3C4A-4461-A8D4-78EB6A77B175}" name="Facility Workforce" dataDxfId="117" dataCellStyle="Comma"/>
    <tableColumn id="17" xr3:uid="{FB433367-F543-45C8-80D1-79CF06365417}" name="HQ Company" dataDxfId="116"/>
    <tableColumn id="16" xr3:uid="{6BAA4C4D-96DB-4965-95B8-E53FA8555960}" name="HQ Company Website" dataDxfId="115"/>
    <tableColumn id="18" xr3:uid="{7C97B8AF-18A4-42AE-A229-332139AFCBC8}" name="HQ City" dataDxfId="114"/>
    <tableColumn id="19" xr3:uid="{53E89D4A-EC5A-4FC0-A97C-E24422693611}" name="HQ State or Province" dataDxfId="113"/>
    <tableColumn id="20" xr3:uid="{EE0C7B00-873F-4D96-9F0A-36D5EA7A1B3C}" name="HQ Country" dataDxfId="112"/>
    <tableColumn id="25" xr3:uid="{A420DA98-24A8-48D2-8901-B29BA9D53E5E}" name="QC" dataDxfId="111"/>
    <tableColumn id="26" xr3:uid="{357AA9D5-EC3A-46CA-82A3-72AEBA736707}" name="QC Date" dataDxfId="110"/>
    <tableColumn id="21" xr3:uid="{167C0B8A-661F-4695-8781-E199677CF382}" name="Sources" dataDxfId="109"/>
    <tableColumn id="22" xr3:uid="{4F23485C-8ADD-4F30-8A0F-0F6F46C6F24D}" name="Notes" dataDxfId="108"/>
    <tableColumn id="27" xr3:uid="{5ED43040-1430-4013-8B3D-BBBD4F46D8A0}" name="Brief Company Profile" dataDxfId="107"/>
    <tableColumn id="30" xr3:uid="{03BF7E96-7F14-4442-BBD9-F020BDFF05D0}" name="Sources2" dataDxfId="106"/>
    <tableColumn id="31" xr3:uid="{7AF8E35E-DD05-4A60-97F7-2489150B8AB5}" name="Summary Word Count" dataDxfId="105">
      <calculatedColumnFormula>IF(LEN(TRIM(AB2))=0,0,LEN(TRIM(AB2))-LEN(SUBSTITUTE(AB2," ",""))+1)</calculatedColumnFormula>
    </tableColumn>
    <tableColumn id="32" xr3:uid="{073E90CD-1F30-4FEE-A988-703F9B178368}" name="Contact" dataDxfId="104"/>
    <tableColumn id="33" xr3:uid="{E66FF376-CDDF-4232-AD54-6194F07B1718}" name="Contact email" dataDxfId="103">
      <calculatedColumnFormula>IF(LEN(TRIM(AD2))=0,0,LEN(TRIM(AD2))-LEN(SUBSTITUTE(AD2," ",""))+1)</calculatedColumnFormula>
    </tableColumn>
    <tableColumn id="34" xr3:uid="{BF8F6116-6AC0-4DDD-8D1B-F4BCD5900E83}" name="Contact Phone" dataDxfId="102"/>
  </tableColumns>
  <tableStyleInfo name="TableStyleMedium3"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F3EAC10-6AAD-4897-B8C2-35891DA11DCF}" name="Modeling" displayName="Modeling" ref="A1:AF26" totalsRowShown="0" headerRowDxfId="101" dataDxfId="100">
  <autoFilter ref="A1:AF26" xr:uid="{CF3EAC10-6AAD-4897-B8C2-35891DA11DCF}"/>
  <sortState xmlns:xlrd2="http://schemas.microsoft.com/office/spreadsheetml/2017/richdata2" ref="A2:AF26">
    <sortCondition ref="D1:D26"/>
  </sortState>
  <tableColumns count="32">
    <tableColumn id="1" xr3:uid="{297D658A-2E5C-490B-813F-3A42689B2C65}" name="ID" dataDxfId="99"/>
    <tableColumn id="23" xr3:uid="{BEC9F1AC-B2CE-4D33-9BC7-AB59A307352D}" name="Status" dataDxfId="98"/>
    <tableColumn id="20" xr3:uid="{2213351A-E39A-4EFF-A596-1C4078430B16}" name="Supply  Chain Segment" dataDxfId="97"/>
    <tableColumn id="2" xr3:uid="{90E059A7-16F7-471C-9269-15FFB6ED2B44}" name="Company" dataDxfId="96"/>
    <tableColumn id="19" xr3:uid="{84C55272-483E-47FC-86AF-42310A7F26A5}" name="NAATBatt Member" dataDxfId="95"/>
    <tableColumn id="27" xr3:uid="{5CDC939D-BDD9-4CA5-96CB-C555C84C1471}" name="Product/Facility Type" dataDxfId="94"/>
    <tableColumn id="3" xr3:uid="{F29C2D92-A764-4D94-A948-9C1360A6BA64}" name="Product" dataDxfId="93"/>
    <tableColumn id="24" xr3:uid="{FBBF0711-ED25-4BD2-93E1-F1336BE867BB}" name="Company Website" dataDxfId="92"/>
    <tableColumn id="4" xr3:uid="{72E79213-7872-4228-90DB-00224AD1F0A2}" name="Facility Address" dataDxfId="91"/>
    <tableColumn id="5" xr3:uid="{8D2FBF44-C481-4E13-8886-F457180ACFD0}" name="Facility City" dataDxfId="90"/>
    <tableColumn id="6" xr3:uid="{3E40D6B2-D332-4154-BA93-2984D8D52253}" name="Facility State or Province" dataDxfId="89"/>
    <tableColumn id="7" xr3:uid="{A56EA0CC-C1BE-44EC-B9D9-7DBE658CB4F0}" name="Facility Country" dataDxfId="88"/>
    <tableColumn id="8" xr3:uid="{AC682211-0B05-4CE3-A54C-AAAA274E0188}" name="Facility Zip" dataDxfId="87"/>
    <tableColumn id="10" xr3:uid="{C002B5B0-8801-4841-A990-B08C7393FCF0}" name="Facility Phone" dataDxfId="86"/>
    <tableColumn id="11" xr3:uid="{8A1FCAD6-26A4-40D6-932F-1B2FD8D75340}" name="Facility Workforce" dataDxfId="85" dataCellStyle="Comma"/>
    <tableColumn id="13" xr3:uid="{B15FBB38-5BBE-4313-92BE-E225CAF19949}" name="HQ Company" dataDxfId="84"/>
    <tableColumn id="12" xr3:uid="{1D875D46-B29A-4BD8-95C4-9BE7C836BC8A}" name="HQ Company Website" dataDxfId="83"/>
    <tableColumn id="14" xr3:uid="{C3C51C52-C244-4B8D-B673-520D75D7F906}" name="HQ City" dataDxfId="82"/>
    <tableColumn id="15" xr3:uid="{C92E6551-5234-47A5-83D7-BE47322666E2}" name="HQ State or Province" dataDxfId="81"/>
    <tableColumn id="16" xr3:uid="{A02FA351-7765-4493-8FEA-E68CA798B8A1}" name="HQ Country" dataDxfId="80"/>
    <tableColumn id="25" xr3:uid="{8F9D7A9B-A744-4158-9EB2-3E1C0A7082A1}" name="QC" dataDxfId="79"/>
    <tableColumn id="26" xr3:uid="{3949853A-4B32-4ECE-93E4-8465428A7949}" name="QC Date" dataDxfId="78"/>
    <tableColumn id="17" xr3:uid="{4AB5F0CF-6FC7-4646-9748-AF82365898AE}" name="Sources" dataDxfId="77"/>
    <tableColumn id="18" xr3:uid="{7DEC9F7F-4E90-4800-94DD-C0BEE8CC2D1A}" name="Notes" dataDxfId="76"/>
    <tableColumn id="21" xr3:uid="{88408910-8F68-45E2-83C4-04BA4CE3AC1A}" name="Latitude" dataDxfId="75"/>
    <tableColumn id="22" xr3:uid="{7BDABE91-056B-4A38-91FC-40DF832CD36E}" name="Longitude" dataDxfId="74"/>
    <tableColumn id="28" xr3:uid="{B3EE8D7F-0605-4ED2-B046-D8EDFCBEBEDB}" name="Brief Company Profile" dataDxfId="73"/>
    <tableColumn id="29" xr3:uid="{453916C6-372A-4771-97D8-74C3992CCBD7}" name="Sources2" dataDxfId="72"/>
    <tableColumn id="30" xr3:uid="{C0A521E0-E9DF-4E6B-A2A1-2FCFF590491D}" name="Summary Word Count" dataDxfId="71">
      <calculatedColumnFormula>IF(LEN(TRIM(AA2))=0,0,LEN(TRIM(AA2))-LEN(SUBSTITUTE(AA2," ",""))+1)</calculatedColumnFormula>
    </tableColumn>
    <tableColumn id="31" xr3:uid="{5ABF8D7B-91B2-4F16-9734-58C91EA85A42}" name="Contact" dataDxfId="70"/>
    <tableColumn id="32" xr3:uid="{8E861A47-706F-461A-817B-3BDA48D62DFF}" name="Contact email" dataDxfId="69"/>
    <tableColumn id="33" xr3:uid="{38330749-8DFA-4B56-A87C-1BFF4D74AFEA}" name="Contact Phone" dataDxfId="68">
      <calculatedColumnFormula>IF(LEN(TRIM(AD2))=0,0,LEN(TRIM(AD2))-LEN(SUBSTITUTE(AD2," ",""))+1)</calculatedColumnFormula>
    </tableColumn>
  </tableColumns>
  <tableStyleInfo name="TableStyleMedium3"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114F677-104E-43B3-B043-AA27F8B62A23}" name="Distributors" displayName="Distributors" ref="A1:AF20" totalsRowShown="0" headerRowDxfId="67" dataDxfId="66">
  <autoFilter ref="A1:AF20" xr:uid="{40B77D38-11E7-4472-A990-21E15A97A821}"/>
  <sortState xmlns:xlrd2="http://schemas.microsoft.com/office/spreadsheetml/2017/richdata2" ref="A2:Z20">
    <sortCondition ref="D1:D20"/>
  </sortState>
  <tableColumns count="32">
    <tableColumn id="1" xr3:uid="{798F5D71-FAE7-463F-BE27-2D484EC546C5}" name="ID" dataDxfId="65"/>
    <tableColumn id="22" xr3:uid="{596262EB-E68E-4ED5-B1F1-A922B5B55A51}" name="Status" dataDxfId="64"/>
    <tableColumn id="19" xr3:uid="{535BCDB1-3E45-464E-97F6-7E4CAE2232B5}" name="Supply Chain Segment" dataDxfId="63"/>
    <tableColumn id="2" xr3:uid="{8A3FD553-B736-4911-BAF3-5BBF4AC4550B}" name="Company" dataDxfId="62"/>
    <tableColumn id="18" xr3:uid="{A67A2EE8-E476-47D1-8C62-7D5EB77FAC6D}" name="NAATBatt Member" dataDxfId="61"/>
    <tableColumn id="28" xr3:uid="{21021E0C-F2E5-462B-A07C-813E606BA826}" name="Product/Facility Type" dataDxfId="60"/>
    <tableColumn id="3" xr3:uid="{DBCA845E-7323-495A-B3B2-862D45921D1E}" name="Product" dataDxfId="59"/>
    <tableColumn id="26" xr3:uid="{B2E53E20-B6F0-4E26-8D37-1E244FFA613C}" name="Company Website" dataDxfId="58"/>
    <tableColumn id="4" xr3:uid="{4B27F220-F11D-42CC-A52D-B9B36DFFD7EE}" name="Facility Address" dataDxfId="57"/>
    <tableColumn id="5" xr3:uid="{DFBCB3E2-65BD-4CC5-9A72-A8171554997A}" name="Facility City" dataDxfId="56"/>
    <tableColumn id="6" xr3:uid="{4053C206-0F86-4208-AFB9-00F924EDFD98}" name="Facility State or Province" dataDxfId="55"/>
    <tableColumn id="7" xr3:uid="{D90670F6-5E75-4AD5-977F-0C395440A762}" name="Facility Country" dataDxfId="54"/>
    <tableColumn id="8" xr3:uid="{27324182-3118-4FC1-B705-3672515863A3}" name="Facility Zip" dataDxfId="53"/>
    <tableColumn id="10" xr3:uid="{6A0C560A-70C6-4F58-9A3A-CAEB6DFA27CC}" name="Facility Phone" dataDxfId="52"/>
    <tableColumn id="20" xr3:uid="{EA770764-07BE-42EB-A798-D3AA2F987C00}" name="Latitude" dataDxfId="51"/>
    <tableColumn id="21" xr3:uid="{B95AB9A9-FB1B-451D-96E1-091BEF115FB7}" name="Longitude" dataDxfId="50"/>
    <tableColumn id="11" xr3:uid="{D981A46C-0D49-4232-B645-80AD63518D6B}" name="Facility Workforce" dataDxfId="49" dataCellStyle="Comma"/>
    <tableColumn id="13" xr3:uid="{6E73F5E9-F51F-4B89-A9B8-752D9A99CC96}" name="HQ Company" dataDxfId="48"/>
    <tableColumn id="12" xr3:uid="{A5124700-62AC-44BD-9974-5B24058393F3}" name="HQ Company Website" dataDxfId="47"/>
    <tableColumn id="14" xr3:uid="{7A52BDED-0BE8-4E9D-9045-82B3309561BE}" name="HQ City" dataDxfId="46"/>
    <tableColumn id="15" xr3:uid="{CB745FF6-2150-4855-A6FC-9DF247B0BBA6}" name="HQ State or Province" dataDxfId="45"/>
    <tableColumn id="16" xr3:uid="{18DA3EE8-BDAE-4E36-9140-194CB501DD25}" name="HQ Country" dataDxfId="44"/>
    <tableColumn id="24" xr3:uid="{1F6BDC1A-CDD1-4F44-84F8-E35C0BCC9E36}" name="QC" dataDxfId="43"/>
    <tableColumn id="25" xr3:uid="{F8B66FCB-116F-4678-8BED-AFE5B751C89A}" name="QC Date" dataDxfId="42"/>
    <tableColumn id="17" xr3:uid="{3458F85C-C8D6-4515-8BFE-5C83DBDB1F86}" name="Sources" dataDxfId="41"/>
    <tableColumn id="23" xr3:uid="{D62A591C-150D-4DE0-869E-3198ADB6CCDA}" name="Notes" dataDxfId="40"/>
    <tableColumn id="27" xr3:uid="{08591472-ED7D-4A32-A242-ED8477F4698F}" name="Brief Company Profile" dataDxfId="39"/>
    <tableColumn id="29" xr3:uid="{D8DAC52C-DB9F-45BB-87C5-41A8DE5A43B7}" name="Sources2" dataDxfId="38"/>
    <tableColumn id="30" xr3:uid="{92D03BDA-D703-4CE8-88C1-2A0F015CBC25}" name="Summary Word Count" dataDxfId="37">
      <calculatedColumnFormula>IF(LEN(TRIM(AA2))=0,0,LEN(TRIM(AA2))-LEN(SUBSTITUTE(AA2," ",""))+1)</calculatedColumnFormula>
    </tableColumn>
    <tableColumn id="9" xr3:uid="{383C0828-784B-2842-A7D4-E1B540DE3CF2}" name="Contact" dataDxfId="36"/>
    <tableColumn id="31" xr3:uid="{AD044875-C03E-C04A-BE29-17E869B799DA}" name="Contact email" dataDxfId="35"/>
    <tableColumn id="32" xr3:uid="{5135DCB5-9BC0-6D46-9F76-ABC8646043E9}" name="Contact Phone" dataDxfId="34"/>
  </tableColumns>
  <tableStyleInfo name="TableStyleMedium3"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44B329E4-C1FF-47F6-8CDC-E5EE4A0DB4C4}" name="Professional" displayName="Professional" ref="A1:AF39" totalsRowShown="0" headerRowDxfId="33" dataDxfId="32">
  <autoFilter ref="A1:AF39" xr:uid="{44B329E4-C1FF-47F6-8CDC-E5EE4A0DB4C4}"/>
  <tableColumns count="32">
    <tableColumn id="1" xr3:uid="{F7DD8322-D862-487F-A24E-4EF0425592C0}" name="ID" dataDxfId="31"/>
    <tableColumn id="2" xr3:uid="{60878AF7-C1CA-46B4-8563-469F0784D548}" name="Status" dataDxfId="30"/>
    <tableColumn id="3" xr3:uid="{96EF785A-1B0E-444C-9B5E-8BA0454B087B}" name="Supply Chain Segment" dataDxfId="29"/>
    <tableColumn id="4" xr3:uid="{083BAEB4-2E76-46D6-A721-0B77B6BBA6B5}" name="Company" dataDxfId="28"/>
    <tableColumn id="5" xr3:uid="{CBAD6BDB-789A-4DEC-9634-CABE9D22F4B3}" name="NAATBatt Member" dataDxfId="27"/>
    <tableColumn id="6" xr3:uid="{A81795CE-2D30-4F7F-919F-13363BF954D3}" name="Product/Facility Type" dataDxfId="26"/>
    <tableColumn id="7" xr3:uid="{554FF182-F2C2-44DB-8491-6F9845DDE1CE}" name="Product" dataDxfId="25"/>
    <tableColumn id="8" xr3:uid="{4B66DA56-7670-46AD-BD93-DC9C1A698511}" name="Company Website" dataDxfId="24"/>
    <tableColumn id="9" xr3:uid="{D2F7C89D-2239-42B8-BCD8-E6153D7F6A7C}" name="Facility Address" dataDxfId="23"/>
    <tableColumn id="10" xr3:uid="{CA90464B-2B38-470F-BB26-EB369497A5E9}" name="Facility City" dataDxfId="22"/>
    <tableColumn id="11" xr3:uid="{59CA0500-BECD-42BD-96B6-79FE93612648}" name="Facility State or Province" dataDxfId="21"/>
    <tableColumn id="12" xr3:uid="{CCB711E0-A3D3-419F-8DD6-23E4F309E282}" name="Facility Country" dataDxfId="20"/>
    <tableColumn id="13" xr3:uid="{F0476F9D-DBD8-43AA-A3CB-86AB8A8F66E6}" name="Facility Zip" dataDxfId="19"/>
    <tableColumn id="14" xr3:uid="{BBC8CE6A-59FE-422A-9D5F-98C4AF2D4BE0}" name="Facility Phone" dataDxfId="18"/>
    <tableColumn id="15" xr3:uid="{5B59B4F5-17D8-4C79-A18C-6C17223B9B99}" name="Latitude" dataDxfId="17"/>
    <tableColumn id="16" xr3:uid="{5F2D263C-1C72-458C-B95F-0EA4D057F13F}" name="Longitude" dataDxfId="16"/>
    <tableColumn id="17" xr3:uid="{D90A6940-C72E-4E84-8AFB-64A7B379F7EF}" name="Facility Workforce" dataDxfId="15"/>
    <tableColumn id="18" xr3:uid="{C9DFA6F5-945F-4C3E-AB02-8ED5679AE6BB}" name="HQ Company" dataDxfId="14"/>
    <tableColumn id="19" xr3:uid="{DCE7DE3D-F7A6-4252-A739-3F4D6CBB892E}" name="HQ Company Website" dataDxfId="13"/>
    <tableColumn id="20" xr3:uid="{84013CBB-8EF5-4A5F-A824-EA3E872BF1DD}" name="HQ City" dataDxfId="12"/>
    <tableColumn id="21" xr3:uid="{AACF3E30-C38D-4278-A378-F09AC3700642}" name="HQ State or Province" dataDxfId="11"/>
    <tableColumn id="22" xr3:uid="{84F69B2D-BCC6-4311-AB06-E26E6E9D7848}" name="HQ Country" dataDxfId="10"/>
    <tableColumn id="23" xr3:uid="{F99C4B57-93F4-4E84-8D5F-06B8525F4EAE}" name="QC" dataDxfId="9"/>
    <tableColumn id="24" xr3:uid="{2714D42D-A724-4F6E-BAE9-F0CFC023A12D}" name="QC Date" dataDxfId="8"/>
    <tableColumn id="25" xr3:uid="{8881B141-DCDB-49A2-BDFE-F086DD218161}" name="Sources" dataDxfId="7"/>
    <tableColumn id="26" xr3:uid="{99D7CE76-6E29-4F49-B05D-51175B9966FD}" name="Notes" dataDxfId="6"/>
    <tableColumn id="28" xr3:uid="{930CE33C-4B1E-4523-9D91-CEF27DEB3869}" name="Brief Company Profile" dataDxfId="5"/>
    <tableColumn id="29" xr3:uid="{62C9E1F6-DA54-4B1D-BB84-DCA759F561B2}" name="Sources2" dataDxfId="4"/>
    <tableColumn id="30" xr3:uid="{B76E6DAB-CB47-4A43-B508-1E2CCFFD666F}" name="Summary Word Count" dataDxfId="3">
      <calculatedColumnFormula>IF(LEN(TRIM(AA2))=0,0,LEN(TRIM(AA2))-LEN(SUBSTITUTE(AA2," ",""))+1)</calculatedColumnFormula>
    </tableColumn>
    <tableColumn id="27" xr3:uid="{D288F214-A55D-2647-B2B5-4832AF982CFE}" name="Contact" dataDxfId="2"/>
    <tableColumn id="32" xr3:uid="{4AC6E7D4-2617-7949-84CB-94C8D6D29872}" name="Contact Email" dataDxfId="1"/>
    <tableColumn id="33" xr3:uid="{0705452B-DE3B-8944-8BA8-E90BBA5AE642}" name="Contact Phone" dataDxfId="0"/>
  </tableColumns>
  <tableStyleInfo name="TableStyleMedium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905DC12-BDE4-43DD-B642-BEBE535407C3}" name="RawMatl" displayName="RawMatl" ref="A1:AH71" totalsRowShown="0" headerRowDxfId="456" dataDxfId="455">
  <autoFilter ref="A1:AH71" xr:uid="{04A5C0F7-EC33-4754-84A5-98E4CB5FD256}"/>
  <sortState xmlns:xlrd2="http://schemas.microsoft.com/office/spreadsheetml/2017/richdata2" ref="A2:AH71">
    <sortCondition ref="D1:D71"/>
  </sortState>
  <tableColumns count="34">
    <tableColumn id="1" xr3:uid="{80A8C9AD-04FC-4DCA-8BAE-9E364133E642}" name="ID" dataDxfId="454"/>
    <tableColumn id="2" xr3:uid="{C6500413-1712-4CED-8E64-D264DF73A59E}" name="Status" dataDxfId="453"/>
    <tableColumn id="27" xr3:uid="{2FE88838-1945-4168-8357-29125C479500}" name="Supply Chain Segment" dataDxfId="452"/>
    <tableColumn id="3" xr3:uid="{E25AE20E-FDEB-4E24-A69B-617018CE853E}" name="Company" dataDxfId="451"/>
    <tableColumn id="26" xr3:uid="{EBA59C22-0194-4659-8B0E-31651F78FBEA}" name="NAATBatt Member" dataDxfId="450"/>
    <tableColumn id="4" xr3:uid="{00FBC3AE-B5EE-4FEA-AFFF-7EA2C0EE5268}" name="Facility Name" dataDxfId="449"/>
    <tableColumn id="6" xr3:uid="{2A358181-ED84-4263-AF15-2562C769998D}" name="Product/Facility Type" dataDxfId="448"/>
    <tableColumn id="7" xr3:uid="{8C03AC95-B492-49B4-8447-2ACB5D395DA7}" name="Product" dataDxfId="447"/>
    <tableColumn id="15" xr3:uid="{4BB19276-6383-400D-BBB8-960AFCA93767}" name="Company Website" dataDxfId="446" dataCellStyle="Hyperlink"/>
    <tableColumn id="9" xr3:uid="{9D429F2A-01BE-420E-8AEA-EEE516368A31}" name="Facility Address" dataDxfId="445"/>
    <tableColumn id="10" xr3:uid="{F241AA53-0314-4F0B-9578-183EA9116765}" name="Facility City" dataDxfId="444"/>
    <tableColumn id="11" xr3:uid="{FC78AFDC-CFED-440F-978C-3F413E167CA9}" name="Facility State or Province" dataDxfId="443"/>
    <tableColumn id="12" xr3:uid="{A5949261-8165-4492-AE4E-4E34366AA637}" name="Facility Country" dataDxfId="442"/>
    <tableColumn id="13" xr3:uid="{FADBAC93-55F4-4566-BB5B-2DDE428618C7}" name="Facility Zip" dataDxfId="441"/>
    <tableColumn id="14" xr3:uid="{AD704563-0094-48C9-A468-69E220468622}" name="Facility Phone" dataDxfId="440"/>
    <tableColumn id="28" xr3:uid="{8968BC5A-5045-4A91-A5B1-B2C3C700CA4F}" name="Latitude" dataDxfId="439"/>
    <tableColumn id="29" xr3:uid="{C02E8E2B-640E-4F15-A4FD-A14A4A6052CB}" name="Longitude" dataDxfId="438"/>
    <tableColumn id="16" xr3:uid="{33C1C54E-107F-4B89-8319-D7AFC4A7F7F6}" name="Facility Workforce" dataDxfId="437" dataCellStyle="Comma"/>
    <tableColumn id="17" xr3:uid="{78042228-5429-40F6-87ED-4C2F98CC50CF}" name="Production Capacity" dataDxfId="436" dataCellStyle="Comma"/>
    <tableColumn id="18" xr3:uid="{753CAE47-D250-4D2A-842D-DD33436C8E6A}" name="Production Units" dataDxfId="435"/>
    <tableColumn id="19" xr3:uid="{70437DCA-3CA1-4FEE-AAA0-E84D4AD81518}" name="HQ Company" dataDxfId="434"/>
    <tableColumn id="31" xr3:uid="{6F2EE4BE-619B-49FE-A84B-8A7CA95D7293}" name="HQ Company Website" dataDxfId="433" dataCellStyle="Hyperlink"/>
    <tableColumn id="21" xr3:uid="{938B441C-8D39-481D-A986-FA9A594F5AA7}" name="HQ City" dataDxfId="432"/>
    <tableColumn id="22" xr3:uid="{A0C4E3D6-149D-47A0-9E04-22BC610FA2A7}" name="HQ State or Province" dataDxfId="431"/>
    <tableColumn id="23" xr3:uid="{7015F627-7A3C-4F0B-B39A-5298902D8A38}" name="HQ Country" dataDxfId="430"/>
    <tableColumn id="5" xr3:uid="{F220FE80-270E-4E8C-B049-090087A226E5}" name="QC" dataDxfId="429"/>
    <tableColumn id="30" xr3:uid="{110632B9-7948-4C8A-B12D-6BB7A82797D8}" name="QC Date" dataDxfId="428"/>
    <tableColumn id="24" xr3:uid="{8828E4E7-722D-4013-AE27-C1286F1EB271}" name="Sources" dataDxfId="427"/>
    <tableColumn id="8" xr3:uid="{2B7A372C-214F-4EE8-B54C-193210D2BA28}" name="Brief Company Profile" dataDxfId="426"/>
    <tableColumn id="32" xr3:uid="{86F6433A-0D7C-4110-A2C4-2915C6C07533}" name="Summary Word Count" dataDxfId="425"/>
    <tableColumn id="20" xr3:uid="{F0450801-B48E-479E-849C-D0BAC90C7F99}" name="Notes"/>
    <tableColumn id="36" xr3:uid="{D9834AF4-3C1F-423D-B1D9-8EB2B8ECCAA8}" name="Contact" dataDxfId="424"/>
    <tableColumn id="37" xr3:uid="{A225D748-F5F9-4383-AF6F-46C1C8E338BD}" name="Contact email" dataDxfId="423"/>
    <tableColumn id="25" xr3:uid="{CBEFBA23-7DC7-4CFF-B2BA-FD3084DC1C93}" name="Contact Phone" dataDxfId="422"/>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38C9A24-1F18-41A0-A653-F353BA04B75F}" name="BGMatl" displayName="BGMatl" ref="A1:AH108" totalsRowShown="0" headerRowDxfId="421" dataDxfId="420">
  <autoFilter ref="A1:AH108" xr:uid="{04A5C0F7-EC33-4754-84A5-98E4CB5FD256}"/>
  <sortState xmlns:xlrd2="http://schemas.microsoft.com/office/spreadsheetml/2017/richdata2" ref="A2:AH108">
    <sortCondition ref="D1:D108"/>
  </sortState>
  <tableColumns count="34">
    <tableColumn id="1" xr3:uid="{78A5E41A-334F-45D8-91AE-09A3D22B3C0E}" name="ID" dataDxfId="419"/>
    <tableColumn id="2" xr3:uid="{B7BB1F8C-921A-42E4-912C-5E2C77268C12}" name="Status" dataDxfId="418"/>
    <tableColumn id="27" xr3:uid="{92572C9A-861B-4E7A-90EF-29A653619B56}" name="Supply Chain Segment" dataDxfId="417"/>
    <tableColumn id="3" xr3:uid="{CDA28AEB-9044-4E70-BF51-91F10328BFE1}" name="Company" dataDxfId="416"/>
    <tableColumn id="26" xr3:uid="{F176D6AA-B978-483D-B8F0-58A6D88A1031}" name="NAATBatt Member" dataDxfId="415"/>
    <tableColumn id="4" xr3:uid="{271A4C7E-A07C-4A58-9117-68E8997EB9B3}" name="Facility Name" dataDxfId="414"/>
    <tableColumn id="6" xr3:uid="{7014B2FD-C91C-4065-AE64-572051258DC7}" name="Product/Facility Type" dataDxfId="413"/>
    <tableColumn id="7" xr3:uid="{DD1665BE-7CF6-4B15-ACF0-8C909DE474FE}" name="Product" dataDxfId="412"/>
    <tableColumn id="34" xr3:uid="{3D83F69D-CB41-4EFE-9401-ADCF896A0E7C}" name="Company Website" dataDxfId="411" dataCellStyle="Hyperlink"/>
    <tableColumn id="9" xr3:uid="{C4EC2786-CF7C-4B0C-95F8-8FBF4C6E6CF6}" name="Facility Address" dataDxfId="410"/>
    <tableColumn id="10" xr3:uid="{4C655994-47A3-4A4D-94A2-7D247895F4AA}" name="Facility City" dataDxfId="409"/>
    <tableColumn id="11" xr3:uid="{22D1BECC-ED9B-400F-8DAC-97BD21BE17CD}" name="Facility State or Province" dataDxfId="408"/>
    <tableColumn id="12" xr3:uid="{92F4E012-B7B1-4301-BEF9-EEBA4649A6F9}" name="Facility Country" dataDxfId="407"/>
    <tableColumn id="13" xr3:uid="{DD9257B6-7AAC-475E-ADAE-A0A45F889BAC}" name="Facility Zip" dataDxfId="406"/>
    <tableColumn id="14" xr3:uid="{3CD75AE7-7EEE-4B7A-B818-F58320819ABA}" name="Facility Phone" dataDxfId="405"/>
    <tableColumn id="28" xr3:uid="{B1F03A3D-75FC-4F86-8F2A-7A7CD28547C2}" name="Latitude" dataDxfId="404"/>
    <tableColumn id="29" xr3:uid="{BB87720C-5FA9-4A98-8A31-0FB6565A6FA0}" name="Longitude" dataDxfId="403"/>
    <tableColumn id="16" xr3:uid="{AF4243C0-EC98-4A01-8A30-FE9D7AEE7193}" name="Facility Workforce" dataDxfId="402" dataCellStyle="Comma"/>
    <tableColumn id="17" xr3:uid="{5E584D40-48BB-493D-9014-A6CC8EAF6875}" name="Production Capacity" dataDxfId="401" dataCellStyle="Comma"/>
    <tableColumn id="18" xr3:uid="{74935F5D-F789-4E0D-BCE1-6B9BAB557203}" name="Production Units" dataDxfId="400"/>
    <tableColumn id="19" xr3:uid="{6230A98C-1029-4FC0-AEAB-360D89DCECD5}" name="HQ Company" dataDxfId="399"/>
    <tableColumn id="35" xr3:uid="{4B1CBCC6-612B-4492-B2E7-297B500A75DD}" name="HQ Company Website" dataDxfId="398" dataCellStyle="Hyperlink"/>
    <tableColumn id="21" xr3:uid="{FB6164F5-12D6-4B00-9142-669013DA0E97}" name="HQ City" dataDxfId="397"/>
    <tableColumn id="22" xr3:uid="{1FD1DD90-0EE6-4F57-A770-27657090CF53}" name="HQ State or Province" dataDxfId="396"/>
    <tableColumn id="23" xr3:uid="{972ACA3D-447C-4560-A70D-44674CE5434D}" name="HQ Country" dataDxfId="395"/>
    <tableColumn id="5" xr3:uid="{F93C6B19-42F3-444E-8AFA-202BC16D2599}" name="QC" dataDxfId="394"/>
    <tableColumn id="30" xr3:uid="{D5350E87-79D4-4D68-B5B5-A2DCCDD32E9F}" name="QC Date" dataDxfId="393"/>
    <tableColumn id="24" xr3:uid="{7FFC8D99-5B9F-4F17-BC03-54FE454B4EBC}" name="Sources" dataDxfId="392"/>
    <tableColumn id="25" xr3:uid="{BF32A797-6664-48AD-97AC-2D996899D414}" name="Notes" dataDxfId="391"/>
    <tableColumn id="31" xr3:uid="{7C722800-5FE4-4B24-BAF7-B33123913C5B}" name="Brief Company Profile" dataDxfId="390"/>
    <tableColumn id="33" xr3:uid="{E27BA226-8B37-43CD-B562-70336B0EA213}" name="Summary Word Count" dataDxfId="389">
      <calculatedColumnFormula>IF(LEN(TRIM(AD2))=0,0,LEN(TRIM(AD2))-LEN(SUBSTITUTE(AD2," ",""))+1)</calculatedColumnFormula>
    </tableColumn>
    <tableColumn id="8" xr3:uid="{E4C76900-F89E-9641-94E7-FD36B4BCF500}" name="Contact" dataDxfId="388"/>
    <tableColumn id="15" xr3:uid="{FE8EBCF2-A336-6346-92B5-8FB6038178D5}" name="Contact email" dataDxfId="387"/>
    <tableColumn id="20" xr3:uid="{CCEEEBA4-95A1-5745-966F-974AC16F6317}" name="Contact Pnone" dataDxfId="386"/>
  </tableColumns>
  <tableStyleInfo name="TableStyleMedium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16AE805-3490-432D-957E-FF9808432D92}" name="Other" displayName="Other" ref="A1:AI52" totalsRowShown="0" headerRowDxfId="385" dataDxfId="384">
  <autoFilter ref="A1:AI52" xr:uid="{04A5C0F7-EC33-4754-84A5-98E4CB5FD256}"/>
  <sortState xmlns:xlrd2="http://schemas.microsoft.com/office/spreadsheetml/2017/richdata2" ref="A2:AI52">
    <sortCondition ref="D1:D52"/>
  </sortState>
  <tableColumns count="35">
    <tableColumn id="1" xr3:uid="{BA70EAE5-28A5-4FCE-80AA-F1F90A643E75}" name="ID" dataDxfId="383"/>
    <tableColumn id="2" xr3:uid="{E08079FA-DB11-4070-AF7B-EDB4C4925CB4}" name="Status" dataDxfId="382"/>
    <tableColumn id="27" xr3:uid="{499049DE-A3BF-4FD2-9F51-412E7AD121FA}" name="Supply Chain Segment" dataDxfId="381"/>
    <tableColumn id="3" xr3:uid="{F5A54977-4C03-4489-80C6-442758A97AAA}" name="Company" dataDxfId="380"/>
    <tableColumn id="26" xr3:uid="{7A16E1EA-BCE9-4C88-A930-0BC4D3EE0DF9}" name="NAATBatt Member" dataDxfId="379"/>
    <tableColumn id="4" xr3:uid="{4C180E5D-F91D-4437-A797-FA64A8888922}" name="Facility Name" dataDxfId="378"/>
    <tableColumn id="6" xr3:uid="{ABBB0F91-1DBC-46FE-BF3A-3E6862F6C099}" name="Product/Facility Type" dataDxfId="377"/>
    <tableColumn id="7" xr3:uid="{8FF724CC-F2FA-4654-B40F-C86D52F48412}" name="Product" dataDxfId="376"/>
    <tableColumn id="8" xr3:uid="{B9F9C67C-854A-4681-B0A0-879622D4EA50}" name="Company Website" dataDxfId="375"/>
    <tableColumn id="9" xr3:uid="{B7DF56A1-29F0-4CE6-8311-6FCFD9C36221}" name="Facility Address" dataDxfId="374"/>
    <tableColumn id="10" xr3:uid="{D23F20F5-6553-445E-9F30-9D12E666BC25}" name="Facility City" dataDxfId="373"/>
    <tableColumn id="11" xr3:uid="{C7B66D63-7CE7-40C0-957A-AA28E543BEFA}" name="Facility State or Province" dataDxfId="372"/>
    <tableColumn id="12" xr3:uid="{2496AD53-C717-43A4-889E-425CB14E7AA5}" name="Facility Country" dataDxfId="371"/>
    <tableColumn id="13" xr3:uid="{51D4DB9B-2059-41CD-9A84-8EC3F1D2D173}" name="Facility Zip" dataDxfId="370"/>
    <tableColumn id="14" xr3:uid="{0F40B516-26E8-4939-912C-82CDDCAFD77E}" name="Facility Phone" dataDxfId="369"/>
    <tableColumn id="28" xr3:uid="{3A1379B6-9179-4478-98FD-BA4E8350AFD3}" name="Latitude" dataDxfId="368"/>
    <tableColumn id="29" xr3:uid="{4D062B4A-5ECF-40B3-8141-4334538A9D02}" name="Longitude" dataDxfId="367"/>
    <tableColumn id="16" xr3:uid="{7D5A3CE2-97FF-4033-BECB-84ADA017058D}" name="Facility Workforce" dataDxfId="366" dataCellStyle="Comma"/>
    <tableColumn id="17" xr3:uid="{75165627-19C4-483A-BBD5-BE9246AB486F}" name="Production Capacity" dataDxfId="365" dataCellStyle="Comma"/>
    <tableColumn id="18" xr3:uid="{8BED8844-ABB3-490E-A8DA-94AA2C45CD6B}" name="Production Units" dataDxfId="364"/>
    <tableColumn id="19" xr3:uid="{EDE27D41-042C-4962-93A1-B9055837B22E}" name="HQ Company" dataDxfId="363"/>
    <tableColumn id="20" xr3:uid="{23605BCA-F628-4DDD-8539-18EA070969CD}" name="HQ Company Website" dataDxfId="362"/>
    <tableColumn id="21" xr3:uid="{97ECE8A9-AE9D-4F24-8D80-53EA4978B725}" name="HQ City" dataDxfId="361"/>
    <tableColumn id="22" xr3:uid="{E38EE38A-4D8F-4544-B8AE-26B92C9C2DD8}" name="HQ State or Province" dataDxfId="360"/>
    <tableColumn id="23" xr3:uid="{6A9E5542-73B6-41E2-9621-EFD9310E22E9}" name="HQ Country" dataDxfId="359"/>
    <tableColumn id="5" xr3:uid="{03E4D334-EEE3-49C1-AADB-F80FEB6285B8}" name="QC" dataDxfId="358"/>
    <tableColumn id="30" xr3:uid="{F65FB0ED-8596-42CE-8C06-73AD12793067}" name="QC Date" dataDxfId="357"/>
    <tableColumn id="24" xr3:uid="{A063AED1-49F0-4962-A877-5628FFAFBBE2}" name="Sources" dataDxfId="356"/>
    <tableColumn id="25" xr3:uid="{EE443ED1-16DE-434B-9145-F959A0C414DC}" name="Notes" dataDxfId="355"/>
    <tableColumn id="31" xr3:uid="{5AADE768-A4E6-4C4D-807B-9B11146CCAFD}" name="Brief Company Profile" dataDxfId="354"/>
    <tableColumn id="32" xr3:uid="{4FAE24DF-713E-4E0A-A79C-B25097480492}" name="Sources2" dataDxfId="353"/>
    <tableColumn id="33" xr3:uid="{65AB8400-513A-4781-B113-11F5D66293DC}" name="Summary Word Count" dataDxfId="352">
      <calculatedColumnFormula>IF(LEN(TRIM(AD2))=0,0,LEN(TRIM(AD2))-LEN(SUBSTITUTE(AD2," ",""))+1)</calculatedColumnFormula>
    </tableColumn>
    <tableColumn id="34" xr3:uid="{C7BB6989-A247-426C-8DEA-17C74707674A}" name="Contact" dataDxfId="351"/>
    <tableColumn id="36" xr3:uid="{CC9F1D45-C15E-4F75-A467-C03CC078ADB6}" name="Contact Email" dataDxfId="350"/>
    <tableColumn id="15" xr3:uid="{591A1BAE-B9D2-4D34-BD09-3102A16903B0}" name="Contact Phone" dataDxfId="349"/>
  </tableColumns>
  <tableStyleInfo name="TableStyleMedium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A6FD882-0C33-4B87-A993-64AEFED6096E}" name="Cells" displayName="Cells" ref="A1:AI102" totalsRowShown="0" headerRowDxfId="348" dataDxfId="347">
  <autoFilter ref="A1:AI102" xr:uid="{04A5C0F7-EC33-4754-84A5-98E4CB5FD256}"/>
  <sortState xmlns:xlrd2="http://schemas.microsoft.com/office/spreadsheetml/2017/richdata2" ref="A2:AI102">
    <sortCondition ref="D1:D102"/>
  </sortState>
  <tableColumns count="35">
    <tableColumn id="1" xr3:uid="{FEA1BA4C-CDC4-4FF4-BB93-D52547A5538E}" name="ID" dataDxfId="346" totalsRowDxfId="345"/>
    <tableColumn id="2" xr3:uid="{8C03C1E0-B094-4B49-85EF-4D86282611A5}" name="Status" dataDxfId="344" totalsRowDxfId="343"/>
    <tableColumn id="27" xr3:uid="{48585672-42D5-4D47-A05B-F6C9B2EAA9BD}" name="Supply Chain Segment" dataDxfId="342" totalsRowDxfId="341"/>
    <tableColumn id="3" xr3:uid="{9164B136-8164-4FE5-ADEA-C317F37B5834}" name="Company" dataDxfId="340" totalsRowDxfId="339"/>
    <tableColumn id="26" xr3:uid="{581085E7-A247-42C0-9B50-5549B1CD1A18}" name="NAATBatt Member" dataDxfId="338" totalsRowDxfId="337"/>
    <tableColumn id="4" xr3:uid="{F1D21BE7-6C1D-47DA-B719-45176BB892B0}" name="Facility Name" dataDxfId="336" totalsRowDxfId="335"/>
    <tableColumn id="6" xr3:uid="{49E6ACB0-73A3-4599-9CC0-2B63CAC523F3}" name="Product/Facility Type" dataDxfId="334" totalsRowDxfId="333"/>
    <tableColumn id="7" xr3:uid="{14B67283-D7B6-49EC-BB19-87DD579D719F}" name="Product" dataDxfId="332" totalsRowDxfId="331"/>
    <tableColumn id="8" xr3:uid="{89186D74-E59E-4DE8-B148-E149216DBC6D}" name="Company Website" dataDxfId="330" totalsRowDxfId="329"/>
    <tableColumn id="9" xr3:uid="{5A57D342-F886-48C8-923B-DC81CEB6B7F4}" name="Facility Address" dataDxfId="328" totalsRowDxfId="327"/>
    <tableColumn id="10" xr3:uid="{513C4FBE-7997-49D1-A790-525F09F31B69}" name="Facility City" dataDxfId="326" totalsRowDxfId="325"/>
    <tableColumn id="11" xr3:uid="{0E2ED030-01CF-480C-AB56-8897777A34C2}" name="Facility State or Province" dataDxfId="324" totalsRowDxfId="323"/>
    <tableColumn id="12" xr3:uid="{22037333-6E49-4BA4-9422-52694506F28F}" name="Facility Country" dataDxfId="322" totalsRowDxfId="321"/>
    <tableColumn id="13" xr3:uid="{4200E693-D59B-41F2-A239-197FDA97E153}" name="Facility Zip" dataDxfId="320" totalsRowDxfId="319"/>
    <tableColumn id="14" xr3:uid="{75D267A5-21A7-45F7-A6A8-6727D32BC4A5}" name="Facility Phone" dataDxfId="318" totalsRowDxfId="317"/>
    <tableColumn id="28" xr3:uid="{5B976A1A-B201-4560-B3D3-E0D57B3D3599}" name="Latitude" dataDxfId="316" totalsRowDxfId="315"/>
    <tableColumn id="29" xr3:uid="{267B7328-38B5-4FF6-BCED-11044001F83E}" name="Longitude" dataDxfId="314" totalsRowDxfId="313"/>
    <tableColumn id="16" xr3:uid="{394F4366-6E84-4EA6-BDCF-640B09F6669E}" name="Facility Workforce" dataDxfId="312" totalsRowDxfId="311" dataCellStyle="Comma"/>
    <tableColumn id="17" xr3:uid="{DAA5E69D-FC07-408E-8CED-1DBA52859D59}" name="Production Capacity" dataDxfId="310" totalsRowDxfId="309" dataCellStyle="Comma"/>
    <tableColumn id="18" xr3:uid="{F854FA67-C652-46E9-8B9A-72B130BFCE9C}" name="Production Units" dataDxfId="308" totalsRowDxfId="307"/>
    <tableColumn id="19" xr3:uid="{9E1065A0-9732-4391-A8C2-B8509B8CCCDF}" name="HQ Company" dataDxfId="306" totalsRowDxfId="305"/>
    <tableColumn id="20" xr3:uid="{6306EC28-D1F0-4588-8594-8E149AC797E7}" name="HQ Company Website" dataDxfId="304" totalsRowDxfId="303"/>
    <tableColumn id="21" xr3:uid="{786623C8-2361-4129-9A98-B04F6FA77AD1}" name="HQ City" dataDxfId="302" totalsRowDxfId="301"/>
    <tableColumn id="22" xr3:uid="{AB8DD187-A55B-4CAB-816C-5C9806C9DC4F}" name="HQ State or Province" dataDxfId="300" totalsRowDxfId="299"/>
    <tableColumn id="23" xr3:uid="{AB4C8B5D-F4AA-4A6C-AEB3-64EB6C516C99}" name="HQ Country" dataDxfId="298" totalsRowDxfId="297"/>
    <tableColumn id="5" xr3:uid="{CD403966-D7E5-49EA-A008-0B1B3310341A}" name="QC" dataDxfId="296" totalsRowDxfId="295"/>
    <tableColumn id="30" xr3:uid="{6C8CFAF0-D520-45E1-AD9E-F42B8D4F2F85}" name="QC Date" dataDxfId="294" totalsRowDxfId="293"/>
    <tableColumn id="24" xr3:uid="{12CEBC1F-588A-4B65-AACD-0F836725696C}" name="Sources" dataDxfId="292" totalsRowDxfId="291"/>
    <tableColumn id="25" xr3:uid="{86EBAA1B-6AD3-4C2E-A733-FFC2083563A4}" name="Notes" dataDxfId="290" totalsRowDxfId="289"/>
    <tableColumn id="31" xr3:uid="{6841FCD8-FC9E-4B6E-B9C4-8F0D50C85044}" name="Brief Company Profile"/>
    <tableColumn id="32" xr3:uid="{B06AED28-311D-4E1A-B8C3-715439BF65CB}" name="Sources2" dataDxfId="288"/>
    <tableColumn id="33" xr3:uid="{38A483D4-78B1-4513-AF0E-32715DB2D4F5}" name="Summary Word Count" dataDxfId="287">
      <calculatedColumnFormula>IF(LEN(TRIM(AD2))=0,0,LEN(TRIM(AD2))-LEN(SUBSTITUTE(AD2," ",""))+1)</calculatedColumnFormula>
    </tableColumn>
    <tableColumn id="34" xr3:uid="{FAFD424E-EA80-470E-9A38-7DBD0634A424}" name="Contact" dataDxfId="286"/>
    <tableColumn id="35" xr3:uid="{A440A346-83FF-451A-9317-A9774ADBC73F}" name="Contact Email" dataDxfId="285"/>
    <tableColumn id="36" xr3:uid="{4F9E30C8-ECE4-4EE4-9A8C-C6311ADBE093}" name="Contact Phone" dataDxfId="284"/>
  </tableColumns>
  <tableStyleInfo name="TableStyleMedium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162F49A-75F1-4595-9E1E-DCE2DB33FF36}" name="PackMod" displayName="PackMod" ref="A1:AI162" totalsRowShown="0" headerRowDxfId="283" dataDxfId="282">
  <autoFilter ref="A1:AI162" xr:uid="{E162F49A-75F1-4595-9E1E-DCE2DB33FF36}"/>
  <sortState xmlns:xlrd2="http://schemas.microsoft.com/office/spreadsheetml/2017/richdata2" ref="A2:AI162">
    <sortCondition ref="D1:D162"/>
  </sortState>
  <tableColumns count="35">
    <tableColumn id="1" xr3:uid="{4FF35959-18A7-4D50-91CA-377DF43A2BDF}" name="ID" dataDxfId="281"/>
    <tableColumn id="2" xr3:uid="{0F7685A7-7622-43C3-8933-410341FC189C}" name="Status" dataDxfId="280"/>
    <tableColumn id="24" xr3:uid="{C9EB2876-3A63-4B49-A89F-C3749B0439A2}" name="Supply Chain Segment" dataDxfId="279"/>
    <tableColumn id="3" xr3:uid="{D737A0EA-8C39-4D9D-993E-E7E5C843C165}" name="Company" dataDxfId="278"/>
    <tableColumn id="23" xr3:uid="{B8C08B3F-5B8C-448F-B22A-3CA42006F420}" name="NAATBatt Member" dataDxfId="277"/>
    <tableColumn id="4" xr3:uid="{33BC5606-AB57-46E2-9048-1E001D0D37AC}" name="Facility Name" dataDxfId="276"/>
    <tableColumn id="32" xr3:uid="{599635AB-0774-4B1C-9FB4-42318F6289D6}" name="Product/Facility Type" dataDxfId="275"/>
    <tableColumn id="5" xr3:uid="{15B88666-ED68-427C-9E45-3F68AA4337D9}" name="Product" dataDxfId="274"/>
    <tableColumn id="7" xr3:uid="{7BD20155-B9EC-4D51-8460-CE3577D55531}" name="Company Website" dataDxfId="273"/>
    <tableColumn id="8" xr3:uid="{7E4E4A16-4DDC-44D7-B9D7-3D8A08EA4952}" name="Facility Address" dataDxfId="272"/>
    <tableColumn id="9" xr3:uid="{C759ABB5-8889-4B36-95AA-281611DDB7AE}" name="Facility City" dataDxfId="271"/>
    <tableColumn id="10" xr3:uid="{17CC2F2B-C7E9-464C-AE40-B1C7E2930BED}" name="Facility State or Province" dataDxfId="270"/>
    <tableColumn id="11" xr3:uid="{CE5DB8A0-50A5-45A9-B91D-7447DC303B29}" name="Facility Country" dataDxfId="269"/>
    <tableColumn id="12" xr3:uid="{582B3974-2706-4A77-92DF-E8A4FCEEA061}" name="Facility Zip" dataDxfId="268"/>
    <tableColumn id="14" xr3:uid="{E6C66A24-E14C-4CCD-BA4C-F518B89D5E87}" name="Facility Phone" dataDxfId="267"/>
    <tableColumn id="25" xr3:uid="{BBDC6315-D7AC-43EC-AFFB-46DD444DB70D}" name="Latitude" dataDxfId="266"/>
    <tableColumn id="26" xr3:uid="{04F6510B-1C4C-43F5-A825-8B6188B2AC53}" name="Longitude" dataDxfId="265"/>
    <tableColumn id="15" xr3:uid="{FFE02878-FEBC-4490-BA12-CE36E1FDAB2A}" name="Facility Workforce" dataDxfId="264"/>
    <tableColumn id="27" xr3:uid="{C4F94CF2-C838-4ED0-A862-F38C11F8C14F}" name="Production Capacity" dataDxfId="263" dataCellStyle="Comma"/>
    <tableColumn id="28" xr3:uid="{3BA192B7-A079-4093-B368-61414DC59059}" name="Production Units" dataDxfId="262"/>
    <tableColumn id="17" xr3:uid="{6C0157F1-9273-490D-870B-3C6D07AD770A}" name="HQ Company" dataDxfId="261"/>
    <tableColumn id="16" xr3:uid="{84B76EC9-C45F-4E21-A69D-7244C8AC5B27}" name="HQ Company Website" dataDxfId="260"/>
    <tableColumn id="18" xr3:uid="{0BEF10B5-71D0-4A92-A2A6-9FA0AA8693D0}" name="HQ City" dataDxfId="259"/>
    <tableColumn id="19" xr3:uid="{A76F4BAD-D082-4CF3-8A30-871A05B4753D}" name="HQ State or Province" dataDxfId="258"/>
    <tableColumn id="20" xr3:uid="{F6659238-9A36-4065-8958-B95C1D066A5C}" name="HQ Country" dataDxfId="257"/>
    <tableColumn id="29" xr3:uid="{FE66C5A5-6CF1-40FA-BB5A-307C73360C96}" name="QC" dataDxfId="256"/>
    <tableColumn id="30" xr3:uid="{C5F5C424-E20C-46C9-83A8-FC06CBE59368}" name="QC Date" dataDxfId="255"/>
    <tableColumn id="21" xr3:uid="{5937195E-3878-42A0-B7C9-29144B2014FA}" name="Sources" dataDxfId="254"/>
    <tableColumn id="22" xr3:uid="{93C205B4-13CE-4699-9157-4E726A412B62}" name="Notes" dataDxfId="253"/>
    <tableColumn id="13" xr3:uid="{FBAFAA1D-5ED5-4757-94F3-36DA9DD1BCF8}" name="Brief Company Profile" dataDxfId="252"/>
    <tableColumn id="31" xr3:uid="{EF5998EE-C49C-4218-A832-5CF0E6D0C783}" name="Sources2" dataDxfId="251" dataCellStyle="Hyperlink"/>
    <tableColumn id="33" xr3:uid="{B8158261-29B0-4EC0-8CEC-27DB2617DEB4}" name="Summary Word Count" dataDxfId="250">
      <calculatedColumnFormula>IF(LEN(TRIM(AD2))=0,0,LEN(TRIM(AD2))-LEN(SUBSTITUTE(AD2," ",""))+1)</calculatedColumnFormula>
    </tableColumn>
    <tableColumn id="34" xr3:uid="{BB9D5E77-3AEC-42A1-8AFA-5B917F0409D4}" name="Contact" dataDxfId="249"/>
    <tableColumn id="35" xr3:uid="{ED05483F-0570-4A82-9F21-C7E231AE3474}" name="Contact email" dataDxfId="248">
      <calculatedColumnFormula>IF(LEN(TRIM(AF2))=0,0,LEN(TRIM(AF2))-LEN(SUBSTITUTE(AF2," ",""))+1)</calculatedColumnFormula>
    </tableColumn>
    <tableColumn id="36" xr3:uid="{BA076400-5686-426B-BC6F-7639237D9DA1}" name="Contact Pnone" dataDxfId="247"/>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5B3DFBD-98A8-4242-A9C0-879BE4042BCC}" name="EOL_Tbl" displayName="EOL_Tbl" ref="A1:AK90" totalsRowShown="0" headerRowDxfId="246" dataDxfId="245">
  <autoFilter ref="A1:AK90" xr:uid="{AABE0436-461A-4C2A-81D3-83C0E20D4E02}"/>
  <sortState xmlns:xlrd2="http://schemas.microsoft.com/office/spreadsheetml/2017/richdata2" ref="A2:AK90">
    <sortCondition ref="D1:D90"/>
  </sortState>
  <tableColumns count="37">
    <tableColumn id="1" xr3:uid="{9A5180F2-A531-4A1D-81B6-EC7B7A885DFE}" name="ID" dataDxfId="244"/>
    <tableColumn id="23" xr3:uid="{A3683A11-4BC4-4897-8F6F-FD9FE1045CB8}" name="Status" dataDxfId="243"/>
    <tableColumn id="25" xr3:uid="{D49228D8-8C95-449D-A2CE-A2407F715A78}" name="Supply Chain Segment" dataDxfId="242"/>
    <tableColumn id="29" xr3:uid="{A6539525-E809-40A9-A697-1686464B7E19}" name="Company" dataDxfId="241"/>
    <tableColumn id="24" xr3:uid="{26F3506D-2B1E-4232-8E2F-D81384B554DA}" name="NAATBatt Member" dataDxfId="240"/>
    <tableColumn id="6" xr3:uid="{A2E07438-7AC5-4191-8E79-CE7A71F7ABCB}" name="Facility Name" dataDxfId="239"/>
    <tableColumn id="16" xr3:uid="{ECB1C22F-247E-4069-A138-BFFBAD2C1A4E}" name="Product/Facility Type" dataDxfId="238"/>
    <tableColumn id="33" xr3:uid="{7B109CB2-6F38-452C-BD91-D0A2748AE6DE}" name="Chemistries" dataDxfId="237"/>
    <tableColumn id="17" xr3:uid="{37CC36DF-45E4-4877-B0B3-49A41E2BE78D}" name="Feedstock" dataDxfId="236"/>
    <tableColumn id="18" xr3:uid="{67BD8626-BF92-4330-A53C-B0FF32202CCE}" name="Product" dataDxfId="235"/>
    <tableColumn id="15" xr3:uid="{7BB74746-E794-4D6F-89BB-BEE416D9405B}" name="Company Website" dataDxfId="234"/>
    <tableColumn id="7" xr3:uid="{C03D66B7-CF6E-414D-8B7E-87F0BB170BAC}" name="Facility Address" dataDxfId="233"/>
    <tableColumn id="8" xr3:uid="{A4CBFB9C-4057-4B9A-8427-863BB60834BA}" name="Facility City" dataDxfId="232"/>
    <tableColumn id="9" xr3:uid="{81FDC344-7312-40A0-8BBC-AC191789716B}" name="Facility State or Province" dataDxfId="231"/>
    <tableColumn id="10" xr3:uid="{D4666343-4970-4CA1-A3E5-68C3BFCE08C2}" name="Facility Country" dataDxfId="230"/>
    <tableColumn id="11" xr3:uid="{B316A979-9BDB-454A-A465-8CAD0FCB52EE}" name="Facility Zip" dataDxfId="229"/>
    <tableColumn id="13" xr3:uid="{86738C35-4C4B-428C-9AAA-8520E1AA580B}" name="Facility Phone" dataDxfId="228"/>
    <tableColumn id="38" xr3:uid="{2CB63641-A9C9-4B82-A745-577100EB13B3}" name="Latitude" dataDxfId="227"/>
    <tableColumn id="39" xr3:uid="{A39EB0B8-216D-4280-9F36-17105868876B}" name="Longitude" dataDxfId="226"/>
    <tableColumn id="14" xr3:uid="{9664424C-20B8-4B0A-BA31-5F5469E3B381}" name="Facility Workforce" dataDxfId="225" dataCellStyle="Comma"/>
    <tableColumn id="19" xr3:uid="{06578041-06DC-4F52-BB26-94EC8C40FCBB}" name="Capacity" dataDxfId="224" dataCellStyle="Comma"/>
    <tableColumn id="20" xr3:uid="{9FDAAB8A-F5DF-406D-8556-5481F9F2038E}" name="Capacity Units" dataDxfId="223"/>
    <tableColumn id="28" xr3:uid="{4B756008-0F51-427B-A7A6-4F670756EC30}" name="HQ Company Website" dataDxfId="222"/>
    <tableColumn id="2" xr3:uid="{C4D6CF0C-683E-4914-9161-D8069692DA4C}" name="HQ Company" dataDxfId="221"/>
    <tableColumn id="3" xr3:uid="{37B7CD36-CC52-4619-94D1-DE94519127D9}" name="HQ City" dataDxfId="220"/>
    <tableColumn id="4" xr3:uid="{88623432-D358-434D-A035-8823C69DCFA6}" name="HQ State or Province" dataDxfId="219"/>
    <tableColumn id="5" xr3:uid="{02BE3C99-D0C9-411D-AC50-6E749ADA64A4}" name="HQ Country" dataDxfId="218"/>
    <tableColumn id="30" xr3:uid="{2885A1DF-AFED-48B1-8C09-84AC6C1D8EF7}" name="QC" dataDxfId="217"/>
    <tableColumn id="31" xr3:uid="{BAA3C19F-D1E0-4718-8639-B266F43C6DF5}" name="QC Date" dataDxfId="216"/>
    <tableColumn id="21" xr3:uid="{92B4F592-F91F-4864-B189-1B7AB03CDD81}" name="Sources" dataDxfId="215"/>
    <tableColumn id="22" xr3:uid="{549A2CF5-D703-4135-8488-782A5931222D}" name="Notes" dataDxfId="214"/>
    <tableColumn id="32" xr3:uid="{93E1C77C-5A38-4F9F-8952-536FF946DA31}" name="Brief Company Profile" dataDxfId="213"/>
    <tableColumn id="34" xr3:uid="{FC4ECB4F-52B3-4758-9032-5156CE6E9D32}" name="Sources2" dataDxfId="212"/>
    <tableColumn id="35" xr3:uid="{60A2FC31-7CDE-43CD-9E14-B995EEEFA81A}" name="Summary Word Count" dataDxfId="211">
      <calculatedColumnFormula>IF(LEN(TRIM(AF2))=0,0,LEN(TRIM(AF2))-LEN(SUBSTITUTE(AF2," ",""))+1)</calculatedColumnFormula>
    </tableColumn>
    <tableColumn id="12" xr3:uid="{06B8CD8F-7BC8-674C-ACE2-B40F6C02F858}" name="Contact" dataDxfId="210"/>
    <tableColumn id="36" xr3:uid="{895BBD4A-8F8E-8540-AF13-0FC42A8CDE96}" name="Contact Email" dataDxfId="209"/>
    <tableColumn id="37" xr3:uid="{04312A86-CDC1-9245-8B6C-D49450523B92}" name="Contact Phone" dataDxfId="208"/>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DBEDBA2-C3AC-4F78-B1EE-245E8D24FB17}" name="Equip" displayName="Equip" ref="A1:AI102" totalsRowShown="0" headerRowDxfId="207" dataDxfId="206">
  <autoFilter ref="A1:AI102" xr:uid="{04A5C0F7-EC33-4754-84A5-98E4CB5FD256}"/>
  <sortState xmlns:xlrd2="http://schemas.microsoft.com/office/spreadsheetml/2017/richdata2" ref="A2:AI102">
    <sortCondition ref="D1:D102"/>
  </sortState>
  <tableColumns count="35">
    <tableColumn id="1" xr3:uid="{9E915252-9A1F-4957-9454-E6006A266445}" name="ID" dataDxfId="205"/>
    <tableColumn id="2" xr3:uid="{315827F6-0731-41B0-91A0-61FD03EEF1A2}" name="Status" dataDxfId="204"/>
    <tableColumn id="27" xr3:uid="{1F2912DF-53FA-4F6B-8C2F-03599536FCE0}" name="Supply Chain Segment" dataDxfId="203"/>
    <tableColumn id="3" xr3:uid="{47E12D0E-D54F-40E3-9224-AB1905B4D3CC}" name="Company" dataDxfId="202"/>
    <tableColumn id="26" xr3:uid="{80643D72-87C5-404A-B34A-0265083765AE}" name="NAATBatt Member" dataDxfId="201"/>
    <tableColumn id="4" xr3:uid="{7BBAED09-80EE-4000-AEFC-5AA91A939B97}" name="Facility Name" dataDxfId="200"/>
    <tableColumn id="6" xr3:uid="{3992F450-067F-4FE6-95AF-2260E0655994}" name="Product/Facility Type" dataDxfId="199"/>
    <tableColumn id="7" xr3:uid="{4F396938-2A8F-4FC1-A762-F226850A8CFD}" name="Product" dataDxfId="198"/>
    <tableColumn id="8" xr3:uid="{2D768841-E958-44D1-BE97-83A0D49E43C0}" name="Company Website" dataDxfId="197"/>
    <tableColumn id="9" xr3:uid="{67310B8F-F9A3-4F8C-84B9-1CE9884C84D6}" name="Facility Address" dataDxfId="196"/>
    <tableColumn id="10" xr3:uid="{0A7FC2B3-A86A-47AD-B008-F7A06CD6573E}" name="Facility City" dataDxfId="195"/>
    <tableColumn id="11" xr3:uid="{8CB62005-6E67-4495-9AA5-8B7C37F7D272}" name="Facility State or Province" dataDxfId="194"/>
    <tableColumn id="12" xr3:uid="{FB947B08-03BC-4714-BA53-2A4AE248C4F0}" name="Facility Country" dataDxfId="193"/>
    <tableColumn id="13" xr3:uid="{AD7698BA-5BA1-4F03-B85A-C548B018A742}" name="Facility Zip" dataDxfId="192"/>
    <tableColumn id="14" xr3:uid="{0F794AAA-44A7-43FE-9CEE-D4581389B4E0}" name="Facility Phone" dataDxfId="191"/>
    <tableColumn id="28" xr3:uid="{EF1A25B0-B7B9-44DA-9048-CD1BA7871C59}" name="Latitude" dataDxfId="190"/>
    <tableColumn id="29" xr3:uid="{EB73A344-5BF7-4DB9-9783-87A6CF5C0165}" name="Longitude" dataDxfId="189"/>
    <tableColumn id="16" xr3:uid="{4C21B526-A58F-4964-A49F-EEE5F06D9480}" name="Facility Workforce" dataDxfId="188" dataCellStyle="Comma"/>
    <tableColumn id="17" xr3:uid="{3AF22D59-A18F-46D6-BF66-6DE5C7103533}" name="Production Capacity" dataDxfId="187" dataCellStyle="Comma"/>
    <tableColumn id="18" xr3:uid="{8B1B8E6A-500D-4E57-80A1-C5C146EB648E}" name="Production Units" dataDxfId="186"/>
    <tableColumn id="19" xr3:uid="{FC7D8772-B500-49D4-A15F-99F1E16BC6D3}" name="HQ Company" dataDxfId="185"/>
    <tableColumn id="20" xr3:uid="{74FAC490-C897-44AD-A49E-4D6712DCAD54}" name="HQ Company Website" dataDxfId="184"/>
    <tableColumn id="21" xr3:uid="{E51B5729-E522-4D31-A7D1-790A3EEFC0F8}" name="HQ City" dataDxfId="183"/>
    <tableColumn id="22" xr3:uid="{B088FE15-BB0B-4229-874D-91043E51679C}" name="HQ State or Province" dataDxfId="182"/>
    <tableColumn id="23" xr3:uid="{D24081C9-A4A9-454A-B764-6DD370D051FD}" name="HQ Country" dataDxfId="181"/>
    <tableColumn id="5" xr3:uid="{0EC4C6C1-17FB-4A56-B295-6E6513A3A771}" name="QC" dataDxfId="180"/>
    <tableColumn id="30" xr3:uid="{6161773A-B0B7-43CC-BBD3-7D93E2F9C520}" name="QC Date" dataDxfId="179"/>
    <tableColumn id="24" xr3:uid="{B690B9AC-CC0C-4E76-86BF-F57ED075A995}" name="Sources" dataDxfId="178"/>
    <tableColumn id="25" xr3:uid="{F24AD000-AF54-4788-A09F-39F0744EDDA9}" name="Notes" dataDxfId="177"/>
    <tableColumn id="31" xr3:uid="{680F91C3-60D3-484E-B895-74ECAD4FF9AF}" name="Brief Company Profile" dataDxfId="176"/>
    <tableColumn id="32" xr3:uid="{CBAB76F9-C09C-4010-A36F-CED4CBA613BF}" name="Sources2" dataDxfId="175"/>
    <tableColumn id="33" xr3:uid="{46780E13-1344-46B0-8CA7-006E484DC77C}" name="Summary Word Count" dataDxfId="174"/>
    <tableColumn id="34" xr3:uid="{981B8588-04D4-4242-99AB-8F17D4CEBC6A}" name="Contact" dataDxfId="173"/>
    <tableColumn id="35" xr3:uid="{9D6B81AC-E936-4BB9-9567-1E5D2D8551B8}" name="Contact Email" dataDxfId="172"/>
    <tableColumn id="36" xr3:uid="{51137F97-EEF1-44D2-ADE8-83DFECF0AF06}" name="Contact Phone" dataDxfId="171"/>
  </tableColumns>
  <tableStyleInfo name="TableStyleMedium3"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0B77D38-11E7-4472-A990-21E15A97A821}" name="Service" displayName="Service" ref="A1:AF84" totalsRowShown="0" headerRowDxfId="170" dataDxfId="169">
  <autoFilter ref="A1:AF84" xr:uid="{40B77D38-11E7-4472-A990-21E15A97A821}"/>
  <sortState xmlns:xlrd2="http://schemas.microsoft.com/office/spreadsheetml/2017/richdata2" ref="A2:AF84">
    <sortCondition ref="D1:D84"/>
  </sortState>
  <tableColumns count="32">
    <tableColumn id="1" xr3:uid="{44A8B3D2-44AC-462D-92C8-65BF66B2182C}" name="ID" dataDxfId="168"/>
    <tableColumn id="22" xr3:uid="{F5597960-6387-44F0-B44D-28785ABBC282}" name="Status" dataDxfId="167"/>
    <tableColumn id="19" xr3:uid="{D2A12A62-AD58-4783-8B75-18AEA8DBB0FC}" name="Supply Chain Segment" dataDxfId="166"/>
    <tableColumn id="2" xr3:uid="{A2B9171D-4F5B-4D27-947B-5434F5B6A2ED}" name="Company" dataDxfId="165"/>
    <tableColumn id="18" xr3:uid="{D4550D5F-9812-45BA-AC23-BFED235E8F11}" name="NAATBatt Member" dataDxfId="164"/>
    <tableColumn id="28" xr3:uid="{344F153E-0104-4EB1-9EF6-653B6E38BC42}" name="Product/Facility Type" dataDxfId="163"/>
    <tableColumn id="3" xr3:uid="{2A64EDA6-D270-4CBE-B394-6663FBCAEFD5}" name="Product" dataDxfId="162"/>
    <tableColumn id="29" xr3:uid="{E94BC6DB-67F4-495E-B333-1EC2DA3122AA}" name="Company Website" dataDxfId="161"/>
    <tableColumn id="4" xr3:uid="{CDE22419-18B0-43B5-9B3D-EC02640CCA42}" name="Facility Address" dataDxfId="160"/>
    <tableColumn id="5" xr3:uid="{1405B256-DC3F-4DFF-BCB5-CC7C08A67A96}" name="Facility City" dataDxfId="159"/>
    <tableColumn id="6" xr3:uid="{DBD8E629-E0DA-48B0-8ED4-32F6BD2FBF9F}" name="Facility State or Province" dataDxfId="158"/>
    <tableColumn id="7" xr3:uid="{B468D35C-6A75-4408-A19D-3800ED094244}" name="Facility Country" dataDxfId="157"/>
    <tableColumn id="8" xr3:uid="{D93714F5-4AF2-4462-B7BB-AEFF9FF29C3F}" name="Facility Zip" dataDxfId="156"/>
    <tableColumn id="10" xr3:uid="{C3CC01D8-E4B3-4465-A26F-9AC240BCED4B}" name="Facility Phone" dataDxfId="155"/>
    <tableColumn id="20" xr3:uid="{A4160AC3-1A3D-4414-84B9-1BCBE826973F}" name="Latitude" dataDxfId="154"/>
    <tableColumn id="21" xr3:uid="{CB06ADFE-14F0-46AB-A818-BF1B7CAC713D}" name="Longitude" dataDxfId="153"/>
    <tableColumn id="11" xr3:uid="{DF239618-2BF1-4651-8D76-BA022675ED66}" name="Facility Workforce" dataDxfId="152" dataCellStyle="Comma"/>
    <tableColumn id="13" xr3:uid="{4878129D-6FF9-4368-B902-E79C3D5DDB66}" name="HQ Company" dataDxfId="151"/>
    <tableColumn id="12" xr3:uid="{B2C1CCF9-2832-4591-8C94-79D8EEA39025}" name="HQ Company Website" dataDxfId="150"/>
    <tableColumn id="14" xr3:uid="{5E712CC4-7664-4A8D-9FD0-83302067AF87}" name="HQ City" dataDxfId="149"/>
    <tableColumn id="15" xr3:uid="{0860D598-DCF5-4EDA-8046-BFAE4D197B09}" name="HQ State or Province" dataDxfId="148"/>
    <tableColumn id="16" xr3:uid="{EF994E3B-04C3-4693-8B66-362984CA995B}" name="HQ Country" dataDxfId="147"/>
    <tableColumn id="24" xr3:uid="{870870DD-E788-496D-BC6C-504FA02D4903}" name="QC" dataDxfId="146"/>
    <tableColumn id="25" xr3:uid="{540AD6C8-E60E-43A5-BA0A-0B21B5E27666}" name="QC Date" dataDxfId="145"/>
    <tableColumn id="17" xr3:uid="{42969D3A-3D0E-4BC7-BC95-B15E954A1D30}" name="Sources" dataDxfId="144"/>
    <tableColumn id="23" xr3:uid="{D12FE978-9EEE-4E9E-89D8-1B6D27922CEC}" name="Notes" dataDxfId="143"/>
    <tableColumn id="26" xr3:uid="{C6FD6A54-74D4-4033-A7AE-7FC0979753C6}" name="Brief Company Profile" dataDxfId="142"/>
    <tableColumn id="27" xr3:uid="{135E3B48-AE29-472E-B338-AFCEBFD95BD9}" name="Sources2" dataDxfId="141"/>
    <tableColumn id="30" xr3:uid="{5193EB4B-1377-4881-9A14-22388EDA3145}" name="Summary Word Count" dataDxfId="140">
      <calculatedColumnFormula>IF(LEN(TRIM(AA2))=0,0,LEN(TRIM(AA2))-LEN(SUBSTITUTE(AA2," ",""))+1)</calculatedColumnFormula>
    </tableColumn>
    <tableColumn id="31" xr3:uid="{68B0786D-7E84-4D41-841A-65B621B844F3}" name="Contact" dataDxfId="139"/>
    <tableColumn id="32" xr3:uid="{AA1787F2-AC26-4C0F-BB2C-5B49916BDE6C}" name="Contact Email" dataDxfId="138"/>
    <tableColumn id="33" xr3:uid="{C9E30B2D-A838-48D1-9ED7-6EC06410B2AD}" name="Contact Phone" dataDxfId="137">
      <calculatedColumnFormula>IF(LEN(TRIM(AD2))=0,0,LEN(TRIM(AD2))-LEN(SUBSTITUTE(AD2," ",""))+1)</calculatedColumnFormula>
    </tableColumn>
  </tableColumns>
  <tableStyleInfo name="TableStyleMedium3"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D106" dT="2024-02-19T16:07:41.89" personId="{B7A24018-90C8-4B11-A35A-6425DE6EA25C}" id="{C0F76522-DB7E-45CC-A49E-254145AE59AC}">
    <text>Revised US to U.S.</text>
  </threadedComment>
</ThreadedComments>
</file>

<file path=xl/threadedComments/threadedComment2.xml><?xml version="1.0" encoding="utf-8"?>
<ThreadedComments xmlns="http://schemas.microsoft.com/office/spreadsheetml/2018/threadedcomments" xmlns:x="http://schemas.openxmlformats.org/spreadsheetml/2006/main">
  <threadedComment ref="M60" dT="2023-10-02T21:57:11.24" personId="{2C2C4BEA-CB55-446A-BA57-88AB25201322}" id="{BA458EDD-7E39-4CED-9E82-FC43886A33D3}">
    <text>Changed CAN to Canada</text>
  </threadedComment>
</ThreadedComments>
</file>

<file path=xl/threadedComments/threadedComment3.xml><?xml version="1.0" encoding="utf-8"?>
<ThreadedComments xmlns="http://schemas.microsoft.com/office/spreadsheetml/2018/threadedcomments" xmlns:x="http://schemas.openxmlformats.org/spreadsheetml/2006/main">
  <threadedComment ref="AD7" dT="2024-02-19T16:25:13.55" personId="{B7A24018-90C8-4B11-A35A-6425DE6EA25C}" id="{58F2DF8E-D44A-4CAC-A07C-F148AA8FAEC1}">
    <text>Comma needed before ",which"</text>
  </threadedComment>
  <threadedComment ref="AD9" dT="2024-02-19T16:26:48.05" personId="{B7A24018-90C8-4B11-A35A-6425DE6EA25C}" id="{14541684-9AD1-4260-8A64-16DC184DE994}">
    <text>Lowercase "hazardous air pollutants" (not a proper noun)</text>
  </threadedComment>
</ThreadedComments>
</file>

<file path=xl/threadedComments/threadedComment4.xml><?xml version="1.0" encoding="utf-8"?>
<ThreadedComments xmlns="http://schemas.microsoft.com/office/spreadsheetml/2018/threadedcomments" xmlns:x="http://schemas.openxmlformats.org/spreadsheetml/2006/main">
  <threadedComment ref="AA5" dT="2024-02-19T16:32:36.43" personId="{B7A24018-90C8-4B11-A35A-6425DE6EA25C}" id="{4E52F3DD-2C22-45BB-8525-6D7867181CED}">
    <text xml:space="preserve">Suggest removing consultant name for consistency and to avoid having to update the name. </text>
  </threadedComment>
  <threadedComment ref="AA61" dT="2024-02-19T16:37:08.25" personId="{B7A24018-90C8-4B11-A35A-6425DE6EA25C}" id="{84EF18EB-3B72-4EA3-A41E-A7FEBDEE44FF}">
    <text>Removed hyphen from "turnkey" - https://www.merriam-webster.com/dictionary/turnkey</text>
    <extLst>
      <x:ext xmlns:xltc2="http://schemas.microsoft.com/office/spreadsheetml/2020/threadedcomments2" uri="{F7C98A9C-CBB3-438F-8F68-D28B6AF4A901}">
        <xltc2:checksum>1003495531</xltc2:checksum>
        <xltc2:hyperlink startIndex="32" length="50" url="https://www.merriam-webster.com/dictionary/turnkey"/>
      </x:ext>
    </extLst>
  </threadedComment>
  <threadedComment ref="AA72" dT="2024-02-19T16:38:25.59" personId="{B7A24018-90C8-4B11-A35A-6425DE6EA25C}" id="{B17A17E4-9A30-486B-9F05-B3A4F9439580}">
    <text xml:space="preserve">Removed bullets because they might not work with the JS database, and we don't want a developer to have to custom code.  Also, lowercased capabilities because they aren't proper nouns. </text>
  </threadedComment>
</ThreadedComments>
</file>

<file path=xl/threadedComments/threadedComment5.xml><?xml version="1.0" encoding="utf-8"?>
<ThreadedComments xmlns="http://schemas.microsoft.com/office/spreadsheetml/2018/threadedcomments" xmlns:x="http://schemas.openxmlformats.org/spreadsheetml/2006/main">
  <threadedComment ref="M74" dT="2023-10-02T21:58:41.40" personId="{2C2C4BEA-CB55-446A-BA57-88AB25201322}" id="{3F4F2D03-C0E8-4823-A789-E710C49A9390}">
    <text>Change CA to Canada</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hyperlink" Target="https://www.birlacarbon.com/birla-purpose/" TargetMode="External"/><Relationship Id="rId18" Type="http://schemas.openxmlformats.org/officeDocument/2006/relationships/hyperlink" Target="https://denkaiamerica.com/" TargetMode="External"/><Relationship Id="rId26" Type="http://schemas.openxmlformats.org/officeDocument/2006/relationships/hyperlink" Target="https://www.enchem.net/eng/sub.php?menukey=489" TargetMode="External"/><Relationship Id="rId39" Type="http://schemas.openxmlformats.org/officeDocument/2006/relationships/hyperlink" Target="https://www.schlenk.com/" TargetMode="External"/><Relationship Id="rId3" Type="http://schemas.openxmlformats.org/officeDocument/2006/relationships/hyperlink" Target="https://www.google.com/search?rlz=1C1GCEU_enUS1010US1011&amp;q=Ludwigshafen&amp;stick=H4sIAAAAAAAAAONgVuLUz9U3MDTKMjZ6xGjCLfDyxz1hKe1Ja05eY1Tl4grOyC93zSvJLKkUEudig7J4pbi5ELp4FrHy-JSmlGemF2ckpqXmAQDCo8-aUwAAAA&amp;sa=X&amp;ved=2ahUKEwjVyfCC8IH5AhWQg4kEHbX_B40QzIcDKAB6BAgFEAE" TargetMode="External"/><Relationship Id="rId21" Type="http://schemas.openxmlformats.org/officeDocument/2006/relationships/hyperlink" Target="https://www.enchem.net/eng/sub.php?menukey=489" TargetMode="External"/><Relationship Id="rId34" Type="http://schemas.openxmlformats.org/officeDocument/2006/relationships/hyperlink" Target="https://www.liochem.toyoink.com/about/" TargetMode="External"/><Relationship Id="rId42" Type="http://schemas.openxmlformats.org/officeDocument/2006/relationships/hyperlink" Target="https://www.south8.com/" TargetMode="External"/><Relationship Id="rId47" Type="http://schemas.openxmlformats.org/officeDocument/2006/relationships/hyperlink" Target="https://en.capchem.com/" TargetMode="External"/><Relationship Id="rId50" Type="http://schemas.openxmlformats.org/officeDocument/2006/relationships/printerSettings" Target="../printerSettings/printerSettings8.bin"/><Relationship Id="rId7" Type="http://schemas.openxmlformats.org/officeDocument/2006/relationships/hyperlink" Target="https://www.birlacarbon.com/" TargetMode="External"/><Relationship Id="rId12" Type="http://schemas.openxmlformats.org/officeDocument/2006/relationships/hyperlink" Target="https://www.arlanxeo.com/en/company/about-arlanxeo" TargetMode="External"/><Relationship Id="rId17" Type="http://schemas.openxmlformats.org/officeDocument/2006/relationships/hyperlink" Target="https://daikin-america.com/" TargetMode="External"/><Relationship Id="rId25" Type="http://schemas.openxmlformats.org/officeDocument/2006/relationships/hyperlink" Target="https://www.enchem.net/eng/sub.php?menukey=489" TargetMode="External"/><Relationship Id="rId33" Type="http://schemas.openxmlformats.org/officeDocument/2006/relationships/hyperlink" Target="https://www.kouraglobal.com/" TargetMode="External"/><Relationship Id="rId38" Type="http://schemas.openxmlformats.org/officeDocument/2006/relationships/hyperlink" Target="https://www.ppgindustrialcoatings.com/en-US" TargetMode="External"/><Relationship Id="rId46" Type="http://schemas.openxmlformats.org/officeDocument/2006/relationships/hyperlink" Target="https://www.volexion-inc.com/" TargetMode="External"/><Relationship Id="rId2" Type="http://schemas.openxmlformats.org/officeDocument/2006/relationships/hyperlink" Target="https://www.google.com/search?rlz=1C1GCEU_enUS1010US1011&amp;q=Ludwigshafen&amp;stick=H4sIAAAAAAAAAONgVuLUz9U3MDTKMjZ6xGjCLfDyxz1hKe1Ja05eY1Tl4grOyC93zSvJLKkUEudig7J4pbi5ELp4FrHy-JSmlGemF2ckpqXmAQDCo8-aUwAAAA&amp;sa=X&amp;ved=2ahUKEwjVyfCC8IH5AhWQg4kEHbX_B40QzIcDKAB6BAgFEAE" TargetMode="External"/><Relationship Id="rId16" Type="http://schemas.openxmlformats.org/officeDocument/2006/relationships/hyperlink" Target="https://www.currentchemicals.com/" TargetMode="External"/><Relationship Id="rId20" Type="http://schemas.openxmlformats.org/officeDocument/2006/relationships/hyperlink" Target="https://www.dupont.com/electronics-industrial.html" TargetMode="External"/><Relationship Id="rId29" Type="http://schemas.openxmlformats.org/officeDocument/2006/relationships/hyperlink" Target="https://entek.com/" TargetMode="External"/><Relationship Id="rId41" Type="http://schemas.openxmlformats.org/officeDocument/2006/relationships/hyperlink" Target="https://www.solvay.com/en/our-company" TargetMode="External"/><Relationship Id="rId1" Type="http://schemas.openxmlformats.org/officeDocument/2006/relationships/hyperlink" Target="https://www.basf.com/us/en/who-we-are/organization/locations/find-out-about-basf-in---/Louisiana/about-louisiana.html;%20https:/www.basf.com/us/en/who-we-are.html" TargetMode="External"/><Relationship Id="rId6" Type="http://schemas.openxmlformats.org/officeDocument/2006/relationships/hyperlink" Target="https://www.birlacarbon.com/" TargetMode="External"/><Relationship Id="rId11" Type="http://schemas.openxmlformats.org/officeDocument/2006/relationships/hyperlink" Target="https://www.arkema.com/global/en/arkema-group/profile/" TargetMode="External"/><Relationship Id="rId24" Type="http://schemas.openxmlformats.org/officeDocument/2006/relationships/hyperlink" Target="https://www.enchem.net/eng/sub.php?menukey=489" TargetMode="External"/><Relationship Id="rId32" Type="http://schemas.openxmlformats.org/officeDocument/2006/relationships/hyperlink" Target="https://www.huntsman.com/about" TargetMode="External"/><Relationship Id="rId37" Type="http://schemas.openxmlformats.org/officeDocument/2006/relationships/hyperlink" Target="https://www.parker.com/us/en/divisions/lord-division.html" TargetMode="External"/><Relationship Id="rId40" Type="http://schemas.openxmlformats.org/officeDocument/2006/relationships/hyperlink" Target="https://www.solidpowerbattery.com/" TargetMode="External"/><Relationship Id="rId45" Type="http://schemas.openxmlformats.org/officeDocument/2006/relationships/hyperlink" Target="https://www.chemours.com/en" TargetMode="External"/><Relationship Id="rId5" Type="http://schemas.openxmlformats.org/officeDocument/2006/relationships/hyperlink" Target="https://www.google.com/search?q=arlanxeo+canada+address&amp;rlz=1C1GCEU_enUS1010US1011&amp;ei=ZrrPYrT2J-SjptQP8-ar-Ac&amp;ved=0ahUKEwi0wYPw4vf4AhXkkYkEHXPzCn8Q4dUDCA4&amp;uact=5&amp;oq=arlanxeo+canada+address&amp;gs_lcp=Cgdnd3Mtd2l6EAMyBQghEKsCMgUIIRCrAjIFCCEQqwI6BwgAEEcQsAM6BggAEB4QDToICAAQHhAIEA06CggAEB4QDxAIEA06BQgAEIYDSgQIQRgASgQIRhgAUIYMWNoWYIQjaAFwAHgAgAHwAYgBlweSAQUwLjYuMZgBAKABAcgBCMABAQ&amp;sclient=gws-wiz" TargetMode="External"/><Relationship Id="rId15" Type="http://schemas.openxmlformats.org/officeDocument/2006/relationships/hyperlink" Target="https://www.brightvolt.com/" TargetMode="External"/><Relationship Id="rId23" Type="http://schemas.openxmlformats.org/officeDocument/2006/relationships/hyperlink" Target="https://entek.com/" TargetMode="External"/><Relationship Id="rId28" Type="http://schemas.openxmlformats.org/officeDocument/2006/relationships/hyperlink" Target="https://entek.com/" TargetMode="External"/><Relationship Id="rId36" Type="http://schemas.openxmlformats.org/officeDocument/2006/relationships/hyperlink" Target="https://us.mitsubishi-chemical.com/company/electrolyte/" TargetMode="External"/><Relationship Id="rId49" Type="http://schemas.openxmlformats.org/officeDocument/2006/relationships/hyperlink" Target="http://www.dselectera.com/" TargetMode="External"/><Relationship Id="rId10" Type="http://schemas.openxmlformats.org/officeDocument/2006/relationships/hyperlink" Target="https://www.arkema.com/global/en/arkema-group/profile/" TargetMode="External"/><Relationship Id="rId19" Type="http://schemas.openxmlformats.org/officeDocument/2006/relationships/hyperlink" Target="http://www.dongwhaelectrolyte.com/en/dongwha/about.asp" TargetMode="External"/><Relationship Id="rId31" Type="http://schemas.openxmlformats.org/officeDocument/2006/relationships/hyperlink" Target="https://www.honeywell.com/us/en/company/about-us" TargetMode="External"/><Relationship Id="rId44" Type="http://schemas.openxmlformats.org/officeDocument/2006/relationships/hyperlink" Target="https://www.solvay.com/en/our-company" TargetMode="External"/><Relationship Id="rId4" Type="http://schemas.openxmlformats.org/officeDocument/2006/relationships/hyperlink" Target="https://www.nippon-denkai.co.jp/english/about/locations.html;%20%20denkaiamerica.com;%20Questionnaire;%20https:/www.daikin.com/-/media/Project/Daikin/daikin_com/investor/data/report/daikin2021_printing-pdf.pdf?rev=-1" TargetMode="External"/><Relationship Id="rId9" Type="http://schemas.openxmlformats.org/officeDocument/2006/relationships/hyperlink" Target="https://www.aqualith.net/" TargetMode="External"/><Relationship Id="rId14" Type="http://schemas.openxmlformats.org/officeDocument/2006/relationships/hyperlink" Target="https://www.blackdiamond-structures.com/" TargetMode="External"/><Relationship Id="rId22" Type="http://schemas.openxmlformats.org/officeDocument/2006/relationships/hyperlink" Target="https://www.enchem.net/eng/sub.php?menukey=489" TargetMode="External"/><Relationship Id="rId27" Type="http://schemas.openxmlformats.org/officeDocument/2006/relationships/hyperlink" Target="https://www.enchem.net/eng/sub.php?menukey=489" TargetMode="External"/><Relationship Id="rId30" Type="http://schemas.openxmlformats.org/officeDocument/2006/relationships/hyperlink" Target="https://halocarbon.com/" TargetMode="External"/><Relationship Id="rId35" Type="http://schemas.openxmlformats.org/officeDocument/2006/relationships/hyperlink" Target="https://microvast.com/" TargetMode="External"/><Relationship Id="rId43" Type="http://schemas.openxmlformats.org/officeDocument/2006/relationships/hyperlink" Target="https://soulbrainmi.com/about-us/" TargetMode="External"/><Relationship Id="rId48" Type="http://schemas.openxmlformats.org/officeDocument/2006/relationships/hyperlink" Target="https://en.capchem.com/" TargetMode="External"/><Relationship Id="rId8" Type="http://schemas.openxmlformats.org/officeDocument/2006/relationships/hyperlink" Target="https://ampcera.com/" TargetMode="External"/><Relationship Id="rId51" Type="http://schemas.openxmlformats.org/officeDocument/2006/relationships/table" Target="../tables/table4.xml"/></Relationships>
</file>

<file path=xl/worksheets/_rels/sheet11.xml.rels><?xml version="1.0" encoding="UTF-8" standalone="yes"?>
<Relationships xmlns="http://schemas.openxmlformats.org/package/2006/relationships"><Relationship Id="rId13" Type="http://schemas.openxmlformats.org/officeDocument/2006/relationships/hyperlink" Target="https://www.americanlithiumenergy.com/" TargetMode="External"/><Relationship Id="rId18" Type="http://schemas.openxmlformats.org/officeDocument/2006/relationships/hyperlink" Target="https://www.bmwgroup-werke.com/san-luis-potosi/en.html" TargetMode="External"/><Relationship Id="rId26" Type="http://schemas.openxmlformats.org/officeDocument/2006/relationships/hyperlink" Target="https://www.integer.net/home/default.aspx" TargetMode="External"/><Relationship Id="rId39" Type="http://schemas.openxmlformats.org/officeDocument/2006/relationships/hyperlink" Target="https://www.hyundainews.com/en-us/releases/3920" TargetMode="External"/><Relationship Id="rId21" Type="http://schemas.openxmlformats.org/officeDocument/2006/relationships/hyperlink" Target="https://www.clarios.com/" TargetMode="External"/><Relationship Id="rId34" Type="http://schemas.openxmlformats.org/officeDocument/2006/relationships/hyperlink" Target="https://www.aesc-group.com/en/" TargetMode="External"/><Relationship Id="rId42" Type="http://schemas.openxmlformats.org/officeDocument/2006/relationships/hyperlink" Target="https://ionstoragesystems.com/" TargetMode="External"/><Relationship Id="rId47" Type="http://schemas.openxmlformats.org/officeDocument/2006/relationships/hyperlink" Target="https://news.lgensol.com/company-news/press-releases/1613/" TargetMode="External"/><Relationship Id="rId50" Type="http://schemas.openxmlformats.org/officeDocument/2006/relationships/hyperlink" Target="https://thelionelectric.com/en" TargetMode="External"/><Relationship Id="rId55" Type="http://schemas.openxmlformats.org/officeDocument/2006/relationships/hyperlink" Target="https://www.navitassys.com/" TargetMode="External"/><Relationship Id="rId63" Type="http://schemas.openxmlformats.org/officeDocument/2006/relationships/hyperlink" Target="https://www.saft.com/" TargetMode="External"/><Relationship Id="rId68" Type="http://schemas.openxmlformats.org/officeDocument/2006/relationships/hyperlink" Target="https://eng.sk.com/" TargetMode="External"/><Relationship Id="rId76" Type="http://schemas.openxmlformats.org/officeDocument/2006/relationships/hyperlink" Target="https://www.tesla.com/fremont-factory,%20Accelerate%20the%20world&#8217;s%20transition%20to%20sustainable%20energy%20at%20our%20hub%20for%20Model%20S,%20Model%203,%20Model%20X%20and%20Model%20Y%20production." TargetMode="External"/><Relationship Id="rId84" Type="http://schemas.openxmlformats.org/officeDocument/2006/relationships/hyperlink" Target="https://www.volkswagengroupofamerica.com/en-us/" TargetMode="External"/><Relationship Id="rId89" Type="http://schemas.openxmlformats.org/officeDocument/2006/relationships/hyperlink" Target="https://www.hyundainews.com/en-us/releases/3920" TargetMode="External"/><Relationship Id="rId7" Type="http://schemas.openxmlformats.org/officeDocument/2006/relationships/hyperlink" Target="https://northvolt.com/manufacturing/six/" TargetMode="External"/><Relationship Id="rId71" Type="http://schemas.openxmlformats.org/officeDocument/2006/relationships/hyperlink" Target="https://www.stellantis.com/en/news/press-releases/2022/march/stellantis-and-lg-energy-solution-to-invest-over-5-billion-cad-in-joint-venture-for-first-large-scale-lithium-Ion-battery-production-plant-in-canada" TargetMode="External"/><Relationship Id="rId92" Type="http://schemas.openxmlformats.org/officeDocument/2006/relationships/printerSettings" Target="../printerSettings/printerSettings9.bin"/><Relationship Id="rId2" Type="http://schemas.openxmlformats.org/officeDocument/2006/relationships/hyperlink" Target="https://www.google.com/search?q=LION+Electric+quebec+canada+address&amp;rlz=1C1GCEU_enUS1010US1011&amp;ei=E3_rYtHjBf2JkPIPk8Gg0As&amp;ved=0ahUKEwiRuYSe3qz5AhX9BEQIHZMgCLoQ4dUDCA4&amp;uact=5&amp;oq=LION+Electric+quebec+canada+address&amp;gs_lcp=Cgdnd3Mtd2l6EAMyBQghEKABMgUIIRCgATIFCCEQqwI6BAghEAo6BwghEKABEAo6CAghEB4QFhAdOgYIABAeEBY6BQgAEIYDSgQIQRgASgUIQBIBMUoECEYYAFAAWJk2YJE4aABwAHgAgAFwiAHzEJIBBDIwLjSYAQCgAQKgAQHAAQE&amp;sclient=gws-wiz" TargetMode="External"/><Relationship Id="rId16" Type="http://schemas.openxmlformats.org/officeDocument/2006/relationships/hyperlink" Target="https://www.blueovalsk.com/" TargetMode="External"/><Relationship Id="rId29" Type="http://schemas.openxmlformats.org/officeDocument/2006/relationships/hyperlink" Target="https://www.enovix.com/" TargetMode="External"/><Relationship Id="rId11" Type="http://schemas.openxmlformats.org/officeDocument/2006/relationships/hyperlink" Target="https://altairnano.com/" TargetMode="External"/><Relationship Id="rId24" Type="http://schemas.openxmlformats.org/officeDocument/2006/relationships/hyperlink" Target="https://www.eaglepicher.com/" TargetMode="External"/><Relationship Id="rId32" Type="http://schemas.openxmlformats.org/officeDocument/2006/relationships/hyperlink" Target="https://www.aesc-group.com/en/" TargetMode="External"/><Relationship Id="rId37" Type="http://schemas.openxmlformats.org/officeDocument/2006/relationships/hyperlink" Target="https://gmauthority.com/blog/gm/gm-facilities/ultium-cells-battery-plants-global/ultium-cells-usa-battery-plants/gm-new-carlisle-indiana-battery-plant/" TargetMode="External"/><Relationship Id="rId40" Type="http://schemas.openxmlformats.org/officeDocument/2006/relationships/hyperlink" Target="https://lgeshonda.com/" TargetMode="External"/><Relationship Id="rId45" Type="http://schemas.openxmlformats.org/officeDocument/2006/relationships/hyperlink" Target="https://news.lgensol.com/company-news/press-releases/1613/" TargetMode="External"/><Relationship Id="rId53" Type="http://schemas.openxmlformats.org/officeDocument/2006/relationships/hyperlink" Target="https://microvast.com/" TargetMode="External"/><Relationship Id="rId58" Type="http://schemas.openxmlformats.org/officeDocument/2006/relationships/hyperlink" Target="https://piersica.com/" TargetMode="External"/><Relationship Id="rId66" Type="http://schemas.openxmlformats.org/officeDocument/2006/relationships/hyperlink" Target="https://sionpower.com/" TargetMode="External"/><Relationship Id="rId74" Type="http://schemas.openxmlformats.org/officeDocument/2006/relationships/hyperlink" Target="https://www.stryten.com/" TargetMode="External"/><Relationship Id="rId79" Type="http://schemas.openxmlformats.org/officeDocument/2006/relationships/hyperlink" Target="https://www.toyota.com/usa/operations/map/tbmnc" TargetMode="External"/><Relationship Id="rId87" Type="http://schemas.openxmlformats.org/officeDocument/2006/relationships/hyperlink" Target="https://xerionbattery.com/" TargetMode="External"/><Relationship Id="rId5" Type="http://schemas.openxmlformats.org/officeDocument/2006/relationships/hyperlink" Target="https://www.catlbattery.com/" TargetMode="External"/><Relationship Id="rId61" Type="http://schemas.openxmlformats.org/officeDocument/2006/relationships/hyperlink" Target="https://www.quantumscape.com/" TargetMode="External"/><Relationship Id="rId82" Type="http://schemas.openxmlformats.org/officeDocument/2006/relationships/hyperlink" Target="https://www.ultiumcell.com/" TargetMode="External"/><Relationship Id="rId90" Type="http://schemas.openxmlformats.org/officeDocument/2006/relationships/hyperlink" Target="https://www.hyundainews.com/en-us/releases/3920" TargetMode="External"/><Relationship Id="rId19" Type="http://schemas.openxmlformats.org/officeDocument/2006/relationships/hyperlink" Target="https://www.bmz-group.com/index.php/en/" TargetMode="External"/><Relationship Id="rId14" Type="http://schemas.openxmlformats.org/officeDocument/2006/relationships/hyperlink" Target="https://amprius.com/" TargetMode="External"/><Relationship Id="rId22" Type="http://schemas.openxmlformats.org/officeDocument/2006/relationships/hyperlink" Target="https://www.eaglepicher.com/" TargetMode="External"/><Relationship Id="rId27" Type="http://schemas.openxmlformats.org/officeDocument/2006/relationships/hyperlink" Target="https://electrovaya.com/" TargetMode="External"/><Relationship Id="rId30" Type="http://schemas.openxmlformats.org/officeDocument/2006/relationships/hyperlink" Target="https://www.enpowerinc.com/" TargetMode="External"/><Relationship Id="rId35" Type="http://schemas.openxmlformats.org/officeDocument/2006/relationships/hyperlink" Target="https://corporate.ford.com/" TargetMode="External"/><Relationship Id="rId43" Type="http://schemas.openxmlformats.org/officeDocument/2006/relationships/hyperlink" Target="https://www.ionblox.com/" TargetMode="External"/><Relationship Id="rId48" Type="http://schemas.openxmlformats.org/officeDocument/2006/relationships/hyperlink" Target="https://news.lgensol.com/company-news/press-releases/1613/" TargetMode="External"/><Relationship Id="rId56" Type="http://schemas.openxmlformats.org/officeDocument/2006/relationships/hyperlink" Target="https://one.ai/" TargetMode="External"/><Relationship Id="rId64" Type="http://schemas.openxmlformats.org/officeDocument/2006/relationships/hyperlink" Target="https://www.saft.com/" TargetMode="External"/><Relationship Id="rId69" Type="http://schemas.openxmlformats.org/officeDocument/2006/relationships/hyperlink" Target="https://www.solidpowerbattery.com/" TargetMode="External"/><Relationship Id="rId77" Type="http://schemas.openxmlformats.org/officeDocument/2006/relationships/hyperlink" Target="https://www.tesla.com/giga-nevada" TargetMode="External"/><Relationship Id="rId8" Type="http://schemas.openxmlformats.org/officeDocument/2006/relationships/hyperlink" Target="https://northvolt.com/" TargetMode="External"/><Relationship Id="rId51" Type="http://schemas.openxmlformats.org/officeDocument/2006/relationships/hyperlink" Target="https://www.lithionbattery.com/" TargetMode="External"/><Relationship Id="rId72" Type="http://schemas.openxmlformats.org/officeDocument/2006/relationships/hyperlink" Target="https://www.stellantis.com/en/news/press-releases/2022/may/stellantis-and-samsung-announce-battery-plant-in-kokomo" TargetMode="External"/><Relationship Id="rId80" Type="http://schemas.openxmlformats.org/officeDocument/2006/relationships/hyperlink" Target="https://www.ultiumcell.com/" TargetMode="External"/><Relationship Id="rId85" Type="http://schemas.openxmlformats.org/officeDocument/2006/relationships/hyperlink" Target="https://www.xaltenergy.com/" TargetMode="External"/><Relationship Id="rId93" Type="http://schemas.openxmlformats.org/officeDocument/2006/relationships/table" Target="../tables/table5.xml"/><Relationship Id="rId3" Type="http://schemas.openxmlformats.org/officeDocument/2006/relationships/hyperlink" Target="http://www.stromvolt.com/" TargetMode="External"/><Relationship Id="rId12" Type="http://schemas.openxmlformats.org/officeDocument/2006/relationships/hyperlink" Target="https://americanbatteryfactory.com/" TargetMode="External"/><Relationship Id="rId17" Type="http://schemas.openxmlformats.org/officeDocument/2006/relationships/hyperlink" Target="https://www.blueovalsk.com/" TargetMode="External"/><Relationship Id="rId25" Type="http://schemas.openxmlformats.org/officeDocument/2006/relationships/hyperlink" Target="https://www.ecpowergroup.com/" TargetMode="External"/><Relationship Id="rId33" Type="http://schemas.openxmlformats.org/officeDocument/2006/relationships/hyperlink" Target="https://www.aesc-group.com/en/" TargetMode="External"/><Relationship Id="rId38" Type="http://schemas.openxmlformats.org/officeDocument/2006/relationships/hyperlink" Target="https://lgeshonda.com/" TargetMode="External"/><Relationship Id="rId46" Type="http://schemas.openxmlformats.org/officeDocument/2006/relationships/hyperlink" Target="https://news.lgensol.com/company-news/press-releases/1613/" TargetMode="External"/><Relationship Id="rId59" Type="http://schemas.openxmlformats.org/officeDocument/2006/relationships/hyperlink" Target="https://tr.pomega.com/en/pomega-energy-storage-technologies-breaks-ground-for-new-lithium-ion-battery-plant/" TargetMode="External"/><Relationship Id="rId67" Type="http://schemas.openxmlformats.org/officeDocument/2006/relationships/hyperlink" Target="https://sionicenergy.com/" TargetMode="External"/><Relationship Id="rId20" Type="http://schemas.openxmlformats.org/officeDocument/2006/relationships/hyperlink" Target="https://www.camelbatt.com/" TargetMode="External"/><Relationship Id="rId41" Type="http://schemas.openxmlformats.org/officeDocument/2006/relationships/hyperlink" Target="https://www.hyundainews.com/en-us/releases/3920" TargetMode="External"/><Relationship Id="rId54" Type="http://schemas.openxmlformats.org/officeDocument/2006/relationships/hyperlink" Target="https://nanotechenergy.com/" TargetMode="External"/><Relationship Id="rId62" Type="http://schemas.openxmlformats.org/officeDocument/2006/relationships/hyperlink" Target="http://rolled-ribbon.com/" TargetMode="External"/><Relationship Id="rId70" Type="http://schemas.openxmlformats.org/officeDocument/2006/relationships/hyperlink" Target="https://www.statevolt.com/" TargetMode="External"/><Relationship Id="rId75" Type="http://schemas.openxmlformats.org/officeDocument/2006/relationships/hyperlink" Target="https://www.tesla.com/energy" TargetMode="External"/><Relationship Id="rId83" Type="http://schemas.openxmlformats.org/officeDocument/2006/relationships/hyperlink" Target="https://vinfastauto.us/" TargetMode="External"/><Relationship Id="rId88" Type="http://schemas.openxmlformats.org/officeDocument/2006/relationships/hyperlink" Target="https://xerionbattery.com/" TargetMode="External"/><Relationship Id="rId91" Type="http://schemas.openxmlformats.org/officeDocument/2006/relationships/hyperlink" Target="https://www.deere.com/" TargetMode="External"/><Relationship Id="rId1" Type="http://schemas.openxmlformats.org/officeDocument/2006/relationships/hyperlink" Target="https://betterbuildingssolutioncenter.energy.gov/iso-50001/showcase-projects/clarios-meadowbrook-lithium-ion%E2%80%9450001-ready-facility;%20https:/business.westcoastchamber.org/member-directory/Details/clarios-884387;https:/wwmt.com/news/local/battery-clairos-manufacturing-plant-holland-michigan-meadowbrook-recycling-environmental-efforts-electric-cars" TargetMode="External"/><Relationship Id="rId6" Type="http://schemas.openxmlformats.org/officeDocument/2006/relationships/hyperlink" Target="https://www.stryten.com/" TargetMode="External"/><Relationship Id="rId15" Type="http://schemas.openxmlformats.org/officeDocument/2006/relationships/hyperlink" Target="https://www.blue-solutions.ca/en" TargetMode="External"/><Relationship Id="rId23" Type="http://schemas.openxmlformats.org/officeDocument/2006/relationships/hyperlink" Target="https://www.eaglepicher.com/" TargetMode="External"/><Relationship Id="rId28" Type="http://schemas.openxmlformats.org/officeDocument/2006/relationships/hyperlink" Target="https://www.enersys.com/en/" TargetMode="External"/><Relationship Id="rId36" Type="http://schemas.openxmlformats.org/officeDocument/2006/relationships/hyperlink" Target="https://www.freyrbattery.com/about" TargetMode="External"/><Relationship Id="rId49" Type="http://schemas.openxmlformats.org/officeDocument/2006/relationships/hyperlink" Target="https://www.licaptech.com/" TargetMode="External"/><Relationship Id="rId57" Type="http://schemas.openxmlformats.org/officeDocument/2006/relationships/hyperlink" Target="https://na.panasonic.com/us/" TargetMode="External"/><Relationship Id="rId10" Type="http://schemas.openxmlformats.org/officeDocument/2006/relationships/hyperlink" Target="http://www.a123systems.com/" TargetMode="External"/><Relationship Id="rId31" Type="http://schemas.openxmlformats.org/officeDocument/2006/relationships/hyperlink" Target="https://www.aesc-group.com/en/" TargetMode="External"/><Relationship Id="rId44" Type="http://schemas.openxmlformats.org/officeDocument/2006/relationships/hyperlink" Target="https://korepower.com/" TargetMode="External"/><Relationship Id="rId52" Type="http://schemas.openxmlformats.org/officeDocument/2006/relationships/hyperlink" Target="https://www.lithionbattery.com/" TargetMode="External"/><Relationship Id="rId60" Type="http://schemas.openxmlformats.org/officeDocument/2006/relationships/hyperlink" Target="https://www.proterra.com/" TargetMode="External"/><Relationship Id="rId65" Type="http://schemas.openxmlformats.org/officeDocument/2006/relationships/hyperlink" Target="https://www.samsungsdi.com/index.html" TargetMode="External"/><Relationship Id="rId73" Type="http://schemas.openxmlformats.org/officeDocument/2006/relationships/hyperlink" Target="https://www.stromvolt.com/" TargetMode="External"/><Relationship Id="rId78" Type="http://schemas.openxmlformats.org/officeDocument/2006/relationships/hyperlink" Target="https://www.tesla.com/giga-texas" TargetMode="External"/><Relationship Id="rId81" Type="http://schemas.openxmlformats.org/officeDocument/2006/relationships/hyperlink" Target="https://www.ultiumcell.com/" TargetMode="External"/><Relationship Id="rId86" Type="http://schemas.openxmlformats.org/officeDocument/2006/relationships/hyperlink" Target="https://xerionbattery.com/" TargetMode="External"/><Relationship Id="rId4" Type="http://schemas.openxmlformats.org/officeDocument/2006/relationships/hyperlink" Target="https://www.bmwgroup-werke.com/" TargetMode="External"/><Relationship Id="rId9" Type="http://schemas.openxmlformats.org/officeDocument/2006/relationships/hyperlink" Target="https://24-m.com/" TargetMode="External"/></Relationships>
</file>

<file path=xl/worksheets/_rels/sheet12.xml.rels><?xml version="1.0" encoding="UTF-8" standalone="yes"?>
<Relationships xmlns="http://schemas.openxmlformats.org/package/2006/relationships"><Relationship Id="rId13" Type="http://schemas.openxmlformats.org/officeDocument/2006/relationships/hyperlink" Target="https://www.ford.ca/" TargetMode="External"/><Relationship Id="rId18" Type="http://schemas.openxmlformats.org/officeDocument/2006/relationships/hyperlink" Target="https://www.borgwarner.com/acquires/akasol" TargetMode="External"/><Relationship Id="rId26" Type="http://schemas.openxmlformats.org/officeDocument/2006/relationships/hyperlink" Target="https://www.parker.com/us/en/divisions/lord-division.html" TargetMode="External"/><Relationship Id="rId39" Type="http://schemas.openxmlformats.org/officeDocument/2006/relationships/hyperlink" Target="https://www.seniorflexonics.com/" TargetMode="External"/><Relationship Id="rId21" Type="http://schemas.openxmlformats.org/officeDocument/2006/relationships/hyperlink" Target="https://eneon-es.com/" TargetMode="External"/><Relationship Id="rId34" Type="http://schemas.openxmlformats.org/officeDocument/2006/relationships/hyperlink" Target="https://www.saftbatteries.com/" TargetMode="External"/><Relationship Id="rId42" Type="http://schemas.openxmlformats.org/officeDocument/2006/relationships/hyperlink" Target="https://www.sglcarbon.com/" TargetMode="External"/><Relationship Id="rId47" Type="http://schemas.openxmlformats.org/officeDocument/2006/relationships/hyperlink" Target="https://www.sparkz.energy/" TargetMode="External"/><Relationship Id="rId50" Type="http://schemas.openxmlformats.org/officeDocument/2006/relationships/hyperlink" Target="https://www.stellantis.com/en/news/press-releases/2022/may/stellantis-and-samsung-announce-battery-plant-in-kokomo" TargetMode="External"/><Relationship Id="rId55" Type="http://schemas.openxmlformats.org/officeDocument/2006/relationships/hyperlink" Target="https://www.tenergy.com/" TargetMode="External"/><Relationship Id="rId63" Type="http://schemas.openxmlformats.org/officeDocument/2006/relationships/hyperlink" Target="https://www.yottaenergy.com/" TargetMode="External"/><Relationship Id="rId68" Type="http://schemas.openxmlformats.org/officeDocument/2006/relationships/hyperlink" Target="https://www.gm.ca/en/home.html" TargetMode="External"/><Relationship Id="rId7" Type="http://schemas.openxmlformats.org/officeDocument/2006/relationships/hyperlink" Target="http://www.im3ny.com/" TargetMode="External"/><Relationship Id="rId71" Type="http://schemas.openxmlformats.org/officeDocument/2006/relationships/printerSettings" Target="../printerSettings/printerSettings10.bin"/><Relationship Id="rId2" Type="http://schemas.openxmlformats.org/officeDocument/2006/relationships/hyperlink" Target="https://www.thomasnet.com/profile/30966992/sparkz-inc.html?cid=30966992&amp;cov=CN&amp;heading=3540515&amp;searchpos=12&amp;what=Lithium+Ion+Batteries" TargetMode="External"/><Relationship Id="rId16" Type="http://schemas.openxmlformats.org/officeDocument/2006/relationships/hyperlink" Target="https://www.adatech.com/" TargetMode="External"/><Relationship Id="rId29" Type="http://schemas.openxmlformats.org/officeDocument/2006/relationships/hyperlink" Target="http://www.protechnologies.com/" TargetMode="External"/><Relationship Id="rId11" Type="http://schemas.openxmlformats.org/officeDocument/2006/relationships/hyperlink" Target="http://www.sparkz.energy/" TargetMode="External"/><Relationship Id="rId24" Type="http://schemas.openxmlformats.org/officeDocument/2006/relationships/hyperlink" Target="https://www.alpha.com/" TargetMode="External"/><Relationship Id="rId32" Type="http://schemas.openxmlformats.org/officeDocument/2006/relationships/hyperlink" Target="https://rivian.com/our-company" TargetMode="External"/><Relationship Id="rId37" Type="http://schemas.openxmlformats.org/officeDocument/2006/relationships/hyperlink" Target="https://www.samsungsdi.com/" TargetMode="External"/><Relationship Id="rId40" Type="http://schemas.openxmlformats.org/officeDocument/2006/relationships/hyperlink" Target="https://www.sglcarbon.com/" TargetMode="External"/><Relationship Id="rId45" Type="http://schemas.openxmlformats.org/officeDocument/2006/relationships/hyperlink" Target="https://www.simpliphipower.com/" TargetMode="External"/><Relationship Id="rId53" Type="http://schemas.openxmlformats.org/officeDocument/2006/relationships/hyperlink" Target="https://www.te.com/usa-en/home.html" TargetMode="External"/><Relationship Id="rId58" Type="http://schemas.openxmlformats.org/officeDocument/2006/relationships/hyperlink" Target="https://www.tesla.com/giga-nevada" TargetMode="External"/><Relationship Id="rId66" Type="http://schemas.openxmlformats.org/officeDocument/2006/relationships/hyperlink" Target="http://www.nvhkorea.co.kr/ENG" TargetMode="External"/><Relationship Id="rId74" Type="http://schemas.openxmlformats.org/officeDocument/2006/relationships/comments" Target="../comments2.xml"/><Relationship Id="rId5" Type="http://schemas.openxmlformats.org/officeDocument/2006/relationships/hyperlink" Target="tel:%E2%80%AA607%20398-0618" TargetMode="External"/><Relationship Id="rId15" Type="http://schemas.openxmlformats.org/officeDocument/2006/relationships/hyperlink" Target="https://www.batteryspace.com/?gad=1&amp;gclid=Cj0KCQjwk96lBhDHARIsAEKO4xY2o39jDdsYILun_GXH8PAloFNva54KUidx4aN6RDw6Uc46SGLc530aAjq2EALw_wcB" TargetMode="External"/><Relationship Id="rId23" Type="http://schemas.openxmlformats.org/officeDocument/2006/relationships/hyperlink" Target="https://www.purcellsystems.com/" TargetMode="External"/><Relationship Id="rId28" Type="http://schemas.openxmlformats.org/officeDocument/2006/relationships/hyperlink" Target="https://tr.pomega.com/en/pomega-energy-storage-technologies-breaks-ground-for-new-lithium-ion-battery-plant/" TargetMode="External"/><Relationship Id="rId36" Type="http://schemas.openxmlformats.org/officeDocument/2006/relationships/hyperlink" Target="https://www.samsungsdi.com/" TargetMode="External"/><Relationship Id="rId49" Type="http://schemas.openxmlformats.org/officeDocument/2006/relationships/hyperlink" Target="https://www.stellantis.com/en/news/press-releases/2022/march/stellantis-and-lg-energy-solution-to-invest-over-5-billion-cad-in-joint-venture-for-first-large-scale-lithium-Ion-battery-production-plant-in-canada" TargetMode="External"/><Relationship Id="rId57" Type="http://schemas.openxmlformats.org/officeDocument/2006/relationships/hyperlink" Target="https://www.tesla.com/giga-nevada" TargetMode="External"/><Relationship Id="rId61" Type="http://schemas.openxmlformats.org/officeDocument/2006/relationships/hyperlink" Target="https://www.voltronix.com/" TargetMode="External"/><Relationship Id="rId10" Type="http://schemas.openxmlformats.org/officeDocument/2006/relationships/hyperlink" Target="file://C:\Users\tvonkueg\AppData\Local\Microsoft\tvonkueg\AppData\Local\Microsoft\Windows\AppData\Local\Microsoft\tvonkueg\AppData\Local\Microsoft\Windows\tvonkueg\AppData\Local\var\folders\w7\mv1v1tvd4cjb88mhvpc6qbgshylc7c\AppData\Local\Microsoft\Windows\INetCache\AppData\Local\Microsoft\Windows\AppData\AppData\Local\Microsoft\Windows\INetCache\Content.Outlook\AppData\Local\Microsoft\Windows\INetCache\AppData\Local\Microsoft\Windows\INetCache\Content.Outlook\AppData\Local\Microsoft\Windows\INetCache\Content.Outlook\AppData\Local\Box\AppData\AppData\AppData\Local\AppData\Local\AppData\Local\AppData\Local\AppData\Roaming\AppData\Local\Downloads\vale.com" TargetMode="External"/><Relationship Id="rId19" Type="http://schemas.openxmlformats.org/officeDocument/2006/relationships/hyperlink" Target="https://epsenergy.com/" TargetMode="External"/><Relationship Id="rId31" Type="http://schemas.openxmlformats.org/officeDocument/2006/relationships/hyperlink" Target="https://www.proterra.com/" TargetMode="External"/><Relationship Id="rId44" Type="http://schemas.openxmlformats.org/officeDocument/2006/relationships/hyperlink" Target="https://www.simpliphipower.com/" TargetMode="External"/><Relationship Id="rId52" Type="http://schemas.openxmlformats.org/officeDocument/2006/relationships/hyperlink" Target="https://www.te.com/usa-en/home.html" TargetMode="External"/><Relationship Id="rId60" Type="http://schemas.openxmlformats.org/officeDocument/2006/relationships/hyperlink" Target="https://www.ugowork.com/" TargetMode="External"/><Relationship Id="rId65" Type="http://schemas.openxmlformats.org/officeDocument/2006/relationships/hyperlink" Target="https://www.zeusbatteryproducts.com/" TargetMode="External"/><Relationship Id="rId73" Type="http://schemas.openxmlformats.org/officeDocument/2006/relationships/table" Target="../tables/table6.xml"/><Relationship Id="rId4" Type="http://schemas.openxmlformats.org/officeDocument/2006/relationships/hyperlink" Target="https://www.google.com/search?q=highpower+Mountain+View%2C+CA+94040%2C+US&amp;rlz=1C1GCEU_enUS1010US1011&amp;oq=highpower+Mountain+View%2C+CA+94040%2C+US+&amp;aqs=chrome..69i57.15125j0j4&amp;sourceid=chrome&amp;ie=UTF-8" TargetMode="External"/><Relationship Id="rId9" Type="http://schemas.openxmlformats.org/officeDocument/2006/relationships/hyperlink" Target="http://www.sparkz.energy/" TargetMode="External"/><Relationship Id="rId14" Type="http://schemas.openxmlformats.org/officeDocument/2006/relationships/hyperlink" Target="https://www.3m.com/" TargetMode="External"/><Relationship Id="rId22" Type="http://schemas.openxmlformats.org/officeDocument/2006/relationships/hyperlink" Target="https://www.purcellsystems.com/" TargetMode="External"/><Relationship Id="rId27" Type="http://schemas.openxmlformats.org/officeDocument/2006/relationships/hyperlink" Target="https://www.polyplus.com/" TargetMode="External"/><Relationship Id="rId30" Type="http://schemas.openxmlformats.org/officeDocument/2006/relationships/hyperlink" Target="https://www.proterra.com/" TargetMode="External"/><Relationship Id="rId35" Type="http://schemas.openxmlformats.org/officeDocument/2006/relationships/hyperlink" Target="https://www.saftbatteries.com/" TargetMode="External"/><Relationship Id="rId43" Type="http://schemas.openxmlformats.org/officeDocument/2006/relationships/hyperlink" Target="https://www.sglcarbon.com/" TargetMode="External"/><Relationship Id="rId48" Type="http://schemas.openxmlformats.org/officeDocument/2006/relationships/hyperlink" Target="https://www.statevolt.com/" TargetMode="External"/><Relationship Id="rId56" Type="http://schemas.openxmlformats.org/officeDocument/2006/relationships/hyperlink" Target="https://www.tesla.com/giga-texas" TargetMode="External"/><Relationship Id="rId64" Type="http://schemas.openxmlformats.org/officeDocument/2006/relationships/hyperlink" Target="https://www.zakurobattery.com/" TargetMode="External"/><Relationship Id="rId69" Type="http://schemas.openxmlformats.org/officeDocument/2006/relationships/hyperlink" Target="https://www.deere.com/" TargetMode="External"/><Relationship Id="rId8" Type="http://schemas.openxmlformats.org/officeDocument/2006/relationships/hyperlink" Target="http://www.polyplus.com/" TargetMode="External"/><Relationship Id="rId51" Type="http://schemas.openxmlformats.org/officeDocument/2006/relationships/hyperlink" Target="https://www.stryten.com/" TargetMode="External"/><Relationship Id="rId72" Type="http://schemas.openxmlformats.org/officeDocument/2006/relationships/vmlDrawing" Target="../drawings/vmlDrawing2.vml"/><Relationship Id="rId3" Type="http://schemas.openxmlformats.org/officeDocument/2006/relationships/hyperlink" Target="tel:510.841.7242" TargetMode="External"/><Relationship Id="rId12" Type="http://schemas.openxmlformats.org/officeDocument/2006/relationships/hyperlink" Target="https://media.ford.com/content/fordmedia/fna/us/en/news/2023/04/11/ford_s-oakville--ontario--complex-prepares-to-build-next-gen-evs.html" TargetMode="External"/><Relationship Id="rId17" Type="http://schemas.openxmlformats.org/officeDocument/2006/relationships/hyperlink" Target="https://www.borgwarner.com/acquires/akasol" TargetMode="External"/><Relationship Id="rId25" Type="http://schemas.openxmlformats.org/officeDocument/2006/relationships/hyperlink" Target="https://www.alpha.com/" TargetMode="External"/><Relationship Id="rId33" Type="http://schemas.openxmlformats.org/officeDocument/2006/relationships/hyperlink" Target="https://www.saftbatteries.com/" TargetMode="External"/><Relationship Id="rId38" Type="http://schemas.openxmlformats.org/officeDocument/2006/relationships/hyperlink" Target="https://www.seniorflexonics.com/" TargetMode="External"/><Relationship Id="rId46" Type="http://schemas.openxmlformats.org/officeDocument/2006/relationships/hyperlink" Target="https://www.soelect.com/" TargetMode="External"/><Relationship Id="rId59" Type="http://schemas.openxmlformats.org/officeDocument/2006/relationships/hyperlink" Target="https://www.trojanbattery.com/" TargetMode="External"/><Relationship Id="rId67" Type="http://schemas.openxmlformats.org/officeDocument/2006/relationships/hyperlink" Target="http://www.nvhkorea.co.kr/ENG" TargetMode="External"/><Relationship Id="rId20" Type="http://schemas.openxmlformats.org/officeDocument/2006/relationships/hyperlink" Target="https://elementenergy.com/" TargetMode="External"/><Relationship Id="rId41" Type="http://schemas.openxmlformats.org/officeDocument/2006/relationships/hyperlink" Target="https://www.sglcarbon.com/" TargetMode="External"/><Relationship Id="rId54" Type="http://schemas.openxmlformats.org/officeDocument/2006/relationships/hyperlink" Target="https://www.te.com/usa-en/home.html" TargetMode="External"/><Relationship Id="rId62" Type="http://schemas.openxmlformats.org/officeDocument/2006/relationships/hyperlink" Target="https://www.wabteccorp.com/" TargetMode="External"/><Relationship Id="rId70" Type="http://schemas.openxmlformats.org/officeDocument/2006/relationships/hyperlink" Target="https://www.blacktealenergy.com/" TargetMode="External"/><Relationship Id="rId75" Type="http://schemas.microsoft.com/office/2017/10/relationships/threadedComment" Target="../threadedComments/threadedComment2.xml"/><Relationship Id="rId1" Type="http://schemas.openxmlformats.org/officeDocument/2006/relationships/hyperlink" Target="https://www.thomasnet.com/profile/30966992/sparkz-inc.html?cid=30966992&amp;cov=CN&amp;heading=3540515&amp;searchpos=12&amp;what=Lithium+Ion+Batteries" TargetMode="External"/><Relationship Id="rId6" Type="http://schemas.openxmlformats.org/officeDocument/2006/relationships/hyperlink" Target="https://www.google.com/search?q=LION+Electric+quebec+canada+address&amp;rlz=1C1GCEU_enUS1010US1011&amp;ei=E3_rYtHjBf2JkPIPk8Gg0As&amp;ved=0ahUKEwiRuYSe3qz5AhX9BEQIHZMgCLoQ4dUDCA4&amp;uact=5&amp;oq=LION+Electric+quebec+canada+address&amp;gs_lcp=Cgdnd3Mtd2l6EAMyBQghEKABMgUIIRCgATIFCCEQqwI6BAghEAo6BwghEKABEAo6CAghEB4QFhAdOgYIABAeEBY6BQgAEIYDSgQIQRgASgUIQBIBMUoECEYYAFAAWJk2YJE4aABwAHgAgAFwiAHzEJIBBDIwLjSYAQCgAQKgAQHAAQE&amp;sclient=gws-wiz" TargetMode="External"/></Relationships>
</file>

<file path=xl/worksheets/_rels/sheet13.xml.rels><?xml version="1.0" encoding="UTF-8" standalone="yes"?>
<Relationships xmlns="http://schemas.openxmlformats.org/package/2006/relationships"><Relationship Id="rId13" Type="http://schemas.openxmlformats.org/officeDocument/2006/relationships/hyperlink" Target="https://www.cirbasolutions.com/" TargetMode="External"/><Relationship Id="rId18" Type="http://schemas.openxmlformats.org/officeDocument/2006/relationships/hyperlink" Target="https://www.cirbasolutions.com/" TargetMode="External"/><Relationship Id="rId26" Type="http://schemas.openxmlformats.org/officeDocument/2006/relationships/hyperlink" Target="https://www.nthcycle.com/" TargetMode="External"/><Relationship Id="rId39" Type="http://schemas.openxmlformats.org/officeDocument/2006/relationships/hyperlink" Target="https://www.sesrecycling.com/" TargetMode="External"/><Relationship Id="rId21" Type="http://schemas.openxmlformats.org/officeDocument/2006/relationships/hyperlink" Target="https://www.cirbasolutions.com/" TargetMode="External"/><Relationship Id="rId34" Type="http://schemas.openxmlformats.org/officeDocument/2006/relationships/hyperlink" Target="https://www.redwoodmaterials.com/" TargetMode="External"/><Relationship Id="rId42" Type="http://schemas.openxmlformats.org/officeDocument/2006/relationships/hyperlink" Target="https://www.spiersnewtechnologies.com/" TargetMode="External"/><Relationship Id="rId47" Type="http://schemas.openxmlformats.org/officeDocument/2006/relationships/hyperlink" Target="https://lamprecycling.veoliaes.com/about_us/facilities/phoenix?pid=764" TargetMode="External"/><Relationship Id="rId50" Type="http://schemas.openxmlformats.org/officeDocument/2006/relationships/hyperlink" Target="https://ecobat.com/" TargetMode="External"/><Relationship Id="rId55" Type="http://schemas.openxmlformats.org/officeDocument/2006/relationships/hyperlink" Target="mailto:miguel@momentenergy.com" TargetMode="External"/><Relationship Id="rId63" Type="http://schemas.openxmlformats.org/officeDocument/2006/relationships/table" Target="../tables/table7.xml"/><Relationship Id="rId7" Type="http://schemas.openxmlformats.org/officeDocument/2006/relationships/hyperlink" Target="https://www.batteryrecyclersofamerica.com/" TargetMode="External"/><Relationship Id="rId2" Type="http://schemas.openxmlformats.org/officeDocument/2006/relationships/hyperlink" Target="https://www.bluewhalematerials.com/blue-whale-expand-leadership" TargetMode="External"/><Relationship Id="rId16" Type="http://schemas.openxmlformats.org/officeDocument/2006/relationships/hyperlink" Target="https://www.cirbasolutions.com/" TargetMode="External"/><Relationship Id="rId20" Type="http://schemas.openxmlformats.org/officeDocument/2006/relationships/hyperlink" Target="https://www.cirbasolutions.com/" TargetMode="External"/><Relationship Id="rId29" Type="http://schemas.openxmlformats.org/officeDocument/2006/relationships/hyperlink" Target="https://www.pnecycle.com/" TargetMode="External"/><Relationship Id="rId41" Type="http://schemas.openxmlformats.org/officeDocument/2006/relationships/hyperlink" Target="https://www.spiersnewtechnologies.com/" TargetMode="External"/><Relationship Id="rId54" Type="http://schemas.openxmlformats.org/officeDocument/2006/relationships/hyperlink" Target="https://rejouleenergy.com/" TargetMode="External"/><Relationship Id="rId62" Type="http://schemas.openxmlformats.org/officeDocument/2006/relationships/printerSettings" Target="../printerSettings/printerSettings11.bin"/><Relationship Id="rId1" Type="http://schemas.openxmlformats.org/officeDocument/2006/relationships/hyperlink" Target="https://www.google.com/search?q=RePurpose+Energy%2C+Inc.&amp;rlz=1C1GCEU_enUS1010US1011&amp;oq=RePurpose+Energy%2C+Inc.&amp;aqs=chrome..69i57j0i22i30j0i390l2.694j0j4&amp;sourceid=chrome&amp;ie=UTF-8" TargetMode="External"/><Relationship Id="rId6" Type="http://schemas.openxmlformats.org/officeDocument/2006/relationships/hyperlink" Target="https://www.ascendelements.com/" TargetMode="External"/><Relationship Id="rId11" Type="http://schemas.openxmlformats.org/officeDocument/2006/relationships/hyperlink" Target="https://www.car-part.com/,%20V" TargetMode="External"/><Relationship Id="rId24" Type="http://schemas.openxmlformats.org/officeDocument/2006/relationships/hyperlink" Target="https://www.lithionrecycling.com/" TargetMode="External"/><Relationship Id="rId32" Type="http://schemas.openxmlformats.org/officeDocument/2006/relationships/hyperlink" Target="https://www.redwoodmaterials.com/" TargetMode="External"/><Relationship Id="rId37" Type="http://schemas.openxmlformats.org/officeDocument/2006/relationships/hyperlink" Target="https://www.redwoodmaterials.com/" TargetMode="External"/><Relationship Id="rId40" Type="http://schemas.openxmlformats.org/officeDocument/2006/relationships/hyperlink" Target="https://smartville.io/" TargetMode="External"/><Relationship Id="rId45" Type="http://schemas.openxmlformats.org/officeDocument/2006/relationships/hyperlink" Target="https://www.ubr-intl.com/" TargetMode="External"/><Relationship Id="rId53" Type="http://schemas.openxmlformats.org/officeDocument/2006/relationships/hyperlink" Target="https://www.austinelements.com/" TargetMode="External"/><Relationship Id="rId58" Type="http://schemas.openxmlformats.org/officeDocument/2006/relationships/hyperlink" Target="https://www.werecyclebatteries.com/" TargetMode="External"/><Relationship Id="rId5" Type="http://schemas.openxmlformats.org/officeDocument/2006/relationships/hyperlink" Target="https://www.ascendelements.com/" TargetMode="External"/><Relationship Id="rId15" Type="http://schemas.openxmlformats.org/officeDocument/2006/relationships/hyperlink" Target="https://www.cirbasolutions.com/" TargetMode="External"/><Relationship Id="rId23" Type="http://schemas.openxmlformats.org/officeDocument/2006/relationships/hyperlink" Target="https://www.glencore.com/" TargetMode="External"/><Relationship Id="rId28" Type="http://schemas.openxmlformats.org/officeDocument/2006/relationships/hyperlink" Target="https://www.pnecycle.com/" TargetMode="External"/><Relationship Id="rId36" Type="http://schemas.openxmlformats.org/officeDocument/2006/relationships/hyperlink" Target="https://www.redwoodmaterials.com/" TargetMode="External"/><Relationship Id="rId49" Type="http://schemas.openxmlformats.org/officeDocument/2006/relationships/hyperlink" Target="https://ecobat.com/" TargetMode="External"/><Relationship Id="rId57" Type="http://schemas.openxmlformats.org/officeDocument/2006/relationships/hyperlink" Target="https://www.reelementtech.com/" TargetMode="External"/><Relationship Id="rId61" Type="http://schemas.openxmlformats.org/officeDocument/2006/relationships/hyperlink" Target="https://2ndlifebatteries.com/" TargetMode="External"/><Relationship Id="rId10" Type="http://schemas.openxmlformats.org/officeDocument/2006/relationships/hyperlink" Target="https://www.call2recycle.org/" TargetMode="External"/><Relationship Id="rId19" Type="http://schemas.openxmlformats.org/officeDocument/2006/relationships/hyperlink" Target="https://www.cirbasolutions.com/" TargetMode="External"/><Relationship Id="rId31" Type="http://schemas.openxmlformats.org/officeDocument/2006/relationships/hyperlink" Target="https://www.redivivus.tech/" TargetMode="External"/><Relationship Id="rId44" Type="http://schemas.openxmlformats.org/officeDocument/2006/relationships/hyperlink" Target="https://www.umicore.com/" TargetMode="External"/><Relationship Id="rId52" Type="http://schemas.openxmlformats.org/officeDocument/2006/relationships/hyperlink" Target="https://www.austinelements.com/" TargetMode="External"/><Relationship Id="rId60" Type="http://schemas.openxmlformats.org/officeDocument/2006/relationships/hyperlink" Target="https://2ndlifebatteries.com/" TargetMode="External"/><Relationship Id="rId4" Type="http://schemas.openxmlformats.org/officeDocument/2006/relationships/hyperlink" Target="https://www.redwoodmaterials.com/news/announcing-redwood-south-carolina/" TargetMode="External"/><Relationship Id="rId9" Type="http://schemas.openxmlformats.org/officeDocument/2006/relationships/hyperlink" Target="https://www.call2recycle.org/" TargetMode="External"/><Relationship Id="rId14" Type="http://schemas.openxmlformats.org/officeDocument/2006/relationships/hyperlink" Target="https://www.cirbasolutions.com/" TargetMode="External"/><Relationship Id="rId22" Type="http://schemas.openxmlformats.org/officeDocument/2006/relationships/hyperlink" Target="https://ohio.wholesale-durable.org/459058-evergreen_environmental_corporation.htm" TargetMode="External"/><Relationship Id="rId27" Type="http://schemas.openxmlformats.org/officeDocument/2006/relationships/hyperlink" Target="https://www.ohm-inc.com/" TargetMode="External"/><Relationship Id="rId30" Type="http://schemas.openxmlformats.org/officeDocument/2006/relationships/hyperlink" Target="https://www.recyclico.com/" TargetMode="External"/><Relationship Id="rId35" Type="http://schemas.openxmlformats.org/officeDocument/2006/relationships/hyperlink" Target="https://www.redwoodmaterials.com/" TargetMode="External"/><Relationship Id="rId43" Type="http://schemas.openxmlformats.org/officeDocument/2006/relationships/hyperlink" Target="https://www.sungeelht.com/en/" TargetMode="External"/><Relationship Id="rId48" Type="http://schemas.openxmlformats.org/officeDocument/2006/relationships/hyperlink" Target="https://www.werecyclebatteries.com/" TargetMode="External"/><Relationship Id="rId56" Type="http://schemas.openxmlformats.org/officeDocument/2006/relationships/hyperlink" Target="https://www.momentenergy.com/" TargetMode="External"/><Relationship Id="rId8" Type="http://schemas.openxmlformats.org/officeDocument/2006/relationships/hyperlink" Target="https://www.bluestarrecyclers.org/" TargetMode="External"/><Relationship Id="rId51" Type="http://schemas.openxmlformats.org/officeDocument/2006/relationships/hyperlink" Target="https://www.americanbatterytechnology.com/" TargetMode="External"/><Relationship Id="rId3" Type="http://schemas.openxmlformats.org/officeDocument/2006/relationships/hyperlink" Target="tel:18008528127" TargetMode="External"/><Relationship Id="rId12" Type="http://schemas.openxmlformats.org/officeDocument/2006/relationships/hyperlink" Target="https://www.cirbasolutions.com/" TargetMode="External"/><Relationship Id="rId17" Type="http://schemas.openxmlformats.org/officeDocument/2006/relationships/hyperlink" Target="https://www.cirbasolutions.com/" TargetMode="External"/><Relationship Id="rId25" Type="http://schemas.openxmlformats.org/officeDocument/2006/relationships/hyperlink" Target="http://netherswholesale.com/" TargetMode="External"/><Relationship Id="rId33" Type="http://schemas.openxmlformats.org/officeDocument/2006/relationships/hyperlink" Target="https://www.redwoodmaterials.com/" TargetMode="External"/><Relationship Id="rId38" Type="http://schemas.openxmlformats.org/officeDocument/2006/relationships/hyperlink" Target="https://www.repurpose.energy/" TargetMode="External"/><Relationship Id="rId46" Type="http://schemas.openxmlformats.org/officeDocument/2006/relationships/hyperlink" Target="https://www.univarsolutions.com/" TargetMode="External"/><Relationship Id="rId59" Type="http://schemas.openxmlformats.org/officeDocument/2006/relationships/hyperlink" Target="https://2ndlifebatteries.com/"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digatron.com/" TargetMode="External"/><Relationship Id="rId21" Type="http://schemas.openxmlformats.org/officeDocument/2006/relationships/hyperlink" Target="https://www.buschvacuum.com/" TargetMode="External"/><Relationship Id="rId42" Type="http://schemas.openxmlformats.org/officeDocument/2006/relationships/hyperlink" Target="https://www.hiltonind.com/" TargetMode="External"/><Relationship Id="rId47" Type="http://schemas.openxmlformats.org/officeDocument/2006/relationships/hyperlink" Target="https://www.jakertechusa.com/" TargetMode="External"/><Relationship Id="rId63" Type="http://schemas.openxmlformats.org/officeDocument/2006/relationships/hyperlink" Target="https://www.predmaterials.com/" TargetMode="External"/><Relationship Id="rId68" Type="http://schemas.openxmlformats.org/officeDocument/2006/relationships/hyperlink" Target="https://www.resodynmixers.com/" TargetMode="External"/><Relationship Id="rId84" Type="http://schemas.openxmlformats.org/officeDocument/2006/relationships/hyperlink" Target="https://www.frontiercoating.com/" TargetMode="External"/><Relationship Id="rId89" Type="http://schemas.openxmlformats.org/officeDocument/2006/relationships/hyperlink" Target="http://www.nordson.com/" TargetMode="External"/><Relationship Id="rId112" Type="http://schemas.openxmlformats.org/officeDocument/2006/relationships/table" Target="../tables/table8.xml"/><Relationship Id="rId2" Type="http://schemas.openxmlformats.org/officeDocument/2006/relationships/hyperlink" Target="https://www.precisionrollgrinders.com/" TargetMode="External"/><Relationship Id="rId16" Type="http://schemas.openxmlformats.org/officeDocument/2006/relationships/hyperlink" Target="https://www.bitrode.com/" TargetMode="External"/><Relationship Id="rId29" Type="http://schemas.openxmlformats.org/officeDocument/2006/relationships/hyperlink" Target="https://www.digatron.com/" TargetMode="External"/><Relationship Id="rId107" Type="http://schemas.openxmlformats.org/officeDocument/2006/relationships/hyperlink" Target="https://www.bplittleford.com/" TargetMode="External"/><Relationship Id="rId11" Type="http://schemas.openxmlformats.org/officeDocument/2006/relationships/hyperlink" Target="https://www.acrossinternational.com/" TargetMode="External"/><Relationship Id="rId24" Type="http://schemas.openxmlformats.org/officeDocument/2006/relationships/hyperlink" Target="https://www.digatron.com/" TargetMode="External"/><Relationship Id="rId32" Type="http://schemas.openxmlformats.org/officeDocument/2006/relationships/hyperlink" Target="https://www.dukosi.com/" TargetMode="External"/><Relationship Id="rId37" Type="http://schemas.openxmlformats.org/officeDocument/2006/relationships/hyperlink" Target="https://www.entek.com/extrusion-solutions/" TargetMode="External"/><Relationship Id="rId40" Type="http://schemas.openxmlformats.org/officeDocument/2006/relationships/hyperlink" Target="https://www.frontiercoating.com/" TargetMode="External"/><Relationship Id="rId45" Type="http://schemas.openxmlformats.org/officeDocument/2006/relationships/hyperlink" Target="https://www.innovativemach.com/" TargetMode="External"/><Relationship Id="rId53" Type="http://schemas.openxmlformats.org/officeDocument/2006/relationships/hyperlink" Target="https://www.midtronics.com/" TargetMode="External"/><Relationship Id="rId58" Type="http://schemas.openxmlformats.org/officeDocument/2006/relationships/hyperlink" Target="https://pumps-systems.netzsch.com/en-US" TargetMode="External"/><Relationship Id="rId66" Type="http://schemas.openxmlformats.org/officeDocument/2006/relationships/hyperlink" Target="https://www.predmaterials.com/" TargetMode="External"/><Relationship Id="rId74" Type="http://schemas.openxmlformats.org/officeDocument/2006/relationships/hyperlink" Target="https://www.scs-usa.com/" TargetMode="External"/><Relationship Id="rId79" Type="http://schemas.openxmlformats.org/officeDocument/2006/relationships/hyperlink" Target="https://www.tainstruments.com/" TargetMode="External"/><Relationship Id="rId87" Type="http://schemas.openxmlformats.org/officeDocument/2006/relationships/hyperlink" Target="https://www.liminalinsights.com/" TargetMode="External"/><Relationship Id="rId102" Type="http://schemas.openxmlformats.org/officeDocument/2006/relationships/hyperlink" Target="https://www.flexoconcepts.com/" TargetMode="External"/><Relationship Id="rId110" Type="http://schemas.openxmlformats.org/officeDocument/2006/relationships/printerSettings" Target="../printerSettings/printerSettings12.bin"/><Relationship Id="rId5" Type="http://schemas.openxmlformats.org/officeDocument/2006/relationships/hyperlink" Target="https://www.precisionrollgrinders.com/" TargetMode="External"/><Relationship Id="rId61" Type="http://schemas.openxmlformats.org/officeDocument/2006/relationships/hyperlink" Target="https://www.nuburu.net/" TargetMode="External"/><Relationship Id="rId82" Type="http://schemas.openxmlformats.org/officeDocument/2006/relationships/hyperlink" Target="mailto:jbaxter@davis-standard.com" TargetMode="External"/><Relationship Id="rId90" Type="http://schemas.openxmlformats.org/officeDocument/2006/relationships/hyperlink" Target="https://www.novonixgroup.com/" TargetMode="External"/><Relationship Id="rId95" Type="http://schemas.openxmlformats.org/officeDocument/2006/relationships/hyperlink" Target="https://www.rosssyscon.com/" TargetMode="External"/><Relationship Id="rId19" Type="http://schemas.openxmlformats.org/officeDocument/2006/relationships/hyperlink" Target="https://www.buschvacuum.com/" TargetMode="External"/><Relationship Id="rId14" Type="http://schemas.openxmlformats.org/officeDocument/2006/relationships/hyperlink" Target="https://www.arbin.com/" TargetMode="External"/><Relationship Id="rId22" Type="http://schemas.openxmlformats.org/officeDocument/2006/relationships/hyperlink" Target="https://www.csm.de/us/" TargetMode="External"/><Relationship Id="rId27" Type="http://schemas.openxmlformats.org/officeDocument/2006/relationships/hyperlink" Target="https://www.digatron.com/" TargetMode="External"/><Relationship Id="rId30" Type="http://schemas.openxmlformats.org/officeDocument/2006/relationships/hyperlink" Target="https://www.digatron.com/" TargetMode="External"/><Relationship Id="rId35" Type="http://schemas.openxmlformats.org/officeDocument/2006/relationships/hyperlink" Target="https://www.eaglepicher.com/" TargetMode="External"/><Relationship Id="rId43" Type="http://schemas.openxmlformats.org/officeDocument/2006/relationships/hyperlink" Target="https://www.innovativemach.com/" TargetMode="External"/><Relationship Id="rId48" Type="http://schemas.openxmlformats.org/officeDocument/2006/relationships/hyperlink" Target="https://www.liminalinsights.com/" TargetMode="External"/><Relationship Id="rId56" Type="http://schemas.openxmlformats.org/officeDocument/2006/relationships/hyperlink" Target="https://www.mtixtl.com/" TargetMode="External"/><Relationship Id="rId64" Type="http://schemas.openxmlformats.org/officeDocument/2006/relationships/hyperlink" Target="https://www.predmaterials.com/" TargetMode="External"/><Relationship Id="rId69" Type="http://schemas.openxmlformats.org/officeDocument/2006/relationships/hyperlink" Target="https://www.mixers.com/" TargetMode="External"/><Relationship Id="rId77" Type="http://schemas.openxmlformats.org/officeDocument/2006/relationships/hyperlink" Target="https://www.tainstruments.com/" TargetMode="External"/><Relationship Id="rId100" Type="http://schemas.openxmlformats.org/officeDocument/2006/relationships/hyperlink" Target="https://abbottfurnace.com/" TargetMode="External"/><Relationship Id="rId105" Type="http://schemas.openxmlformats.org/officeDocument/2006/relationships/hyperlink" Target="https://www.bakerhughes.com/" TargetMode="External"/><Relationship Id="rId113" Type="http://schemas.openxmlformats.org/officeDocument/2006/relationships/comments" Target="../comments3.xml"/><Relationship Id="rId8" Type="http://schemas.openxmlformats.org/officeDocument/2006/relationships/hyperlink" Target="https://www.precisionrollgrinders.com/" TargetMode="External"/><Relationship Id="rId51" Type="http://schemas.openxmlformats.org/officeDocument/2006/relationships/hyperlink" Target="https://www.marionsolutions.com/" TargetMode="External"/><Relationship Id="rId72" Type="http://schemas.openxmlformats.org/officeDocument/2006/relationships/hyperlink" Target="https://www.schenckprocess.com/" TargetMode="External"/><Relationship Id="rId80" Type="http://schemas.openxmlformats.org/officeDocument/2006/relationships/hyperlink" Target="https://www.titanaes.com/" TargetMode="External"/><Relationship Id="rId85" Type="http://schemas.openxmlformats.org/officeDocument/2006/relationships/hyperlink" Target="https://www.hiltonind.com/" TargetMode="External"/><Relationship Id="rId93" Type="http://schemas.openxmlformats.org/officeDocument/2006/relationships/hyperlink" Target="https://www.mixers.com/" TargetMode="External"/><Relationship Id="rId98" Type="http://schemas.openxmlformats.org/officeDocument/2006/relationships/hyperlink" Target="https://www.titanaes.com/" TargetMode="External"/><Relationship Id="rId3" Type="http://schemas.openxmlformats.org/officeDocument/2006/relationships/hyperlink" Target="https://www.precisionrollgrinders.com/" TargetMode="External"/><Relationship Id="rId12" Type="http://schemas.openxmlformats.org/officeDocument/2006/relationships/hyperlink" Target="https://www.admiralinstruments.com/" TargetMode="External"/><Relationship Id="rId17" Type="http://schemas.openxmlformats.org/officeDocument/2006/relationships/hyperlink" Target="https://www.bitrode.com/" TargetMode="External"/><Relationship Id="rId25" Type="http://schemas.openxmlformats.org/officeDocument/2006/relationships/hyperlink" Target="https://www.digatron.com/" TargetMode="External"/><Relationship Id="rId33" Type="http://schemas.openxmlformats.org/officeDocument/2006/relationships/hyperlink" Target="https://www.durr-megtec.com/" TargetMode="External"/><Relationship Id="rId38" Type="http://schemas.openxmlformats.org/officeDocument/2006/relationships/hyperlink" Target="https://www.forgenano.com/" TargetMode="External"/><Relationship Id="rId46" Type="http://schemas.openxmlformats.org/officeDocument/2006/relationships/hyperlink" Target="https://www.intecells.com/" TargetMode="External"/><Relationship Id="rId59" Type="http://schemas.openxmlformats.org/officeDocument/2006/relationships/hyperlink" Target="https://nexceris.com/" TargetMode="External"/><Relationship Id="rId67" Type="http://schemas.openxmlformats.org/officeDocument/2006/relationships/hyperlink" Target="https://www.predmaterials.com/" TargetMode="External"/><Relationship Id="rId103" Type="http://schemas.openxmlformats.org/officeDocument/2006/relationships/hyperlink" Target="https://www.flexoconcepts.com/" TargetMode="External"/><Relationship Id="rId108" Type="http://schemas.openxmlformats.org/officeDocument/2006/relationships/hyperlink" Target="https://www.bplittleford.com/" TargetMode="External"/><Relationship Id="rId20" Type="http://schemas.openxmlformats.org/officeDocument/2006/relationships/hyperlink" Target="https://www.buschvacuum.com/" TargetMode="External"/><Relationship Id="rId41" Type="http://schemas.openxmlformats.org/officeDocument/2006/relationships/hyperlink" Target="http://www.hed.com/site/" TargetMode="External"/><Relationship Id="rId54" Type="http://schemas.openxmlformats.org/officeDocument/2006/relationships/hyperlink" Target="https://www.midtronics.com/" TargetMode="External"/><Relationship Id="rId62" Type="http://schemas.openxmlformats.org/officeDocument/2006/relationships/hyperlink" Target="https://www.predmaterials.com/" TargetMode="External"/><Relationship Id="rId70" Type="http://schemas.openxmlformats.org/officeDocument/2006/relationships/hyperlink" Target="https://www.mixers.com/" TargetMode="External"/><Relationship Id="rId75" Type="http://schemas.openxmlformats.org/officeDocument/2006/relationships/hyperlink" Target="https://www.sonobondultrasonics.com/" TargetMode="External"/><Relationship Id="rId83" Type="http://schemas.openxmlformats.org/officeDocument/2006/relationships/hyperlink" Target="mailto:creynolds@am-batteries.com" TargetMode="External"/><Relationship Id="rId88" Type="http://schemas.openxmlformats.org/officeDocument/2006/relationships/hyperlink" Target="https://www.nedermanmikropul.com/en/" TargetMode="External"/><Relationship Id="rId91" Type="http://schemas.openxmlformats.org/officeDocument/2006/relationships/hyperlink" Target="https://www.nuburu.net/" TargetMode="External"/><Relationship Id="rId96" Type="http://schemas.openxmlformats.org/officeDocument/2006/relationships/hyperlink" Target="https://www.sonobondultrasonics.com/" TargetMode="External"/><Relationship Id="rId111" Type="http://schemas.openxmlformats.org/officeDocument/2006/relationships/vmlDrawing" Target="../drawings/vmlDrawing3.vml"/><Relationship Id="rId1" Type="http://schemas.openxmlformats.org/officeDocument/2006/relationships/hyperlink" Target="https://www.precisionrollgrinders.com/" TargetMode="External"/><Relationship Id="rId6" Type="http://schemas.openxmlformats.org/officeDocument/2006/relationships/hyperlink" Target="https://www.precisionrollgrinders.com/" TargetMode="External"/><Relationship Id="rId15" Type="http://schemas.openxmlformats.org/officeDocument/2006/relationships/hyperlink" Target="http://www.automationez.com/" TargetMode="External"/><Relationship Id="rId23" Type="http://schemas.openxmlformats.org/officeDocument/2006/relationships/hyperlink" Target="https://www.digatron.com/" TargetMode="External"/><Relationship Id="rId28" Type="http://schemas.openxmlformats.org/officeDocument/2006/relationships/hyperlink" Target="https://www.digatron.com/" TargetMode="External"/><Relationship Id="rId36" Type="http://schemas.openxmlformats.org/officeDocument/2006/relationships/hyperlink" Target="https://www.edwardsvacuum.com/" TargetMode="External"/><Relationship Id="rId49" Type="http://schemas.openxmlformats.org/officeDocument/2006/relationships/hyperlink" Target="http://www.maccor.com/Worldwide.aspx" TargetMode="External"/><Relationship Id="rId57" Type="http://schemas.openxmlformats.org/officeDocument/2006/relationships/hyperlink" Target="https://grinding.netzsch.com/en" TargetMode="External"/><Relationship Id="rId106" Type="http://schemas.openxmlformats.org/officeDocument/2006/relationships/hyperlink" Target="https://www.bakerhughes.com/waygate-technologies" TargetMode="External"/><Relationship Id="rId114" Type="http://schemas.microsoft.com/office/2017/10/relationships/threadedComment" Target="../threadedComments/threadedComment3.xml"/><Relationship Id="rId10" Type="http://schemas.openxmlformats.org/officeDocument/2006/relationships/hyperlink" Target="https://www.acrossinternational.com/" TargetMode="External"/><Relationship Id="rId31" Type="http://schemas.openxmlformats.org/officeDocument/2006/relationships/hyperlink" Target="https://www.converting-systems.com/" TargetMode="External"/><Relationship Id="rId44" Type="http://schemas.openxmlformats.org/officeDocument/2006/relationships/hyperlink" Target="https://www.innovativemach.com/" TargetMode="External"/><Relationship Id="rId52" Type="http://schemas.openxmlformats.org/officeDocument/2006/relationships/hyperlink" Target="https://www.midtronics.com/" TargetMode="External"/><Relationship Id="rId60" Type="http://schemas.openxmlformats.org/officeDocument/2006/relationships/hyperlink" Target="https://www.novonixgroup.com/" TargetMode="External"/><Relationship Id="rId65" Type="http://schemas.openxmlformats.org/officeDocument/2006/relationships/hyperlink" Target="https://www.predmaterials.com/" TargetMode="External"/><Relationship Id="rId73" Type="http://schemas.openxmlformats.org/officeDocument/2006/relationships/hyperlink" Target="https://www.schenckprocess.com/" TargetMode="External"/><Relationship Id="rId78" Type="http://schemas.openxmlformats.org/officeDocument/2006/relationships/hyperlink" Target="https://www.tainstruments.com/" TargetMode="External"/><Relationship Id="rId81" Type="http://schemas.openxmlformats.org/officeDocument/2006/relationships/hyperlink" Target="https://xerionbattery.com/" TargetMode="External"/><Relationship Id="rId86" Type="http://schemas.openxmlformats.org/officeDocument/2006/relationships/hyperlink" Target="https://www.intecells.com/" TargetMode="External"/><Relationship Id="rId94" Type="http://schemas.openxmlformats.org/officeDocument/2006/relationships/hyperlink" Target="https://www.schenckprocess.com/" TargetMode="External"/><Relationship Id="rId99" Type="http://schemas.openxmlformats.org/officeDocument/2006/relationships/hyperlink" Target="https://xerionbattery.com/" TargetMode="External"/><Relationship Id="rId101" Type="http://schemas.openxmlformats.org/officeDocument/2006/relationships/hyperlink" Target="https://abbottfurnace.com/" TargetMode="External"/><Relationship Id="rId4" Type="http://schemas.openxmlformats.org/officeDocument/2006/relationships/hyperlink" Target="https://www.precisionrollgrinders.com/" TargetMode="External"/><Relationship Id="rId9" Type="http://schemas.openxmlformats.org/officeDocument/2006/relationships/hyperlink" Target="https://www.24-m.com/" TargetMode="External"/><Relationship Id="rId13" Type="http://schemas.openxmlformats.org/officeDocument/2006/relationships/hyperlink" Target="https://www.arbin.com/" TargetMode="External"/><Relationship Id="rId18" Type="http://schemas.openxmlformats.org/officeDocument/2006/relationships/hyperlink" Target="https://www.blackbros.com/" TargetMode="External"/><Relationship Id="rId39" Type="http://schemas.openxmlformats.org/officeDocument/2006/relationships/hyperlink" Target="https://www.frontiercoating.com/" TargetMode="External"/><Relationship Id="rId109" Type="http://schemas.openxmlformats.org/officeDocument/2006/relationships/hyperlink" Target="https://www.bplittleford.com/" TargetMode="External"/><Relationship Id="rId34" Type="http://schemas.openxmlformats.org/officeDocument/2006/relationships/hyperlink" Target="https://www.durr-megtec.com/" TargetMode="External"/><Relationship Id="rId50" Type="http://schemas.openxmlformats.org/officeDocument/2006/relationships/hyperlink" Target="https://www.marionsolutions.com/" TargetMode="External"/><Relationship Id="rId55" Type="http://schemas.openxmlformats.org/officeDocument/2006/relationships/hyperlink" Target="https://www.mtixtl.com/" TargetMode="External"/><Relationship Id="rId76" Type="http://schemas.openxmlformats.org/officeDocument/2006/relationships/hyperlink" Target="https://www.summitnanotech.ca/" TargetMode="External"/><Relationship Id="rId97" Type="http://schemas.openxmlformats.org/officeDocument/2006/relationships/hyperlink" Target="https://www.summitnanotech.com/" TargetMode="External"/><Relationship Id="rId104" Type="http://schemas.openxmlformats.org/officeDocument/2006/relationships/hyperlink" Target="https://www.bakerhughes.com/waygate-technologies" TargetMode="External"/><Relationship Id="rId7" Type="http://schemas.openxmlformats.org/officeDocument/2006/relationships/hyperlink" Target="https://www.precisionrollgrinders.com/" TargetMode="External"/><Relationship Id="rId71" Type="http://schemas.openxmlformats.org/officeDocument/2006/relationships/hyperlink" Target="https://www.mixers.com/" TargetMode="External"/><Relationship Id="rId92" Type="http://schemas.openxmlformats.org/officeDocument/2006/relationships/hyperlink" Target="https://www.predmaterials.com/" TargetMode="External"/></Relationships>
</file>

<file path=xl/worksheets/_rels/sheet15.xml.rels><?xml version="1.0" encoding="UTF-8" standalone="yes"?>
<Relationships xmlns="http://schemas.openxmlformats.org/package/2006/relationships"><Relationship Id="rId13" Type="http://schemas.openxmlformats.org/officeDocument/2006/relationships/hyperlink" Target="https://www.electric-applications.com/" TargetMode="External"/><Relationship Id="rId18" Type="http://schemas.openxmlformats.org/officeDocument/2006/relationships/hyperlink" Target="https://www.enersys.com/" TargetMode="External"/><Relationship Id="rId26" Type="http://schemas.openxmlformats.org/officeDocument/2006/relationships/hyperlink" Target="https://www.kouraglobal.com/" TargetMode="External"/><Relationship Id="rId39" Type="http://schemas.openxmlformats.org/officeDocument/2006/relationships/hyperlink" Target="https://www.nuvationenergy.com/" TargetMode="External"/><Relationship Id="rId21" Type="http://schemas.openxmlformats.org/officeDocument/2006/relationships/hyperlink" Target="https://www.forgenano.com/" TargetMode="External"/><Relationship Id="rId34" Type="http://schemas.openxmlformats.org/officeDocument/2006/relationships/hyperlink" Target="https://www.neicorporation.com/" TargetMode="External"/><Relationship Id="rId42" Type="http://schemas.openxmlformats.org/officeDocument/2006/relationships/hyperlink" Target="https://www.polarisbatterylabs.com/" TargetMode="External"/><Relationship Id="rId47" Type="http://schemas.openxmlformats.org/officeDocument/2006/relationships/hyperlink" Target="https://www.sionpower.com/" TargetMode="External"/><Relationship Id="rId50" Type="http://schemas.openxmlformats.org/officeDocument/2006/relationships/hyperlink" Target="https://www.synthiochem.com/" TargetMode="External"/><Relationship Id="rId55" Type="http://schemas.openxmlformats.org/officeDocument/2006/relationships/hyperlink" Target="https://www.lithionbattery.com/" TargetMode="External"/><Relationship Id="rId63" Type="http://schemas.openxmlformats.org/officeDocument/2006/relationships/hyperlink" Target="https://www.calogysolutions.com/" TargetMode="External"/><Relationship Id="rId68" Type="http://schemas.openxmlformats.org/officeDocument/2006/relationships/hyperlink" Target="https://www.electrochemsolutions.com/" TargetMode="External"/><Relationship Id="rId76" Type="http://schemas.openxmlformats.org/officeDocument/2006/relationships/vmlDrawing" Target="../drawings/vmlDrawing4.vml"/><Relationship Id="rId7" Type="http://schemas.openxmlformats.org/officeDocument/2006/relationships/hyperlink" Target="https://www.coulometrics.com/" TargetMode="External"/><Relationship Id="rId71" Type="http://schemas.openxmlformats.org/officeDocument/2006/relationships/hyperlink" Target="https://www.verisk.com/" TargetMode="External"/><Relationship Id="rId2" Type="http://schemas.openxmlformats.org/officeDocument/2006/relationships/hyperlink" Target="https://www.belmontscientific.com/testing/" TargetMode="External"/><Relationship Id="rId16" Type="http://schemas.openxmlformats.org/officeDocument/2006/relationships/hyperlink" Target="https://www.energy-assurance.com/" TargetMode="External"/><Relationship Id="rId29" Type="http://schemas.openxmlformats.org/officeDocument/2006/relationships/hyperlink" Target="https://www.luxresearchinc.com/" TargetMode="External"/><Relationship Id="rId11" Type="http://schemas.openxmlformats.org/officeDocument/2006/relationships/hyperlink" Target="http://www.eclipseenergy.us/" TargetMode="External"/><Relationship Id="rId24" Type="http://schemas.openxmlformats.org/officeDocument/2006/relationships/hyperlink" Target="https://www.jabil.com/" TargetMode="External"/><Relationship Id="rId32" Type="http://schemas.openxmlformats.org/officeDocument/2006/relationships/hyperlink" Target="https://www.nationalpower.com/" TargetMode="External"/><Relationship Id="rId37" Type="http://schemas.openxmlformats.org/officeDocument/2006/relationships/hyperlink" Target="https://www.nslanalytical.com/" TargetMode="External"/><Relationship Id="rId40" Type="http://schemas.openxmlformats.org/officeDocument/2006/relationships/hyperlink" Target="https://www.nuvationenergy.com/" TargetMode="External"/><Relationship Id="rId45" Type="http://schemas.openxmlformats.org/officeDocument/2006/relationships/hyperlink" Target="https://www.batterystewardship.com/" TargetMode="External"/><Relationship Id="rId53" Type="http://schemas.openxmlformats.org/officeDocument/2006/relationships/hyperlink" Target="https://atcdrivetrain.com/" TargetMode="External"/><Relationship Id="rId58" Type="http://schemas.openxmlformats.org/officeDocument/2006/relationships/hyperlink" Target="https://www.bicindiana.com/" TargetMode="External"/><Relationship Id="rId66" Type="http://schemas.openxmlformats.org/officeDocument/2006/relationships/hyperlink" Target="http://www.eclipseenergy.us/" TargetMode="External"/><Relationship Id="rId74" Type="http://schemas.openxmlformats.org/officeDocument/2006/relationships/hyperlink" Target="https://www.woodmac.com/industry/power-and-renewables/" TargetMode="External"/><Relationship Id="rId79" Type="http://schemas.microsoft.com/office/2017/10/relationships/threadedComment" Target="../threadedComments/threadedComment4.xml"/><Relationship Id="rId5" Type="http://schemas.openxmlformats.org/officeDocument/2006/relationships/hyperlink" Target="https://www.calogysolutions.com/" TargetMode="External"/><Relationship Id="rId61" Type="http://schemas.openxmlformats.org/officeDocument/2006/relationships/hyperlink" Target="https://www.belmontscientific.com/testing/" TargetMode="External"/><Relationship Id="rId10" Type="http://schemas.openxmlformats.org/officeDocument/2006/relationships/hyperlink" Target="https://www.digatron.com/" TargetMode="External"/><Relationship Id="rId19" Type="http://schemas.openxmlformats.org/officeDocument/2006/relationships/hyperlink" Target="https://www.epectec.com/" TargetMode="External"/><Relationship Id="rId31" Type="http://schemas.openxmlformats.org/officeDocument/2006/relationships/hyperlink" Target="https://www.mobilepowersolutions.com/" TargetMode="External"/><Relationship Id="rId44" Type="http://schemas.openxmlformats.org/officeDocument/2006/relationships/hyperlink" Target="https://www.positivenergy.us/" TargetMode="External"/><Relationship Id="rId52" Type="http://schemas.openxmlformats.org/officeDocument/2006/relationships/hyperlink" Target="https://www.americanhyperform.com/" TargetMode="External"/><Relationship Id="rId60" Type="http://schemas.openxmlformats.org/officeDocument/2006/relationships/hyperlink" Target="https://www.bechtel.com/" TargetMode="External"/><Relationship Id="rId65" Type="http://schemas.openxmlformats.org/officeDocument/2006/relationships/hyperlink" Target="https://www.coulometrics.com/" TargetMode="External"/><Relationship Id="rId73" Type="http://schemas.openxmlformats.org/officeDocument/2006/relationships/hyperlink" Target="mailto:novis.smith@verizon.net" TargetMode="External"/><Relationship Id="rId78" Type="http://schemas.openxmlformats.org/officeDocument/2006/relationships/comments" Target="../comments4.xml"/><Relationship Id="rId4" Type="http://schemas.openxmlformats.org/officeDocument/2006/relationships/hyperlink" Target="https://www.chargecccv.com/" TargetMode="External"/><Relationship Id="rId9" Type="http://schemas.openxmlformats.org/officeDocument/2006/relationships/hyperlink" Target="https://www.ces-ltd.com/" TargetMode="External"/><Relationship Id="rId14" Type="http://schemas.openxmlformats.org/officeDocument/2006/relationships/hyperlink" Target="https://www.integer.net/" TargetMode="External"/><Relationship Id="rId22" Type="http://schemas.openxmlformats.org/officeDocument/2006/relationships/hyperlink" Target="https://www.gsyuasa-lp.com/" TargetMode="External"/><Relationship Id="rId27" Type="http://schemas.openxmlformats.org/officeDocument/2006/relationships/hyperlink" Target="https://www.lithiumwerks.com/" TargetMode="External"/><Relationship Id="rId30" Type="http://schemas.openxmlformats.org/officeDocument/2006/relationships/hyperlink" Target="https://www.maxpowerinc.com/" TargetMode="External"/><Relationship Id="rId35" Type="http://schemas.openxmlformats.org/officeDocument/2006/relationships/hyperlink" Target="https://www.netzsch.com/" TargetMode="External"/><Relationship Id="rId43" Type="http://schemas.openxmlformats.org/officeDocument/2006/relationships/hyperlink" Target="https://www.polarisbatterylabs.com/" TargetMode="External"/><Relationship Id="rId48" Type="http://schemas.openxmlformats.org/officeDocument/2006/relationships/hyperlink" Target="https://www.swri.org/" TargetMode="External"/><Relationship Id="rId56" Type="http://schemas.openxmlformats.org/officeDocument/2006/relationships/hyperlink" Target="https://www.linkedin.com/in/robertspotnitz/" TargetMode="External"/><Relationship Id="rId64" Type="http://schemas.openxmlformats.org/officeDocument/2006/relationships/hyperlink" Target="https://www.concentricusa.com/" TargetMode="External"/><Relationship Id="rId69" Type="http://schemas.openxmlformats.org/officeDocument/2006/relationships/hyperlink" Target="https://www.epectec.com/" TargetMode="External"/><Relationship Id="rId77" Type="http://schemas.openxmlformats.org/officeDocument/2006/relationships/table" Target="../tables/table9.xml"/><Relationship Id="rId8" Type="http://schemas.openxmlformats.org/officeDocument/2006/relationships/hyperlink" Target="https://www.csagroup.org/" TargetMode="External"/><Relationship Id="rId51" Type="http://schemas.openxmlformats.org/officeDocument/2006/relationships/hyperlink" Target="http://www.aaportablepower.com/" TargetMode="External"/><Relationship Id="rId72" Type="http://schemas.openxmlformats.org/officeDocument/2006/relationships/hyperlink" Target="https://www.woodmac.com/" TargetMode="External"/><Relationship Id="rId3" Type="http://schemas.openxmlformats.org/officeDocument/2006/relationships/hyperlink" Target="https://www.bitrode.com/" TargetMode="External"/><Relationship Id="rId12" Type="http://schemas.openxmlformats.org/officeDocument/2006/relationships/hyperlink" Target="https://www.ecobat.com/" TargetMode="External"/><Relationship Id="rId17" Type="http://schemas.openxmlformats.org/officeDocument/2006/relationships/hyperlink" Target="https://www.energyresponsegroup.com/" TargetMode="External"/><Relationship Id="rId25" Type="http://schemas.openxmlformats.org/officeDocument/2006/relationships/hyperlink" Target="https://www.johnsoncontrols.com/" TargetMode="External"/><Relationship Id="rId33" Type="http://schemas.openxmlformats.org/officeDocument/2006/relationships/hyperlink" Target="https://www.neicorporation.com/" TargetMode="External"/><Relationship Id="rId38" Type="http://schemas.openxmlformats.org/officeDocument/2006/relationships/hyperlink" Target="https://www.sionpower.com/" TargetMode="External"/><Relationship Id="rId46" Type="http://schemas.openxmlformats.org/officeDocument/2006/relationships/hyperlink" Target="https://www.ricardo.com/" TargetMode="External"/><Relationship Id="rId59" Type="http://schemas.openxmlformats.org/officeDocument/2006/relationships/hyperlink" Target="http://batterymd.com/" TargetMode="External"/><Relationship Id="rId67" Type="http://schemas.openxmlformats.org/officeDocument/2006/relationships/hyperlink" Target="https://www.ecobat.com/" TargetMode="External"/><Relationship Id="rId20" Type="http://schemas.openxmlformats.org/officeDocument/2006/relationships/hyperlink" Target="https://www.exponent.com/" TargetMode="External"/><Relationship Id="rId41" Type="http://schemas.openxmlformats.org/officeDocument/2006/relationships/hyperlink" Target="https://www.phmatter.com/" TargetMode="External"/><Relationship Id="rId54" Type="http://schemas.openxmlformats.org/officeDocument/2006/relationships/hyperlink" Target="https://www.aved.com/" TargetMode="External"/><Relationship Id="rId62" Type="http://schemas.openxmlformats.org/officeDocument/2006/relationships/hyperlink" Target="https://www.chargecccv.com/" TargetMode="External"/><Relationship Id="rId70" Type="http://schemas.openxmlformats.org/officeDocument/2006/relationships/hyperlink" Target="https://www.exponent.com/" TargetMode="External"/><Relationship Id="rId75" Type="http://schemas.openxmlformats.org/officeDocument/2006/relationships/printerSettings" Target="../printerSettings/printerSettings13.bin"/><Relationship Id="rId1" Type="http://schemas.openxmlformats.org/officeDocument/2006/relationships/hyperlink" Target="https://www.aanddtech.com/" TargetMode="External"/><Relationship Id="rId6" Type="http://schemas.openxmlformats.org/officeDocument/2006/relationships/hyperlink" Target="https://www.concentricusa.com/" TargetMode="External"/><Relationship Id="rId15" Type="http://schemas.openxmlformats.org/officeDocument/2006/relationships/hyperlink" Target="https://www.integer.net/" TargetMode="External"/><Relationship Id="rId23" Type="http://schemas.openxmlformats.org/officeDocument/2006/relationships/hyperlink" Target="https://guidehouseinsights.com/" TargetMode="External"/><Relationship Id="rId28" Type="http://schemas.openxmlformats.org/officeDocument/2006/relationships/hyperlink" Target="https://www.luxresearchinc.com/" TargetMode="External"/><Relationship Id="rId36" Type="http://schemas.openxmlformats.org/officeDocument/2006/relationships/hyperlink" Target="https://www.netzsch.com/" TargetMode="External"/><Relationship Id="rId49" Type="http://schemas.openxmlformats.org/officeDocument/2006/relationships/hyperlink" Target="https://www.spiersnewtechnologies.com/" TargetMode="External"/><Relationship Id="rId57" Type="http://schemas.openxmlformats.org/officeDocument/2006/relationships/hyperlink" Target="https://www.linkedin.com/in/robertspotnitz/"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www.securaplane.com/" TargetMode="External"/><Relationship Id="rId13" Type="http://schemas.openxmlformats.org/officeDocument/2006/relationships/comments" Target="../comments5.xml"/><Relationship Id="rId3" Type="http://schemas.openxmlformats.org/officeDocument/2006/relationships/hyperlink" Target="https://www.dow.com/" TargetMode="External"/><Relationship Id="rId7" Type="http://schemas.openxmlformats.org/officeDocument/2006/relationships/hyperlink" Target="http://element3batteryventure.com/" TargetMode="External"/><Relationship Id="rId12" Type="http://schemas.openxmlformats.org/officeDocument/2006/relationships/table" Target="../tables/table10.xml"/><Relationship Id="rId2" Type="http://schemas.openxmlformats.org/officeDocument/2006/relationships/hyperlink" Target="https://www.dow.com/" TargetMode="External"/><Relationship Id="rId1" Type="http://schemas.openxmlformats.org/officeDocument/2006/relationships/hyperlink" Target="mailto:jbaxter@davis-standard.com" TargetMode="External"/><Relationship Id="rId6" Type="http://schemas.openxmlformats.org/officeDocument/2006/relationships/hyperlink" Target="https://impossiblemetals.com/" TargetMode="External"/><Relationship Id="rId11" Type="http://schemas.openxmlformats.org/officeDocument/2006/relationships/vmlDrawing" Target="../drawings/vmlDrawing5.vml"/><Relationship Id="rId5" Type="http://schemas.openxmlformats.org/officeDocument/2006/relationships/hyperlink" Target="https://www.parker.com/us/en/industries/aerospace.html" TargetMode="External"/><Relationship Id="rId10" Type="http://schemas.openxmlformats.org/officeDocument/2006/relationships/printerSettings" Target="../printerSettings/printerSettings14.bin"/><Relationship Id="rId4" Type="http://schemas.openxmlformats.org/officeDocument/2006/relationships/hyperlink" Target="http://element3batteryventure.com/" TargetMode="External"/><Relationship Id="rId9" Type="http://schemas.openxmlformats.org/officeDocument/2006/relationships/hyperlink" Target="https://impossiblemetals.com/" TargetMode="External"/><Relationship Id="rId14" Type="http://schemas.microsoft.com/office/2017/10/relationships/threadedComment" Target="../threadedComments/threadedComment5.xml"/></Relationships>
</file>

<file path=xl/worksheets/_rels/sheet17.xml.rels><?xml version="1.0" encoding="UTF-8" standalone="yes"?>
<Relationships xmlns="http://schemas.openxmlformats.org/package/2006/relationships"><Relationship Id="rId8" Type="http://schemas.openxmlformats.org/officeDocument/2006/relationships/hyperlink" Target="https://www.eyelit.com/" TargetMode="External"/><Relationship Id="rId13" Type="http://schemas.openxmlformats.org/officeDocument/2006/relationships/hyperlink" Target="https://www.maplesoft.com/products/toolboxes/battery/" TargetMode="External"/><Relationship Id="rId18" Type="http://schemas.openxmlformats.org/officeDocument/2006/relationships/hyperlink" Target="https://www.sensata.com/sendyne-redirect" TargetMode="External"/><Relationship Id="rId3" Type="http://schemas.openxmlformats.org/officeDocument/2006/relationships/hyperlink" Target="https://www.bitrode.com/" TargetMode="External"/><Relationship Id="rId21" Type="http://schemas.openxmlformats.org/officeDocument/2006/relationships/printerSettings" Target="../printerSettings/printerSettings15.bin"/><Relationship Id="rId7" Type="http://schemas.openxmlformats.org/officeDocument/2006/relationships/hyperlink" Target="https://www.eyelit.com/" TargetMode="External"/><Relationship Id="rId12" Type="http://schemas.openxmlformats.org/officeDocument/2006/relationships/hyperlink" Target="https://www.leaptran.com/" TargetMode="External"/><Relationship Id="rId17" Type="http://schemas.openxmlformats.org/officeDocument/2006/relationships/hyperlink" Target="https://www.qad.com/" TargetMode="External"/><Relationship Id="rId2" Type="http://schemas.openxmlformats.org/officeDocument/2006/relationships/hyperlink" Target="https://www.ascendanalytics.com/" TargetMode="External"/><Relationship Id="rId16" Type="http://schemas.openxmlformats.org/officeDocument/2006/relationships/hyperlink" Target="https://www.peaxy.net/" TargetMode="External"/><Relationship Id="rId20" Type="http://schemas.openxmlformats.org/officeDocument/2006/relationships/hyperlink" Target="https://www.voltaiq.com/" TargetMode="External"/><Relationship Id="rId1" Type="http://schemas.openxmlformats.org/officeDocument/2006/relationships/hyperlink" Target="https://www.ansys.com/" TargetMode="External"/><Relationship Id="rId6" Type="http://schemas.openxmlformats.org/officeDocument/2006/relationships/hyperlink" Target="https://www.3ds.com/" TargetMode="External"/><Relationship Id="rId11" Type="http://schemas.openxmlformats.org/officeDocument/2006/relationships/hyperlink" Target="https://www.intertek.com/" TargetMode="External"/><Relationship Id="rId5" Type="http://schemas.openxmlformats.org/officeDocument/2006/relationships/hyperlink" Target="https://www.comsol.com/" TargetMode="External"/><Relationship Id="rId15" Type="http://schemas.openxmlformats.org/officeDocument/2006/relationships/hyperlink" Target="https://www.modelon.com/" TargetMode="External"/><Relationship Id="rId10" Type="http://schemas.openxmlformats.org/officeDocument/2006/relationships/hyperlink" Target="https://www.gtisoft.com/gt-autolion/" TargetMode="External"/><Relationship Id="rId19" Type="http://schemas.openxmlformats.org/officeDocument/2006/relationships/hyperlink" Target="https://plm.sw.siemens.com/en-US/simcenter/" TargetMode="External"/><Relationship Id="rId4" Type="http://schemas.openxmlformats.org/officeDocument/2006/relationships/hyperlink" Target="https://www.bloomy.com/" TargetMode="External"/><Relationship Id="rId9" Type="http://schemas.openxmlformats.org/officeDocument/2006/relationships/hyperlink" Target="https://www.itwm.fraunhofer.de/en/departments/sms/products-services/best-battery-electrochemistry-simulation-tool.html" TargetMode="External"/><Relationship Id="rId14" Type="http://schemas.openxmlformats.org/officeDocument/2006/relationships/hyperlink" Target="https://www.mathworks.com/products/simscape-electrical.html?s_tid=srchtitle_Simscape%20electrical_1" TargetMode="External"/><Relationship Id="rId22" Type="http://schemas.openxmlformats.org/officeDocument/2006/relationships/table" Target="../tables/table11.xml"/></Relationships>
</file>

<file path=xl/worksheets/_rels/sheet18.xml.rels><?xml version="1.0" encoding="UTF-8" standalone="yes"?>
<Relationships xmlns="http://schemas.openxmlformats.org/package/2006/relationships"><Relationship Id="rId8" Type="http://schemas.openxmlformats.org/officeDocument/2006/relationships/hyperlink" Target="https://www.targray.com/" TargetMode="External"/><Relationship Id="rId13" Type="http://schemas.openxmlformats.org/officeDocument/2006/relationships/printerSettings" Target="../printerSettings/printerSettings16.bin"/><Relationship Id="rId3" Type="http://schemas.openxmlformats.org/officeDocument/2006/relationships/hyperlink" Target="https://www.paleblueearth.com/" TargetMode="External"/><Relationship Id="rId7" Type="http://schemas.openxmlformats.org/officeDocument/2006/relationships/hyperlink" Target="https://www.targray.com/" TargetMode="External"/><Relationship Id="rId12" Type="http://schemas.openxmlformats.org/officeDocument/2006/relationships/hyperlink" Target="https://www.targray.com/" TargetMode="External"/><Relationship Id="rId2" Type="http://schemas.openxmlformats.org/officeDocument/2006/relationships/hyperlink" Target="https://www.msesupplies.com/" TargetMode="External"/><Relationship Id="rId1" Type="http://schemas.openxmlformats.org/officeDocument/2006/relationships/hyperlink" Target="https://www.msesupplies.com/" TargetMode="External"/><Relationship Id="rId6" Type="http://schemas.openxmlformats.org/officeDocument/2006/relationships/hyperlink" Target="https://www.voltronix.com/" TargetMode="External"/><Relationship Id="rId11" Type="http://schemas.openxmlformats.org/officeDocument/2006/relationships/hyperlink" Target="https://www.targray.com/" TargetMode="External"/><Relationship Id="rId5" Type="http://schemas.openxmlformats.org/officeDocument/2006/relationships/hyperlink" Target="https://www.statpeel.com/" TargetMode="External"/><Relationship Id="rId10" Type="http://schemas.openxmlformats.org/officeDocument/2006/relationships/hyperlink" Target="https://www.targray.com/" TargetMode="External"/><Relationship Id="rId4" Type="http://schemas.openxmlformats.org/officeDocument/2006/relationships/hyperlink" Target="https://www.sovemagroup.com/" TargetMode="External"/><Relationship Id="rId9" Type="http://schemas.openxmlformats.org/officeDocument/2006/relationships/hyperlink" Target="https://www.targray.com/" TargetMode="External"/><Relationship Id="rId14" Type="http://schemas.openxmlformats.org/officeDocument/2006/relationships/table" Target="../tables/table1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3" Type="http://schemas.openxmlformats.org/officeDocument/2006/relationships/hyperlink" Target="http://www.pandcrecruiting.com/" TargetMode="External"/><Relationship Id="rId18" Type="http://schemas.openxmlformats.org/officeDocument/2006/relationships/hyperlink" Target="https://www.butzel.com/" TargetMode="External"/><Relationship Id="rId26" Type="http://schemas.openxmlformats.org/officeDocument/2006/relationships/hyperlink" Target="https://www.zoominfo.com/c/optel-group/399634849" TargetMode="External"/><Relationship Id="rId39" Type="http://schemas.openxmlformats.org/officeDocument/2006/relationships/hyperlink" Target="https://www.siemens.com/global/en/company/about/businesses/financial-services.html" TargetMode="External"/><Relationship Id="rId21" Type="http://schemas.openxmlformats.org/officeDocument/2006/relationships/hyperlink" Target="https://www.a-r-a.org/" TargetMode="External"/><Relationship Id="rId34" Type="http://schemas.openxmlformats.org/officeDocument/2006/relationships/hyperlink" Target="https://www.ricardo.com/en" TargetMode="External"/><Relationship Id="rId42" Type="http://schemas.openxmlformats.org/officeDocument/2006/relationships/hyperlink" Target="https://www.siemens.com/us/en.html" TargetMode="External"/><Relationship Id="rId47" Type="http://schemas.openxmlformats.org/officeDocument/2006/relationships/hyperlink" Target="https://www.citigroup.com/global" TargetMode="External"/><Relationship Id="rId50" Type="http://schemas.openxmlformats.org/officeDocument/2006/relationships/hyperlink" Target="http://nzp-eti.com/" TargetMode="External"/><Relationship Id="rId55" Type="http://schemas.openxmlformats.org/officeDocument/2006/relationships/hyperlink" Target="mailto:mgordon@georgia.org" TargetMode="External"/><Relationship Id="rId7" Type="http://schemas.openxmlformats.org/officeDocument/2006/relationships/hyperlink" Target="https://www.ratelconsulting.com/" TargetMode="External"/><Relationship Id="rId2" Type="http://schemas.openxmlformats.org/officeDocument/2006/relationships/hyperlink" Target="https://www.abelimray.com/" TargetMode="External"/><Relationship Id="rId16" Type="http://schemas.openxmlformats.org/officeDocument/2006/relationships/hyperlink" Target="https://www.qad.com/" TargetMode="External"/><Relationship Id="rId20" Type="http://schemas.openxmlformats.org/officeDocument/2006/relationships/hyperlink" Target="https://www.fastmarkets.com/" TargetMode="External"/><Relationship Id="rId29" Type="http://schemas.openxmlformats.org/officeDocument/2006/relationships/hyperlink" Target="https://ces-ltd.com/" TargetMode="External"/><Relationship Id="rId41" Type="http://schemas.openxmlformats.org/officeDocument/2006/relationships/hyperlink" Target="mailto:winston.abbott@siemens.com" TargetMode="External"/><Relationship Id="rId54" Type="http://schemas.openxmlformats.org/officeDocument/2006/relationships/hyperlink" Target="https://edpnc.com/" TargetMode="External"/><Relationship Id="rId62" Type="http://schemas.openxmlformats.org/officeDocument/2006/relationships/table" Target="../tables/table13.xml"/><Relationship Id="rId1" Type="http://schemas.openxmlformats.org/officeDocument/2006/relationships/hyperlink" Target="https://www.hatch.com/en" TargetMode="External"/><Relationship Id="rId6" Type="http://schemas.openxmlformats.org/officeDocument/2006/relationships/hyperlink" Target="https://www.butzel.com/" TargetMode="External"/><Relationship Id="rId11" Type="http://schemas.openxmlformats.org/officeDocument/2006/relationships/hyperlink" Target="https://www.kton.us/" TargetMode="External"/><Relationship Id="rId24" Type="http://schemas.openxmlformats.org/officeDocument/2006/relationships/hyperlink" Target="https://www.benchmarkminerals.com/" TargetMode="External"/><Relationship Id="rId32" Type="http://schemas.openxmlformats.org/officeDocument/2006/relationships/hyperlink" Target="https://www.nmrk.com/company-overview" TargetMode="External"/><Relationship Id="rId37" Type="http://schemas.openxmlformats.org/officeDocument/2006/relationships/hyperlink" Target="https://www.swlaw.com/" TargetMode="External"/><Relationship Id="rId40" Type="http://schemas.openxmlformats.org/officeDocument/2006/relationships/hyperlink" Target="mailto:info@ricardo.com" TargetMode="External"/><Relationship Id="rId45" Type="http://schemas.openxmlformats.org/officeDocument/2006/relationships/hyperlink" Target="http://www.bluestoneadvisors.com/" TargetMode="External"/><Relationship Id="rId53" Type="http://schemas.openxmlformats.org/officeDocument/2006/relationships/hyperlink" Target="https://edpnc.com/about-the-edpnc/" TargetMode="External"/><Relationship Id="rId58" Type="http://schemas.openxmlformats.org/officeDocument/2006/relationships/hyperlink" Target="https://naatbatt.org/" TargetMode="External"/><Relationship Id="rId5" Type="http://schemas.openxmlformats.org/officeDocument/2006/relationships/hyperlink" Target="https://brite.org/" TargetMode="External"/><Relationship Id="rId15" Type="http://schemas.openxmlformats.org/officeDocument/2006/relationships/hyperlink" Target="mailto:ken.fallu@optelgroup.com" TargetMode="External"/><Relationship Id="rId23" Type="http://schemas.openxmlformats.org/officeDocument/2006/relationships/hyperlink" Target="https://www.a-r-a.org/" TargetMode="External"/><Relationship Id="rId28" Type="http://schemas.openxmlformats.org/officeDocument/2006/relationships/hyperlink" Target="https://ces-ltd.com/" TargetMode="External"/><Relationship Id="rId36" Type="http://schemas.openxmlformats.org/officeDocument/2006/relationships/hyperlink" Target="https://ced.ky.gov/" TargetMode="External"/><Relationship Id="rId49" Type="http://schemas.openxmlformats.org/officeDocument/2006/relationships/hyperlink" Target="http://nzp-eti.com/" TargetMode="External"/><Relationship Id="rId57" Type="http://schemas.openxmlformats.org/officeDocument/2006/relationships/hyperlink" Target="http://iedc.in.gov/" TargetMode="External"/><Relationship Id="rId61" Type="http://schemas.openxmlformats.org/officeDocument/2006/relationships/hyperlink" Target="https://www.greshamsmith.com/" TargetMode="External"/><Relationship Id="rId10" Type="http://schemas.openxmlformats.org/officeDocument/2006/relationships/hyperlink" Target="tel:16233007000" TargetMode="External"/><Relationship Id="rId19" Type="http://schemas.openxmlformats.org/officeDocument/2006/relationships/hyperlink" Target="https://www.fastmarkets.com/" TargetMode="External"/><Relationship Id="rId31" Type="http://schemas.openxmlformats.org/officeDocument/2006/relationships/hyperlink" Target="http://www.kton.us/" TargetMode="External"/><Relationship Id="rId44" Type="http://schemas.openxmlformats.org/officeDocument/2006/relationships/hyperlink" Target="http://www.bluestoneadvisors.com/" TargetMode="External"/><Relationship Id="rId52" Type="http://schemas.openxmlformats.org/officeDocument/2006/relationships/hyperlink" Target="https://barrencoea.com/%20%20%20%20%20%20%20%20%20%20%20%20%20%20%20%20%20%20%20%20%20%20%20%20%20%20%20%20%20%20%20%20%20%20%20%20%20%20%20%20NAATBatt%20Membership%20Roster%20and%20Website%20(NAATBATT.org)" TargetMode="External"/><Relationship Id="rId60" Type="http://schemas.openxmlformats.org/officeDocument/2006/relationships/hyperlink" Target="https://www.greshamsmith.com/" TargetMode="External"/><Relationship Id="rId4" Type="http://schemas.openxmlformats.org/officeDocument/2006/relationships/hyperlink" Target="http://www.alliant.com/" TargetMode="External"/><Relationship Id="rId9" Type="http://schemas.openxmlformats.org/officeDocument/2006/relationships/hyperlink" Target="https://p3-americas.com/" TargetMode="External"/><Relationship Id="rId14" Type="http://schemas.openxmlformats.org/officeDocument/2006/relationships/hyperlink" Target="https://www.nmrk.com/" TargetMode="External"/><Relationship Id="rId22" Type="http://schemas.openxmlformats.org/officeDocument/2006/relationships/hyperlink" Target="mailto:staff@a-r-a.org" TargetMode="External"/><Relationship Id="rId27" Type="http://schemas.openxmlformats.org/officeDocument/2006/relationships/hyperlink" Target="https://www.zoominfo.com/c/automotive-recyclers-association/10982373" TargetMode="External"/><Relationship Id="rId30" Type="http://schemas.openxmlformats.org/officeDocument/2006/relationships/hyperlink" Target="mailto:info@ces-ltd.com" TargetMode="External"/><Relationship Id="rId35" Type="http://schemas.openxmlformats.org/officeDocument/2006/relationships/hyperlink" Target="https://www.via-la.com/" TargetMode="External"/><Relationship Id="rId43" Type="http://schemas.openxmlformats.org/officeDocument/2006/relationships/hyperlink" Target="https://www.spglobal.com/en/" TargetMode="External"/><Relationship Id="rId48" Type="http://schemas.openxmlformats.org/officeDocument/2006/relationships/hyperlink" Target="https://www.citigroup.com/global" TargetMode="External"/><Relationship Id="rId56" Type="http://schemas.openxmlformats.org/officeDocument/2006/relationships/hyperlink" Target="https://www.hatch.com/en" TargetMode="External"/><Relationship Id="rId8" Type="http://schemas.openxmlformats.org/officeDocument/2006/relationships/hyperlink" Target="mailto:charlie@ratelconsulting.com" TargetMode="External"/><Relationship Id="rId51" Type="http://schemas.openxmlformats.org/officeDocument/2006/relationships/hyperlink" Target="https://barrencoea.com/" TargetMode="External"/><Relationship Id="rId3" Type="http://schemas.openxmlformats.org/officeDocument/2006/relationships/hyperlink" Target="https://www.abelimray.com/" TargetMode="External"/><Relationship Id="rId12" Type="http://schemas.openxmlformats.org/officeDocument/2006/relationships/hyperlink" Target="mailto:info@kton.us" TargetMode="External"/><Relationship Id="rId17" Type="http://schemas.openxmlformats.org/officeDocument/2006/relationships/hyperlink" Target="https://www.qad.com/" TargetMode="External"/><Relationship Id="rId25" Type="http://schemas.openxmlformats.org/officeDocument/2006/relationships/hyperlink" Target="https://easadvisors.com/" TargetMode="External"/><Relationship Id="rId33" Type="http://schemas.openxmlformats.org/officeDocument/2006/relationships/hyperlink" Target="https://www.nmrk.com/" TargetMode="External"/><Relationship Id="rId38" Type="http://schemas.openxmlformats.org/officeDocument/2006/relationships/hyperlink" Target="https://www.swlaw.com/" TargetMode="External"/><Relationship Id="rId46" Type="http://schemas.openxmlformats.org/officeDocument/2006/relationships/hyperlink" Target="https://brite.org/" TargetMode="External"/><Relationship Id="rId59" Type="http://schemas.openxmlformats.org/officeDocument/2006/relationships/hyperlink" Target="https://naatbatt.org/"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8" Type="http://schemas.openxmlformats.org/officeDocument/2006/relationships/hyperlink" Target="https://www.fortuneminerals.com/" TargetMode="External"/><Relationship Id="rId13" Type="http://schemas.openxmlformats.org/officeDocument/2006/relationships/hyperlink" Target="https://www.esminerals.com/%20https:/www.prnewswire.com/news-releases/energysource-minerals-receives-approvals-on-project-atlis-salton-sea-based-geothermal-extraction-operation-301428234.html;%20https:/www.prnewswire.com/news-releases/energysource-minerals-esm-announces-contract-with-ford-for-geothermal-lithium-301830259.html" TargetMode="External"/><Relationship Id="rId18" Type="http://schemas.openxmlformats.org/officeDocument/2006/relationships/hyperlink" Target="https://patriotbatterymetals.com/" TargetMode="External"/><Relationship Id="rId3" Type="http://schemas.openxmlformats.org/officeDocument/2006/relationships/hyperlink" Target="https://www.esminerals.com/atlis" TargetMode="External"/><Relationship Id="rId21" Type="http://schemas.openxmlformats.org/officeDocument/2006/relationships/table" Target="../tables/table2.xml"/><Relationship Id="rId7" Type="http://schemas.openxmlformats.org/officeDocument/2006/relationships/hyperlink" Target="https://www.fortuneminerals.com/" TargetMode="External"/><Relationship Id="rId12" Type="http://schemas.openxmlformats.org/officeDocument/2006/relationships/hyperlink" Target="https://www.frontierlithium.com/" TargetMode="External"/><Relationship Id="rId17" Type="http://schemas.openxmlformats.org/officeDocument/2006/relationships/hyperlink" Target="https://patriotbatterymetals.com/" TargetMode="External"/><Relationship Id="rId2" Type="http://schemas.openxmlformats.org/officeDocument/2006/relationships/hyperlink" Target="https://www.jindaleelithium.com/" TargetMode="External"/><Relationship Id="rId16" Type="http://schemas.openxmlformats.org/officeDocument/2006/relationships/hyperlink" Target="https://www.greentm.com.au/seymour-project" TargetMode="External"/><Relationship Id="rId20" Type="http://schemas.openxmlformats.org/officeDocument/2006/relationships/printerSettings" Target="../printerSettings/printerSettings6.bin"/><Relationship Id="rId1" Type="http://schemas.openxmlformats.org/officeDocument/2006/relationships/hyperlink" Target="https://www.jindaleelithium.com/" TargetMode="External"/><Relationship Id="rId6" Type="http://schemas.openxmlformats.org/officeDocument/2006/relationships/hyperlink" Target="https://masonresourcesinc.com/" TargetMode="External"/><Relationship Id="rId11" Type="http://schemas.openxmlformats.org/officeDocument/2006/relationships/hyperlink" Target="https://www.frontierlithium.com/" TargetMode="External"/><Relationship Id="rId5" Type="http://schemas.openxmlformats.org/officeDocument/2006/relationships/hyperlink" Target="https://masonresourcesinc.com/asset/lac-gueret-graphite-project/" TargetMode="External"/><Relationship Id="rId15" Type="http://schemas.openxmlformats.org/officeDocument/2006/relationships/hyperlink" Target="https://www.greentm.com.au/" TargetMode="External"/><Relationship Id="rId10" Type="http://schemas.openxmlformats.org/officeDocument/2006/relationships/hyperlink" Target="https://canadanickel.com/" TargetMode="External"/><Relationship Id="rId19" Type="http://schemas.openxmlformats.org/officeDocument/2006/relationships/hyperlink" Target="https://www.albemarle.com/" TargetMode="External"/><Relationship Id="rId4" Type="http://schemas.openxmlformats.org/officeDocument/2006/relationships/hyperlink" Target="https://www.esminerals.com/" TargetMode="External"/><Relationship Id="rId9" Type="http://schemas.openxmlformats.org/officeDocument/2006/relationships/hyperlink" Target="https://canadanickel.com/" TargetMode="External"/><Relationship Id="rId14" Type="http://schemas.openxmlformats.org/officeDocument/2006/relationships/hyperlink" Target="https://www.fortuneminerals.com/;%20https:/s1.q4cdn.com/337451660/files/doc_presentations/2023/231001-fortune-minerals-nico-project-presentation.pdf;%20https:/www.miningweekly.com/print-version/nico-goldcobaltbismuthcopper-mine-project-canada-update-2023-12-15"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avalonadvancedmaterials.com/" TargetMode="External"/><Relationship Id="rId13" Type="http://schemas.openxmlformats.org/officeDocument/2006/relationships/hyperlink" Target="https://www.fortuneminerals.com/" TargetMode="External"/><Relationship Id="rId18" Type="http://schemas.openxmlformats.org/officeDocument/2006/relationships/hyperlink" Target="https://www.huntenergy.com/" TargetMode="External"/><Relationship Id="rId26" Type="http://schemas.microsoft.com/office/2017/10/relationships/threadedComment" Target="../threadedComments/threadedComment1.xml"/><Relationship Id="rId3" Type="http://schemas.openxmlformats.org/officeDocument/2006/relationships/hyperlink" Target="https://www.umicore.com/" TargetMode="External"/><Relationship Id="rId21" Type="http://schemas.openxmlformats.org/officeDocument/2006/relationships/hyperlink" Target="https://greengraphitetech.com/" TargetMode="External"/><Relationship Id="rId7" Type="http://schemas.openxmlformats.org/officeDocument/2006/relationships/hyperlink" Target="https://www.energy.gov/mesc/bipartisan-infrastructure-law-battery-materials-processing-and-battery-manufacturing-recycling" TargetMode="External"/><Relationship Id="rId12" Type="http://schemas.openxmlformats.org/officeDocument/2006/relationships/hyperlink" Target="https://www.fortuneminerals.com/" TargetMode="External"/><Relationship Id="rId17" Type="http://schemas.openxmlformats.org/officeDocument/2006/relationships/hyperlink" Target="https://www.huntenergy.com/" TargetMode="External"/><Relationship Id="rId25" Type="http://schemas.openxmlformats.org/officeDocument/2006/relationships/comments" Target="../comments1.xml"/><Relationship Id="rId2" Type="http://schemas.openxmlformats.org/officeDocument/2006/relationships/hyperlink" Target="https://www.umicore.com/" TargetMode="External"/><Relationship Id="rId16" Type="http://schemas.openxmlformats.org/officeDocument/2006/relationships/hyperlink" Target="https://www.lanxess.com/" TargetMode="External"/><Relationship Id="rId20" Type="http://schemas.openxmlformats.org/officeDocument/2006/relationships/hyperlink" Target="https://greengraphitetech.com/" TargetMode="External"/><Relationship Id="rId1" Type="http://schemas.openxmlformats.org/officeDocument/2006/relationships/hyperlink" Target="https://www.google.com/search?q=birla+carbon+marietta+ga+address+and+phone+number&amp;rlz=1C1GCEU_enUS1010US1011&amp;oq=birla+carbon+marietta+ga+Add&amp;aqs=chrome.2.69i57j33i160l2.27975j1j7&amp;sourceid=chrome&amp;ie=UTF-8" TargetMode="External"/><Relationship Id="rId6" Type="http://schemas.openxmlformats.org/officeDocument/2006/relationships/hyperlink" Target="https://vale.com/" TargetMode="External"/><Relationship Id="rId11" Type="http://schemas.openxmlformats.org/officeDocument/2006/relationships/hyperlink" Target="https://www.rocktechlithium.com/" TargetMode="External"/><Relationship Id="rId24" Type="http://schemas.openxmlformats.org/officeDocument/2006/relationships/table" Target="../tables/table3.xml"/><Relationship Id="rId5" Type="http://schemas.openxmlformats.org/officeDocument/2006/relationships/hyperlink" Target="http://ale.com/w/vale-and-gm-sign-long-term-nickel-supply-agreement-in-canada-critical-to-north-american-ev-supply-chain-1" TargetMode="External"/><Relationship Id="rId15" Type="http://schemas.openxmlformats.org/officeDocument/2006/relationships/hyperlink" Target="https://www.lanxess.com/" TargetMode="External"/><Relationship Id="rId23" Type="http://schemas.openxmlformats.org/officeDocument/2006/relationships/vmlDrawing" Target="../drawings/vmlDrawing1.vml"/><Relationship Id="rId10" Type="http://schemas.openxmlformats.org/officeDocument/2006/relationships/hyperlink" Target="https://www.rocktechlithium.com/" TargetMode="External"/><Relationship Id="rId19" Type="http://schemas.openxmlformats.org/officeDocument/2006/relationships/hyperlink" Target="https://www.huntenergy.com/" TargetMode="External"/><Relationship Id="rId4" Type="http://schemas.openxmlformats.org/officeDocument/2006/relationships/hyperlink" Target="https://vale.com/" TargetMode="External"/><Relationship Id="rId9" Type="http://schemas.openxmlformats.org/officeDocument/2006/relationships/hyperlink" Target="https://avalonadvancedmaterials.com/" TargetMode="External"/><Relationship Id="rId14" Type="http://schemas.openxmlformats.org/officeDocument/2006/relationships/hyperlink" Target="https://www.element25.com.au/" TargetMode="External"/><Relationship Id="rId22"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F28EB-AA4F-4FA3-94CD-BA75CEACCF99}">
  <sheetPr codeName="Sheet1"/>
  <dimension ref="A1:A7"/>
  <sheetViews>
    <sheetView tabSelected="1" workbookViewId="0">
      <selection activeCell="A8" sqref="A8"/>
    </sheetView>
  </sheetViews>
  <sheetFormatPr defaultColWidth="8.7109375" defaultRowHeight="15"/>
  <cols>
    <col min="1" max="1" width="116.42578125" customWidth="1"/>
  </cols>
  <sheetData>
    <row r="1" spans="1:1" ht="45.75">
      <c r="A1" s="98" t="s">
        <v>0</v>
      </c>
    </row>
    <row r="2" spans="1:1" ht="15.75">
      <c r="A2" s="412"/>
    </row>
    <row r="3" spans="1:1" ht="165.75">
      <c r="A3" s="98" t="s">
        <v>1</v>
      </c>
    </row>
    <row r="4" spans="1:1" ht="15.75">
      <c r="A4" s="412"/>
    </row>
    <row r="5" spans="1:1" ht="210.75">
      <c r="A5" s="98" t="s">
        <v>2</v>
      </c>
    </row>
    <row r="6" spans="1:1" ht="15.75">
      <c r="A6" s="98"/>
    </row>
    <row r="7" spans="1:1" ht="75.75">
      <c r="A7" s="98" t="s">
        <v>3</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BC150-A658-4245-B95B-7E3B37D67CD5}">
  <sheetPr>
    <tabColor theme="7" tint="-0.249977111117893"/>
  </sheetPr>
  <dimension ref="A1:AI57"/>
  <sheetViews>
    <sheetView zoomScale="110" zoomScaleNormal="110" workbookViewId="0">
      <pane xSplit="4" ySplit="1" topLeftCell="W51" activePane="bottomRight" state="frozen"/>
      <selection pane="topRight" activeCell="X104" sqref="X104"/>
      <selection pane="bottomLeft" activeCell="X104" sqref="X104"/>
      <selection pane="bottomRight" activeCell="A45" sqref="A45:XFD45"/>
    </sheetView>
  </sheetViews>
  <sheetFormatPr defaultColWidth="9.140625" defaultRowHeight="11.25" customHeight="1"/>
  <cols>
    <col min="1" max="1" width="8.28515625" style="450" customWidth="1"/>
    <col min="2" max="2" width="10.42578125" style="5" customWidth="1"/>
    <col min="3" max="3" width="18.7109375" style="5" customWidth="1"/>
    <col min="4" max="4" width="20.42578125" style="4" customWidth="1"/>
    <col min="5" max="5" width="7.7109375" style="4" customWidth="1"/>
    <col min="6" max="6" width="18.140625" style="4" customWidth="1"/>
    <col min="7" max="7" width="23.42578125" style="4" customWidth="1"/>
    <col min="8" max="8" width="16" style="4" customWidth="1"/>
    <col min="9" max="9" width="18.28515625" style="4" customWidth="1"/>
    <col min="10" max="10" width="22.7109375" style="4" bestFit="1" customWidth="1"/>
    <col min="11" max="11" width="10.7109375" style="4" customWidth="1"/>
    <col min="12" max="12" width="7.140625" style="5" customWidth="1"/>
    <col min="13" max="13" width="13.42578125" style="5" customWidth="1"/>
    <col min="14" max="14" width="10.140625" style="5" customWidth="1"/>
    <col min="15" max="15" width="12.42578125" style="378" customWidth="1"/>
    <col min="16" max="16" width="10.7109375" style="5" customWidth="1"/>
    <col min="17" max="17" width="11.7109375" style="5" customWidth="1"/>
    <col min="18" max="18" width="11.7109375" style="447" customWidth="1"/>
    <col min="19" max="19" width="16.42578125" style="448" customWidth="1"/>
    <col min="20" max="20" width="14.28515625" style="5" customWidth="1"/>
    <col min="21" max="22" width="18.42578125" style="5" customWidth="1"/>
    <col min="23" max="23" width="10.28515625" style="5" customWidth="1"/>
    <col min="24" max="24" width="11.42578125" style="5" customWidth="1"/>
    <col min="25" max="25" width="13.140625" style="5" customWidth="1"/>
    <col min="26" max="26" width="8.28515625" style="9" customWidth="1"/>
    <col min="27" max="27" width="13.140625" style="449" customWidth="1"/>
    <col min="28" max="28" width="57.28515625" style="4" customWidth="1"/>
    <col min="29" max="29" width="35.7109375" style="5" customWidth="1"/>
    <col min="30" max="30" width="35.140625" style="5" customWidth="1"/>
    <col min="31" max="31" width="26.140625" style="5" customWidth="1"/>
    <col min="32" max="16384" width="9.140625" style="5"/>
  </cols>
  <sheetData>
    <row r="1" spans="1:35" s="423" customFormat="1" ht="75">
      <c r="A1" s="417" t="s">
        <v>115</v>
      </c>
      <c r="B1" s="129" t="s">
        <v>139</v>
      </c>
      <c r="C1" s="129" t="s">
        <v>5</v>
      </c>
      <c r="D1" s="129" t="s">
        <v>114</v>
      </c>
      <c r="E1" s="129" t="s">
        <v>140</v>
      </c>
      <c r="F1" s="129" t="s">
        <v>118</v>
      </c>
      <c r="G1" s="128" t="s">
        <v>141</v>
      </c>
      <c r="H1" s="129" t="s">
        <v>137</v>
      </c>
      <c r="I1" s="129" t="s">
        <v>142</v>
      </c>
      <c r="J1" s="129" t="s">
        <v>143</v>
      </c>
      <c r="K1" s="129" t="s">
        <v>119</v>
      </c>
      <c r="L1" s="129" t="s">
        <v>120</v>
      </c>
      <c r="M1" s="129" t="s">
        <v>121</v>
      </c>
      <c r="N1" s="129" t="s">
        <v>144</v>
      </c>
      <c r="O1" s="418" t="s">
        <v>145</v>
      </c>
      <c r="P1" s="129" t="s">
        <v>146</v>
      </c>
      <c r="Q1" s="129" t="s">
        <v>147</v>
      </c>
      <c r="R1" s="419" t="s">
        <v>148</v>
      </c>
      <c r="S1" s="420" t="s">
        <v>124</v>
      </c>
      <c r="T1" s="129" t="s">
        <v>149</v>
      </c>
      <c r="U1" s="129" t="s">
        <v>150</v>
      </c>
      <c r="V1" s="129" t="s">
        <v>151</v>
      </c>
      <c r="W1" s="129" t="s">
        <v>152</v>
      </c>
      <c r="X1" s="129" t="s">
        <v>153</v>
      </c>
      <c r="Y1" s="129" t="s">
        <v>154</v>
      </c>
      <c r="Z1" s="128" t="s">
        <v>155</v>
      </c>
      <c r="AA1" s="421" t="s">
        <v>156</v>
      </c>
      <c r="AB1" s="129" t="s">
        <v>157</v>
      </c>
      <c r="AC1" s="129" t="s">
        <v>161</v>
      </c>
      <c r="AD1" s="129" t="s">
        <v>158</v>
      </c>
      <c r="AE1" s="422" t="s">
        <v>159</v>
      </c>
      <c r="AF1" s="422" t="s">
        <v>160</v>
      </c>
      <c r="AG1" s="129" t="s">
        <v>162</v>
      </c>
      <c r="AH1" s="129" t="s">
        <v>163</v>
      </c>
      <c r="AI1" s="129" t="s">
        <v>164</v>
      </c>
    </row>
    <row r="2" spans="1:35" ht="120">
      <c r="A2" s="107">
        <v>3001</v>
      </c>
      <c r="B2" s="72" t="s">
        <v>230</v>
      </c>
      <c r="C2" s="72" t="s">
        <v>745</v>
      </c>
      <c r="D2" s="72" t="s">
        <v>5690</v>
      </c>
      <c r="E2" s="72" t="s">
        <v>197</v>
      </c>
      <c r="F2" s="72" t="s">
        <v>5691</v>
      </c>
      <c r="G2" s="72" t="s">
        <v>5692</v>
      </c>
      <c r="H2" s="72" t="s">
        <v>5693</v>
      </c>
      <c r="I2" s="72" t="s">
        <v>5694</v>
      </c>
      <c r="J2" s="72" t="s">
        <v>5327</v>
      </c>
      <c r="K2" s="72" t="s">
        <v>1523</v>
      </c>
      <c r="L2" s="76" t="s">
        <v>1048</v>
      </c>
      <c r="M2" s="76" t="s">
        <v>6</v>
      </c>
      <c r="N2" s="76">
        <v>85706</v>
      </c>
      <c r="O2" s="135"/>
      <c r="P2" s="424">
        <v>32.1352471838158</v>
      </c>
      <c r="Q2" s="424">
        <v>-110.919408557889</v>
      </c>
      <c r="R2" s="425">
        <v>11</v>
      </c>
      <c r="S2" s="426">
        <v>10.5</v>
      </c>
      <c r="T2" s="76" t="s">
        <v>1095</v>
      </c>
      <c r="U2" s="76" t="s">
        <v>5695</v>
      </c>
      <c r="V2" s="76" t="s">
        <v>5694</v>
      </c>
      <c r="W2" s="76" t="s">
        <v>1523</v>
      </c>
      <c r="X2" s="76" t="s">
        <v>1048</v>
      </c>
      <c r="Y2" s="76" t="s">
        <v>6</v>
      </c>
      <c r="Z2" s="60" t="s">
        <v>184</v>
      </c>
      <c r="AA2" s="123">
        <v>44892</v>
      </c>
      <c r="AB2" s="72" t="s">
        <v>5696</v>
      </c>
      <c r="AC2" s="72" t="s">
        <v>5699</v>
      </c>
      <c r="AD2" s="115" t="s">
        <v>5697</v>
      </c>
      <c r="AE2" s="312" t="s">
        <v>5698</v>
      </c>
      <c r="AF2" s="260">
        <f t="shared" ref="AF2:AF33" si="0">IF(LEN(TRIM(AD2))=0,0,LEN(TRIM(AD2))-LEN(SUBSTITUTE(AD2," ",""))+1)</f>
        <v>17</v>
      </c>
      <c r="AG2" s="260"/>
      <c r="AH2" s="260"/>
      <c r="AI2" s="260"/>
    </row>
    <row r="3" spans="1:35" ht="75">
      <c r="A3" s="107">
        <v>3002</v>
      </c>
      <c r="B3" s="72" t="s">
        <v>230</v>
      </c>
      <c r="C3" s="72" t="s">
        <v>745</v>
      </c>
      <c r="D3" s="72" t="s">
        <v>5700</v>
      </c>
      <c r="E3" s="72" t="s">
        <v>5701</v>
      </c>
      <c r="F3" s="72" t="s">
        <v>5702</v>
      </c>
      <c r="G3" s="72" t="s">
        <v>5703</v>
      </c>
      <c r="H3" s="72" t="s">
        <v>5704</v>
      </c>
      <c r="I3" s="72" t="s">
        <v>5705</v>
      </c>
      <c r="J3" s="72" t="s">
        <v>5706</v>
      </c>
      <c r="K3" s="72" t="s">
        <v>1872</v>
      </c>
      <c r="L3" s="76" t="s">
        <v>1873</v>
      </c>
      <c r="M3" s="76" t="s">
        <v>6</v>
      </c>
      <c r="N3" s="76">
        <v>20742</v>
      </c>
      <c r="O3" s="135" t="s">
        <v>5707</v>
      </c>
      <c r="P3" s="103">
        <v>38.992705314830999</v>
      </c>
      <c r="Q3" s="424">
        <v>-76.938531547373998</v>
      </c>
      <c r="R3" s="427">
        <v>2</v>
      </c>
      <c r="S3" s="428"/>
      <c r="T3" s="76"/>
      <c r="U3" s="429" t="s">
        <v>5702</v>
      </c>
      <c r="V3" s="76" t="s">
        <v>5705</v>
      </c>
      <c r="W3" s="76" t="s">
        <v>1872</v>
      </c>
      <c r="X3" s="76" t="s">
        <v>1873</v>
      </c>
      <c r="Y3" s="76" t="s">
        <v>6</v>
      </c>
      <c r="Z3" s="60" t="s">
        <v>184</v>
      </c>
      <c r="AA3" s="123">
        <v>44888</v>
      </c>
      <c r="AB3" s="72" t="s">
        <v>5709</v>
      </c>
      <c r="AC3" s="137" t="s">
        <v>5711</v>
      </c>
      <c r="AD3" s="115" t="s">
        <v>5710</v>
      </c>
      <c r="AE3" s="312" t="s">
        <v>5705</v>
      </c>
      <c r="AF3" s="260">
        <f t="shared" si="0"/>
        <v>19</v>
      </c>
      <c r="AG3" s="260"/>
      <c r="AH3" s="260"/>
      <c r="AI3" s="260"/>
    </row>
    <row r="4" spans="1:35" ht="75">
      <c r="A4" s="107">
        <v>3003</v>
      </c>
      <c r="B4" s="72" t="s">
        <v>167</v>
      </c>
      <c r="C4" s="72" t="s">
        <v>745</v>
      </c>
      <c r="D4" s="72" t="s">
        <v>2482</v>
      </c>
      <c r="E4" s="72" t="s">
        <v>170</v>
      </c>
      <c r="F4" s="72" t="s">
        <v>5712</v>
      </c>
      <c r="G4" s="72" t="s">
        <v>5703</v>
      </c>
      <c r="H4" s="72" t="s">
        <v>5713</v>
      </c>
      <c r="I4" s="72" t="s">
        <v>4568</v>
      </c>
      <c r="J4" s="72" t="s">
        <v>5714</v>
      </c>
      <c r="K4" s="72" t="s">
        <v>5715</v>
      </c>
      <c r="L4" s="76" t="s">
        <v>886</v>
      </c>
      <c r="M4" s="76" t="s">
        <v>6</v>
      </c>
      <c r="N4" s="76">
        <v>42029</v>
      </c>
      <c r="O4" s="135" t="s">
        <v>2487</v>
      </c>
      <c r="P4" s="424">
        <v>37.049776139148499</v>
      </c>
      <c r="Q4" s="424">
        <v>-88.366252687082607</v>
      </c>
      <c r="R4" s="425">
        <v>252</v>
      </c>
      <c r="S4" s="428"/>
      <c r="T4" s="76"/>
      <c r="U4" s="76" t="s">
        <v>2482</v>
      </c>
      <c r="V4" s="76" t="s">
        <v>4568</v>
      </c>
      <c r="W4" s="72" t="s">
        <v>2488</v>
      </c>
      <c r="X4" s="76" t="s">
        <v>1287</v>
      </c>
      <c r="Y4" s="76" t="s">
        <v>6</v>
      </c>
      <c r="Z4" s="60" t="s">
        <v>184</v>
      </c>
      <c r="AA4" s="123">
        <v>44776</v>
      </c>
      <c r="AB4" s="72" t="s">
        <v>5716</v>
      </c>
      <c r="AC4" s="76"/>
      <c r="AD4" s="115" t="s">
        <v>5717</v>
      </c>
      <c r="AE4" s="312" t="s">
        <v>5718</v>
      </c>
      <c r="AF4" s="260">
        <f t="shared" si="0"/>
        <v>18</v>
      </c>
      <c r="AG4" s="260"/>
      <c r="AH4" s="260"/>
      <c r="AI4" s="260"/>
    </row>
    <row r="5" spans="1:35" ht="75">
      <c r="A5" s="107">
        <v>3004</v>
      </c>
      <c r="B5" s="72" t="s">
        <v>167</v>
      </c>
      <c r="C5" s="72" t="s">
        <v>745</v>
      </c>
      <c r="D5" s="72" t="s">
        <v>2482</v>
      </c>
      <c r="E5" s="72" t="s">
        <v>170</v>
      </c>
      <c r="F5" s="72" t="s">
        <v>2483</v>
      </c>
      <c r="G5" s="72" t="s">
        <v>5703</v>
      </c>
      <c r="H5" s="72" t="s">
        <v>2492</v>
      </c>
      <c r="I5" s="72" t="s">
        <v>4568</v>
      </c>
      <c r="J5" s="72" t="s">
        <v>2485</v>
      </c>
      <c r="K5" s="72" t="s">
        <v>2486</v>
      </c>
      <c r="L5" s="76" t="s">
        <v>993</v>
      </c>
      <c r="M5" s="76" t="s">
        <v>6</v>
      </c>
      <c r="N5" s="76">
        <v>53226</v>
      </c>
      <c r="O5" s="135" t="s">
        <v>5719</v>
      </c>
      <c r="P5" s="424">
        <v>43.046096428291399</v>
      </c>
      <c r="Q5" s="424">
        <v>-88.054938126525101</v>
      </c>
      <c r="R5" s="425"/>
      <c r="S5" s="428"/>
      <c r="T5" s="76"/>
      <c r="U5" s="76" t="s">
        <v>2482</v>
      </c>
      <c r="V5" s="72" t="s">
        <v>4568</v>
      </c>
      <c r="W5" s="72" t="s">
        <v>2488</v>
      </c>
      <c r="X5" s="76" t="s">
        <v>1287</v>
      </c>
      <c r="Y5" s="76" t="s">
        <v>6</v>
      </c>
      <c r="Z5" s="60" t="s">
        <v>184</v>
      </c>
      <c r="AA5" s="123">
        <v>44776</v>
      </c>
      <c r="AB5" s="72" t="s">
        <v>5720</v>
      </c>
      <c r="AC5" s="76"/>
      <c r="AD5" s="115" t="s">
        <v>5717</v>
      </c>
      <c r="AE5" s="312" t="s">
        <v>5718</v>
      </c>
      <c r="AF5" s="260">
        <f t="shared" si="0"/>
        <v>18</v>
      </c>
      <c r="AG5" s="260"/>
      <c r="AH5" s="260"/>
      <c r="AI5" s="260"/>
    </row>
    <row r="6" spans="1:35" ht="75">
      <c r="A6" s="107">
        <v>3005</v>
      </c>
      <c r="B6" s="72" t="s">
        <v>167</v>
      </c>
      <c r="C6" s="107" t="s">
        <v>745</v>
      </c>
      <c r="D6" s="72" t="s">
        <v>5721</v>
      </c>
      <c r="E6" s="107" t="s">
        <v>5722</v>
      </c>
      <c r="F6" s="72" t="s">
        <v>5723</v>
      </c>
      <c r="G6" s="107" t="s">
        <v>5724</v>
      </c>
      <c r="H6" s="72" t="s">
        <v>5725</v>
      </c>
      <c r="I6" s="107" t="s">
        <v>5726</v>
      </c>
      <c r="J6" s="72" t="s">
        <v>5727</v>
      </c>
      <c r="K6" s="107" t="s">
        <v>5728</v>
      </c>
      <c r="L6" s="72" t="s">
        <v>212</v>
      </c>
      <c r="M6" s="107" t="s">
        <v>7</v>
      </c>
      <c r="N6" s="72" t="s">
        <v>5729</v>
      </c>
      <c r="O6" s="107" t="s">
        <v>5730</v>
      </c>
      <c r="P6" s="72">
        <v>42.941009699289999</v>
      </c>
      <c r="Q6" s="424">
        <v>-82.422414888364301</v>
      </c>
      <c r="R6" s="48"/>
      <c r="S6" s="144"/>
      <c r="T6" s="72"/>
      <c r="U6" s="107" t="s">
        <v>5723</v>
      </c>
      <c r="V6" s="72" t="s">
        <v>5726</v>
      </c>
      <c r="W6" s="107" t="s">
        <v>5731</v>
      </c>
      <c r="X6" s="72" t="s">
        <v>5732</v>
      </c>
      <c r="Y6" s="107" t="s">
        <v>4935</v>
      </c>
      <c r="Z6" s="48" t="s">
        <v>184</v>
      </c>
      <c r="AA6" s="137">
        <v>45218</v>
      </c>
      <c r="AB6" t="s">
        <v>5733</v>
      </c>
      <c r="AC6" s="107"/>
      <c r="AD6" s="115" t="s">
        <v>5734</v>
      </c>
      <c r="AE6" s="312" t="s">
        <v>5735</v>
      </c>
      <c r="AF6" s="260">
        <f t="shared" si="0"/>
        <v>26</v>
      </c>
      <c r="AG6" s="260"/>
      <c r="AH6" s="260"/>
      <c r="AI6" s="260"/>
    </row>
    <row r="7" spans="1:35" ht="105">
      <c r="A7" s="107">
        <v>3006</v>
      </c>
      <c r="B7" s="72" t="s">
        <v>167</v>
      </c>
      <c r="C7" s="72" t="s">
        <v>745</v>
      </c>
      <c r="D7" s="72" t="s">
        <v>914</v>
      </c>
      <c r="E7" s="72" t="s">
        <v>170</v>
      </c>
      <c r="F7" s="72" t="s">
        <v>5736</v>
      </c>
      <c r="G7" s="72" t="s">
        <v>5737</v>
      </c>
      <c r="H7" s="72" t="s">
        <v>5738</v>
      </c>
      <c r="I7" s="72" t="s">
        <v>915</v>
      </c>
      <c r="J7" t="s">
        <v>5739</v>
      </c>
      <c r="K7" s="72" t="s">
        <v>5736</v>
      </c>
      <c r="L7" s="76" t="s">
        <v>767</v>
      </c>
      <c r="M7" s="76" t="s">
        <v>6</v>
      </c>
      <c r="N7" s="76">
        <v>70734</v>
      </c>
      <c r="O7" s="135" t="s">
        <v>5740</v>
      </c>
      <c r="P7" s="424">
        <v>30.1901518954691</v>
      </c>
      <c r="Q7" s="424">
        <v>-91.011508117941801</v>
      </c>
      <c r="R7" s="425">
        <v>2200</v>
      </c>
      <c r="S7" s="428"/>
      <c r="T7" s="76"/>
      <c r="U7" s="72" t="s">
        <v>914</v>
      </c>
      <c r="V7" s="72" t="s">
        <v>915</v>
      </c>
      <c r="W7" s="76" t="s">
        <v>916</v>
      </c>
      <c r="X7" s="76" t="s">
        <v>916</v>
      </c>
      <c r="Y7" s="76" t="s">
        <v>918</v>
      </c>
      <c r="Z7" s="60" t="s">
        <v>184</v>
      </c>
      <c r="AA7" s="123">
        <v>45090</v>
      </c>
      <c r="AB7" s="72" t="s">
        <v>5741</v>
      </c>
      <c r="AC7" s="72" t="s">
        <v>5743</v>
      </c>
      <c r="AD7" s="376" t="s">
        <v>920</v>
      </c>
      <c r="AE7" s="115" t="s">
        <v>5742</v>
      </c>
      <c r="AF7" s="260">
        <f t="shared" si="0"/>
        <v>29</v>
      </c>
      <c r="AG7" s="260"/>
      <c r="AH7" s="260"/>
      <c r="AI7" s="260"/>
    </row>
    <row r="8" spans="1:35" ht="75">
      <c r="A8" s="107">
        <v>3007</v>
      </c>
      <c r="B8" s="72" t="s">
        <v>167</v>
      </c>
      <c r="C8" s="72" t="s">
        <v>745</v>
      </c>
      <c r="D8" s="72" t="s">
        <v>945</v>
      </c>
      <c r="E8" s="72" t="s">
        <v>170</v>
      </c>
      <c r="F8" s="72" t="s">
        <v>945</v>
      </c>
      <c r="G8" s="72" t="s">
        <v>5703</v>
      </c>
      <c r="H8" s="72" t="s">
        <v>2130</v>
      </c>
      <c r="I8" s="72" t="s">
        <v>946</v>
      </c>
      <c r="J8" s="72" t="s">
        <v>5744</v>
      </c>
      <c r="K8" s="72" t="s">
        <v>948</v>
      </c>
      <c r="L8" s="60" t="s">
        <v>767</v>
      </c>
      <c r="M8" s="60" t="s">
        <v>6</v>
      </c>
      <c r="N8" s="60">
        <v>70522</v>
      </c>
      <c r="O8" s="48" t="s">
        <v>949</v>
      </c>
      <c r="P8" s="103">
        <v>29.682028224720899</v>
      </c>
      <c r="Q8" s="103">
        <v>-91.456384674051804</v>
      </c>
      <c r="R8" s="427">
        <v>150</v>
      </c>
      <c r="S8" s="430"/>
      <c r="T8" s="76"/>
      <c r="U8" s="72" t="s">
        <v>945</v>
      </c>
      <c r="V8" s="76" t="s">
        <v>946</v>
      </c>
      <c r="W8" s="72" t="s">
        <v>950</v>
      </c>
      <c r="X8" s="48" t="s">
        <v>855</v>
      </c>
      <c r="Y8" s="48" t="s">
        <v>6</v>
      </c>
      <c r="Z8" s="60" t="s">
        <v>184</v>
      </c>
      <c r="AA8" s="105">
        <v>44865</v>
      </c>
      <c r="AB8" t="s">
        <v>861</v>
      </c>
      <c r="AC8" s="431"/>
      <c r="AD8" s="115" t="s">
        <v>5745</v>
      </c>
      <c r="AE8" s="312" t="s">
        <v>952</v>
      </c>
      <c r="AF8" s="260">
        <f t="shared" si="0"/>
        <v>23</v>
      </c>
      <c r="AG8" s="260"/>
      <c r="AH8" s="260"/>
      <c r="AI8" s="260"/>
    </row>
    <row r="9" spans="1:35" ht="90">
      <c r="A9" s="107">
        <v>3008</v>
      </c>
      <c r="B9" s="72" t="s">
        <v>167</v>
      </c>
      <c r="C9" s="72" t="s">
        <v>745</v>
      </c>
      <c r="D9" s="72" t="s">
        <v>5746</v>
      </c>
      <c r="E9" s="72" t="s">
        <v>197</v>
      </c>
      <c r="F9" s="72" t="s">
        <v>5747</v>
      </c>
      <c r="G9" s="72" t="s">
        <v>5703</v>
      </c>
      <c r="H9" s="72" t="s">
        <v>2130</v>
      </c>
      <c r="I9" s="72" t="s">
        <v>5748</v>
      </c>
      <c r="J9" s="72" t="s">
        <v>5749</v>
      </c>
      <c r="K9" s="72" t="s">
        <v>1380</v>
      </c>
      <c r="L9" s="76" t="s">
        <v>985</v>
      </c>
      <c r="M9" s="76" t="s">
        <v>6</v>
      </c>
      <c r="N9" s="76">
        <v>78737</v>
      </c>
      <c r="O9" s="135" t="s">
        <v>5750</v>
      </c>
      <c r="P9" s="424">
        <v>30.228820750892702</v>
      </c>
      <c r="Q9" s="424">
        <v>-98.004790402596797</v>
      </c>
      <c r="R9" s="425">
        <v>22</v>
      </c>
      <c r="S9" s="432">
        <v>3.3</v>
      </c>
      <c r="T9" s="76" t="s">
        <v>5751</v>
      </c>
      <c r="U9" s="72" t="s">
        <v>5746</v>
      </c>
      <c r="V9" s="72" t="s">
        <v>5748</v>
      </c>
      <c r="W9" s="76" t="s">
        <v>5752</v>
      </c>
      <c r="X9" s="76" t="s">
        <v>985</v>
      </c>
      <c r="Y9" s="76" t="s">
        <v>6</v>
      </c>
      <c r="Z9" s="60" t="s">
        <v>184</v>
      </c>
      <c r="AA9" s="123">
        <v>44776</v>
      </c>
      <c r="AB9" s="72" t="s">
        <v>5753</v>
      </c>
      <c r="AC9" s="72"/>
      <c r="AD9" s="115" t="s">
        <v>5754</v>
      </c>
      <c r="AE9" s="312" t="s">
        <v>5748</v>
      </c>
      <c r="AF9" s="260">
        <f t="shared" si="0"/>
        <v>21</v>
      </c>
      <c r="AG9" s="260"/>
      <c r="AH9" s="260"/>
      <c r="AI9" s="260"/>
    </row>
    <row r="10" spans="1:35" ht="60">
      <c r="A10" s="107">
        <v>3009</v>
      </c>
      <c r="B10" s="72" t="s">
        <v>230</v>
      </c>
      <c r="C10" s="72" t="s">
        <v>745</v>
      </c>
      <c r="D10" s="72" t="s">
        <v>5755</v>
      </c>
      <c r="E10" s="72" t="s">
        <v>170</v>
      </c>
      <c r="F10" s="72" t="s">
        <v>4772</v>
      </c>
      <c r="G10" s="72" t="s">
        <v>5692</v>
      </c>
      <c r="H10" s="72" t="s">
        <v>5756</v>
      </c>
      <c r="I10" s="72" t="s">
        <v>5757</v>
      </c>
      <c r="J10" s="72" t="s">
        <v>5758</v>
      </c>
      <c r="K10" s="72" t="s">
        <v>5759</v>
      </c>
      <c r="L10" s="72" t="s">
        <v>802</v>
      </c>
      <c r="M10" s="72" t="s">
        <v>6</v>
      </c>
      <c r="N10" s="72">
        <v>47449</v>
      </c>
      <c r="O10" s="135" t="s">
        <v>3995</v>
      </c>
      <c r="P10" s="103">
        <v>38.904471818180298</v>
      </c>
      <c r="Q10" s="103">
        <v>-86.9193165602899</v>
      </c>
      <c r="R10" s="433">
        <v>16</v>
      </c>
      <c r="S10" s="428"/>
      <c r="T10" s="76"/>
      <c r="U10" s="434" t="s">
        <v>5755</v>
      </c>
      <c r="V10" s="72" t="s">
        <v>5757</v>
      </c>
      <c r="W10" s="72" t="s">
        <v>5760</v>
      </c>
      <c r="X10" s="72" t="s">
        <v>359</v>
      </c>
      <c r="Y10" s="72" t="s">
        <v>6</v>
      </c>
      <c r="Z10" s="60" t="s">
        <v>184</v>
      </c>
      <c r="AA10" s="137">
        <v>44888</v>
      </c>
      <c r="AB10" s="60" t="s">
        <v>5761</v>
      </c>
      <c r="AC10" s="72" t="s">
        <v>5763</v>
      </c>
      <c r="AD10" s="115" t="s">
        <v>5762</v>
      </c>
      <c r="AE10" s="312" t="s">
        <v>5757</v>
      </c>
      <c r="AF10" s="260">
        <f t="shared" si="0"/>
        <v>13</v>
      </c>
      <c r="AG10" s="260"/>
      <c r="AH10" s="260"/>
      <c r="AI10" s="260"/>
    </row>
    <row r="11" spans="1:35" ht="90">
      <c r="A11" s="107">
        <v>3010</v>
      </c>
      <c r="B11" s="72" t="s">
        <v>167</v>
      </c>
      <c r="C11" s="72" t="s">
        <v>745</v>
      </c>
      <c r="D11" s="72" t="s">
        <v>4595</v>
      </c>
      <c r="E11" s="72" t="s">
        <v>170</v>
      </c>
      <c r="F11" s="72" t="s">
        <v>984</v>
      </c>
      <c r="G11" s="72" t="s">
        <v>5703</v>
      </c>
      <c r="H11" s="72" t="s">
        <v>5764</v>
      </c>
      <c r="I11" s="72" t="s">
        <v>982</v>
      </c>
      <c r="J11" s="72" t="s">
        <v>983</v>
      </c>
      <c r="K11" s="72" t="s">
        <v>980</v>
      </c>
      <c r="L11" s="76" t="s">
        <v>985</v>
      </c>
      <c r="M11" s="76" t="s">
        <v>6</v>
      </c>
      <c r="N11" s="76">
        <v>79065</v>
      </c>
      <c r="O11" s="135" t="s">
        <v>986</v>
      </c>
      <c r="P11" s="424">
        <v>35.5102384491897</v>
      </c>
      <c r="Q11" s="424">
        <v>-101.014396617812</v>
      </c>
      <c r="R11" s="425">
        <v>100</v>
      </c>
      <c r="S11" s="428"/>
      <c r="T11" s="76"/>
      <c r="U11" s="76" t="s">
        <v>4595</v>
      </c>
      <c r="V11" s="72" t="s">
        <v>982</v>
      </c>
      <c r="W11" s="76" t="s">
        <v>987</v>
      </c>
      <c r="X11" s="76" t="s">
        <v>753</v>
      </c>
      <c r="Y11" s="76" t="s">
        <v>6</v>
      </c>
      <c r="Z11" s="60" t="s">
        <v>184</v>
      </c>
      <c r="AA11" s="123">
        <v>45289</v>
      </c>
      <c r="AB11" s="72" t="s">
        <v>5765</v>
      </c>
      <c r="AC11" s="72" t="s">
        <v>5766</v>
      </c>
      <c r="AD11" s="72" t="s">
        <v>988</v>
      </c>
      <c r="AE11" s="260"/>
      <c r="AF11" s="260">
        <f t="shared" si="0"/>
        <v>26</v>
      </c>
      <c r="AG11" s="260"/>
      <c r="AH11" s="260"/>
      <c r="AI11" s="260"/>
    </row>
    <row r="12" spans="1:35" ht="102.75">
      <c r="A12" s="107">
        <v>3011</v>
      </c>
      <c r="B12" s="72" t="s">
        <v>195</v>
      </c>
      <c r="C12" s="72" t="s">
        <v>745</v>
      </c>
      <c r="D12" s="72" t="s">
        <v>5767</v>
      </c>
      <c r="E12" s="72" t="s">
        <v>197</v>
      </c>
      <c r="F12" s="72" t="s">
        <v>5767</v>
      </c>
      <c r="G12" s="72" t="s">
        <v>5737</v>
      </c>
      <c r="H12" s="72" t="s">
        <v>4264</v>
      </c>
      <c r="I12" s="568" t="s">
        <v>5768</v>
      </c>
      <c r="J12" s="373" t="s">
        <v>5769</v>
      </c>
      <c r="K12" s="373" t="s">
        <v>5770</v>
      </c>
      <c r="L12" s="373" t="s">
        <v>5771</v>
      </c>
      <c r="M12" s="373" t="s">
        <v>6</v>
      </c>
      <c r="N12" s="444"/>
      <c r="O12" s="135"/>
      <c r="P12" s="408">
        <v>38.6233</v>
      </c>
      <c r="Q12" s="408">
        <v>-82.518600000000006</v>
      </c>
      <c r="R12" s="671">
        <v>60</v>
      </c>
      <c r="S12" s="112"/>
      <c r="T12" s="76"/>
      <c r="U12" s="76" t="s">
        <v>5767</v>
      </c>
      <c r="V12" s="569" t="s">
        <v>5768</v>
      </c>
      <c r="W12" s="408" t="s">
        <v>5772</v>
      </c>
      <c r="X12" s="408" t="s">
        <v>5773</v>
      </c>
      <c r="Y12" s="408" t="s">
        <v>5774</v>
      </c>
      <c r="Z12" s="105" t="s">
        <v>184</v>
      </c>
      <c r="AA12" s="123">
        <v>45304</v>
      </c>
      <c r="AB12" s="373" t="s">
        <v>5775</v>
      </c>
      <c r="AC12" s="76"/>
      <c r="AD12" s="115" t="s">
        <v>7258</v>
      </c>
      <c r="AE12" s="567"/>
      <c r="AF12" s="260">
        <f t="shared" si="0"/>
        <v>20</v>
      </c>
      <c r="AG12" s="260"/>
      <c r="AH12" s="260"/>
      <c r="AI12" s="441"/>
    </row>
    <row r="13" spans="1:35" ht="90">
      <c r="A13" s="107">
        <v>3012</v>
      </c>
      <c r="B13" s="72" t="s">
        <v>167</v>
      </c>
      <c r="C13" s="72" t="s">
        <v>745</v>
      </c>
      <c r="D13" s="72" t="s">
        <v>5777</v>
      </c>
      <c r="E13" s="72" t="s">
        <v>170</v>
      </c>
      <c r="F13" s="72" t="s">
        <v>5778</v>
      </c>
      <c r="G13" s="72" t="s">
        <v>5779</v>
      </c>
      <c r="H13" s="72" t="s">
        <v>5779</v>
      </c>
      <c r="I13" s="72" t="s">
        <v>5780</v>
      </c>
      <c r="J13" s="72" t="s">
        <v>5781</v>
      </c>
      <c r="K13" s="72" t="s">
        <v>182</v>
      </c>
      <c r="L13" s="72" t="s">
        <v>183</v>
      </c>
      <c r="M13" s="72" t="s">
        <v>6</v>
      </c>
      <c r="N13" s="72">
        <v>28273</v>
      </c>
      <c r="O13" s="135" t="s">
        <v>5782</v>
      </c>
      <c r="P13" s="103">
        <v>35.1088675784722</v>
      </c>
      <c r="Q13" s="103">
        <v>-80.961428745998603</v>
      </c>
      <c r="R13" s="425"/>
      <c r="S13" s="428">
        <v>150</v>
      </c>
      <c r="T13" s="434" t="s">
        <v>5783</v>
      </c>
      <c r="U13" s="435" t="s">
        <v>5777</v>
      </c>
      <c r="V13" s="72" t="s">
        <v>5784</v>
      </c>
      <c r="W13" s="76" t="s">
        <v>182</v>
      </c>
      <c r="X13" s="76" t="s">
        <v>183</v>
      </c>
      <c r="Y13" s="76" t="s">
        <v>6</v>
      </c>
      <c r="Z13" s="60" t="s">
        <v>184</v>
      </c>
      <c r="AA13" s="123">
        <v>44776</v>
      </c>
      <c r="AB13" s="72" t="s">
        <v>5785</v>
      </c>
      <c r="AC13" s="72"/>
      <c r="AD13" s="115" t="s">
        <v>5786</v>
      </c>
      <c r="AE13" s="260"/>
      <c r="AF13" s="260">
        <f t="shared" si="0"/>
        <v>30</v>
      </c>
      <c r="AG13" s="260"/>
      <c r="AH13" s="260"/>
      <c r="AI13" s="260"/>
    </row>
    <row r="14" spans="1:35" ht="97.9" customHeight="1">
      <c r="A14" s="107">
        <v>3013</v>
      </c>
      <c r="B14" s="72" t="s">
        <v>167</v>
      </c>
      <c r="C14" s="72" t="s">
        <v>745</v>
      </c>
      <c r="D14" s="72" t="s">
        <v>5777</v>
      </c>
      <c r="E14" s="72" t="s">
        <v>170</v>
      </c>
      <c r="F14" s="72" t="s">
        <v>5787</v>
      </c>
      <c r="G14" s="72" t="s">
        <v>5779</v>
      </c>
      <c r="H14" s="72" t="s">
        <v>5779</v>
      </c>
      <c r="I14" s="72" t="s">
        <v>5780</v>
      </c>
      <c r="J14" s="72" t="s">
        <v>5788</v>
      </c>
      <c r="K14" s="72" t="s">
        <v>5789</v>
      </c>
      <c r="L14" s="76" t="s">
        <v>183</v>
      </c>
      <c r="M14" s="72" t="s">
        <v>6</v>
      </c>
      <c r="N14" s="76">
        <v>28027</v>
      </c>
      <c r="O14" s="135" t="s">
        <v>5790</v>
      </c>
      <c r="P14" s="103">
        <v>35.418851636933503</v>
      </c>
      <c r="Q14" s="103">
        <v>-80.660078984610493</v>
      </c>
      <c r="R14" s="425"/>
      <c r="S14" s="428">
        <v>60</v>
      </c>
      <c r="T14" s="434" t="s">
        <v>5783</v>
      </c>
      <c r="U14" s="435" t="s">
        <v>5777</v>
      </c>
      <c r="V14" s="72" t="s">
        <v>5784</v>
      </c>
      <c r="W14" s="76" t="s">
        <v>182</v>
      </c>
      <c r="X14" s="76" t="s">
        <v>183</v>
      </c>
      <c r="Y14" s="76" t="s">
        <v>6</v>
      </c>
      <c r="Z14" s="60" t="s">
        <v>184</v>
      </c>
      <c r="AA14" s="123">
        <v>44776</v>
      </c>
      <c r="AB14" s="72" t="s">
        <v>5791</v>
      </c>
      <c r="AC14" s="72"/>
      <c r="AD14" s="115" t="s">
        <v>5786</v>
      </c>
      <c r="AE14" s="260"/>
      <c r="AF14" s="260">
        <f t="shared" si="0"/>
        <v>30</v>
      </c>
      <c r="AG14" s="260"/>
      <c r="AH14" s="260"/>
      <c r="AI14" s="260"/>
    </row>
    <row r="15" spans="1:35" ht="79.150000000000006" customHeight="1">
      <c r="A15" s="107">
        <v>3014</v>
      </c>
      <c r="B15" s="48" t="s">
        <v>167</v>
      </c>
      <c r="C15" s="72" t="s">
        <v>745</v>
      </c>
      <c r="D15" s="72" t="s">
        <v>5792</v>
      </c>
      <c r="E15" s="48" t="s">
        <v>197</v>
      </c>
      <c r="F15" s="72" t="s">
        <v>5793</v>
      </c>
      <c r="G15" s="72" t="s">
        <v>5737</v>
      </c>
      <c r="H15" s="72" t="s">
        <v>4264</v>
      </c>
      <c r="I15" s="72" t="s">
        <v>5794</v>
      </c>
      <c r="J15" s="72" t="s">
        <v>5795</v>
      </c>
      <c r="K15" s="72" t="s">
        <v>4363</v>
      </c>
      <c r="L15" s="60" t="s">
        <v>927</v>
      </c>
      <c r="M15" s="60" t="s">
        <v>6</v>
      </c>
      <c r="N15" s="60">
        <v>44110</v>
      </c>
      <c r="O15" s="48" t="s">
        <v>5796</v>
      </c>
      <c r="P15" s="103">
        <v>41.551600000000001</v>
      </c>
      <c r="Q15" s="300" t="s">
        <v>5797</v>
      </c>
      <c r="R15" s="425"/>
      <c r="S15" s="428"/>
      <c r="T15" s="76"/>
      <c r="U15" s="76" t="s">
        <v>5798</v>
      </c>
      <c r="V15" s="76" t="s">
        <v>5794</v>
      </c>
      <c r="W15" s="76" t="s">
        <v>4363</v>
      </c>
      <c r="X15" s="60" t="s">
        <v>927</v>
      </c>
      <c r="Y15" s="60" t="s">
        <v>6</v>
      </c>
      <c r="Z15" s="60" t="s">
        <v>184</v>
      </c>
      <c r="AA15" s="123">
        <v>44865</v>
      </c>
      <c r="AB15" s="72" t="s">
        <v>5799</v>
      </c>
      <c r="AC15" s="135" t="s">
        <v>5801</v>
      </c>
      <c r="AD15" s="115" t="s">
        <v>5800</v>
      </c>
      <c r="AE15" s="312" t="s">
        <v>5794</v>
      </c>
      <c r="AF15" s="260">
        <f t="shared" si="0"/>
        <v>25</v>
      </c>
      <c r="AG15" s="260"/>
      <c r="AH15" s="260"/>
      <c r="AI15" s="260"/>
    </row>
    <row r="16" spans="1:35" ht="75">
      <c r="A16" s="107">
        <v>3015</v>
      </c>
      <c r="B16" s="72" t="s">
        <v>167</v>
      </c>
      <c r="C16" s="72" t="s">
        <v>745</v>
      </c>
      <c r="D16" s="72" t="s">
        <v>5802</v>
      </c>
      <c r="E16" s="72" t="s">
        <v>170</v>
      </c>
      <c r="F16" s="72" t="s">
        <v>5803</v>
      </c>
      <c r="G16" s="72" t="s">
        <v>5703</v>
      </c>
      <c r="H16" s="72" t="s">
        <v>2130</v>
      </c>
      <c r="I16" s="72" t="s">
        <v>5804</v>
      </c>
      <c r="J16" s="72" t="s">
        <v>5805</v>
      </c>
      <c r="K16" s="72" t="s">
        <v>5806</v>
      </c>
      <c r="L16" s="76" t="s">
        <v>733</v>
      </c>
      <c r="M16" s="72" t="s">
        <v>6</v>
      </c>
      <c r="N16" s="76">
        <v>35601</v>
      </c>
      <c r="O16" s="135" t="s">
        <v>5807</v>
      </c>
      <c r="P16" s="103">
        <v>34.630190410947399</v>
      </c>
      <c r="Q16" s="103">
        <v>-87.040453891204905</v>
      </c>
      <c r="R16" s="425">
        <v>400</v>
      </c>
      <c r="S16" s="428">
        <v>2000</v>
      </c>
      <c r="T16" s="76" t="s">
        <v>1095</v>
      </c>
      <c r="U16" s="76" t="s">
        <v>5808</v>
      </c>
      <c r="V16" s="76" t="s">
        <v>5804</v>
      </c>
      <c r="W16" s="76" t="s">
        <v>5809</v>
      </c>
      <c r="X16" s="76" t="s">
        <v>806</v>
      </c>
      <c r="Y16" s="76" t="s">
        <v>6</v>
      </c>
      <c r="Z16" s="60" t="s">
        <v>184</v>
      </c>
      <c r="AA16" s="123">
        <v>44776</v>
      </c>
      <c r="AB16" s="72" t="s">
        <v>5810</v>
      </c>
      <c r="AC16" s="72" t="s">
        <v>5813</v>
      </c>
      <c r="AD16" s="115" t="s">
        <v>5811</v>
      </c>
      <c r="AE16" s="312" t="s">
        <v>5812</v>
      </c>
      <c r="AF16" s="260">
        <f t="shared" si="0"/>
        <v>20</v>
      </c>
      <c r="AG16" s="260"/>
      <c r="AH16" s="260"/>
      <c r="AI16" s="260"/>
    </row>
    <row r="17" spans="1:35" ht="75">
      <c r="A17" s="107">
        <v>3016</v>
      </c>
      <c r="B17" s="72" t="s">
        <v>167</v>
      </c>
      <c r="C17" s="72" t="s">
        <v>745</v>
      </c>
      <c r="D17" s="72" t="s">
        <v>5814</v>
      </c>
      <c r="E17" s="72" t="s">
        <v>170</v>
      </c>
      <c r="F17" s="72" t="s">
        <v>5815</v>
      </c>
      <c r="G17" s="72" t="s">
        <v>5816</v>
      </c>
      <c r="H17" s="72" t="s">
        <v>5817</v>
      </c>
      <c r="I17" s="72" t="s">
        <v>5804</v>
      </c>
      <c r="J17" s="72" t="s">
        <v>5818</v>
      </c>
      <c r="K17" s="72" t="s">
        <v>5819</v>
      </c>
      <c r="L17" s="76" t="s">
        <v>782</v>
      </c>
      <c r="M17" s="76" t="s">
        <v>6</v>
      </c>
      <c r="N17" s="76">
        <v>29020</v>
      </c>
      <c r="O17" s="72" t="s">
        <v>5820</v>
      </c>
      <c r="P17" s="103">
        <v>34.245213575593098</v>
      </c>
      <c r="Q17" s="103">
        <v>-80.637172895293503</v>
      </c>
      <c r="R17" s="425">
        <v>75</v>
      </c>
      <c r="S17" s="428">
        <v>4000</v>
      </c>
      <c r="T17" s="76" t="s">
        <v>1095</v>
      </c>
      <c r="U17" s="76" t="s">
        <v>5821</v>
      </c>
      <c r="V17" t="s">
        <v>5804</v>
      </c>
      <c r="W17" s="76" t="s">
        <v>5822</v>
      </c>
      <c r="X17" s="76" t="s">
        <v>5823</v>
      </c>
      <c r="Y17" s="76" t="s">
        <v>938</v>
      </c>
      <c r="Z17" s="60" t="s">
        <v>184</v>
      </c>
      <c r="AA17" s="123">
        <v>44776</v>
      </c>
      <c r="AB17" s="72" t="s">
        <v>5824</v>
      </c>
      <c r="AC17" s="76"/>
      <c r="AD17" s="115" t="s">
        <v>5825</v>
      </c>
      <c r="AE17" s="312" t="s">
        <v>5826</v>
      </c>
      <c r="AF17" s="260">
        <f t="shared" si="0"/>
        <v>22</v>
      </c>
      <c r="AG17" s="260"/>
      <c r="AH17" s="260"/>
      <c r="AI17" s="260"/>
    </row>
    <row r="18" spans="1:35" ht="60">
      <c r="A18" s="107">
        <v>3017</v>
      </c>
      <c r="B18" s="72" t="s">
        <v>389</v>
      </c>
      <c r="C18" s="72" t="s">
        <v>745</v>
      </c>
      <c r="D18" s="72" t="s">
        <v>5827</v>
      </c>
      <c r="E18" s="72" t="s">
        <v>197</v>
      </c>
      <c r="F18" s="72" t="s">
        <v>5828</v>
      </c>
      <c r="G18" s="72" t="s">
        <v>5737</v>
      </c>
      <c r="H18" s="72" t="s">
        <v>4264</v>
      </c>
      <c r="I18" s="72" t="s">
        <v>5829</v>
      </c>
      <c r="J18" s="72" t="s">
        <v>5830</v>
      </c>
      <c r="K18" s="72" t="s">
        <v>1147</v>
      </c>
      <c r="L18" s="76" t="s">
        <v>1148</v>
      </c>
      <c r="M18" s="76" t="s">
        <v>6</v>
      </c>
      <c r="N18" s="76">
        <v>37040</v>
      </c>
      <c r="O18" s="135"/>
      <c r="P18" s="103">
        <v>36.620493660396299</v>
      </c>
      <c r="Q18" s="103">
        <v>-87.233381818991802</v>
      </c>
      <c r="R18" s="425">
        <v>68</v>
      </c>
      <c r="S18" s="428">
        <v>80000</v>
      </c>
      <c r="T18" s="76" t="s">
        <v>1095</v>
      </c>
      <c r="U18" s="72" t="s">
        <v>5831</v>
      </c>
      <c r="V18" s="72" t="s">
        <v>5829</v>
      </c>
      <c r="W18" s="76" t="s">
        <v>2145</v>
      </c>
      <c r="X18" s="76" t="s">
        <v>1150</v>
      </c>
      <c r="Y18" s="76" t="s">
        <v>1151</v>
      </c>
      <c r="Z18" s="60" t="s">
        <v>184</v>
      </c>
      <c r="AA18" s="123">
        <v>45090</v>
      </c>
      <c r="AB18" s="72" t="s">
        <v>5832</v>
      </c>
      <c r="AC18" s="72" t="s">
        <v>5835</v>
      </c>
      <c r="AD18" s="115" t="s">
        <v>5833</v>
      </c>
      <c r="AE18" s="312" t="s">
        <v>5834</v>
      </c>
      <c r="AF18" s="260">
        <f t="shared" si="0"/>
        <v>15</v>
      </c>
      <c r="AG18" s="260"/>
      <c r="AH18" s="260"/>
      <c r="AI18" s="260"/>
    </row>
    <row r="19" spans="1:35" ht="235.9" customHeight="1">
      <c r="A19" s="107">
        <v>3018</v>
      </c>
      <c r="B19" s="72" t="s">
        <v>167</v>
      </c>
      <c r="C19" s="72" t="s">
        <v>745</v>
      </c>
      <c r="D19" s="72" t="s">
        <v>5836</v>
      </c>
      <c r="E19" s="72" t="s">
        <v>170</v>
      </c>
      <c r="F19" s="72" t="s">
        <v>3495</v>
      </c>
      <c r="G19" s="72" t="s">
        <v>8</v>
      </c>
      <c r="H19" s="72" t="s">
        <v>5837</v>
      </c>
      <c r="I19" s="72" t="s">
        <v>3497</v>
      </c>
      <c r="J19" s="72" t="s">
        <v>5838</v>
      </c>
      <c r="K19" s="72" t="s">
        <v>5839</v>
      </c>
      <c r="L19" s="76" t="s">
        <v>435</v>
      </c>
      <c r="M19" s="76" t="s">
        <v>6</v>
      </c>
      <c r="N19" s="76">
        <v>48067</v>
      </c>
      <c r="O19" s="135" t="s">
        <v>5840</v>
      </c>
      <c r="P19" s="103">
        <v>42.4884285451677</v>
      </c>
      <c r="Q19" s="103">
        <v>-83.144588203709304</v>
      </c>
      <c r="R19" s="425"/>
      <c r="S19" s="428"/>
      <c r="T19" s="76"/>
      <c r="U19" s="72" t="s">
        <v>5841</v>
      </c>
      <c r="V19" s="76" t="s">
        <v>3497</v>
      </c>
      <c r="W19" s="76" t="s">
        <v>3500</v>
      </c>
      <c r="X19" s="76"/>
      <c r="Y19" s="76" t="s">
        <v>692</v>
      </c>
      <c r="Z19" s="60" t="s">
        <v>184</v>
      </c>
      <c r="AA19" s="123">
        <v>45289</v>
      </c>
      <c r="AB19" s="72"/>
      <c r="AC19" s="72"/>
      <c r="AD19" s="115" t="s">
        <v>5842</v>
      </c>
      <c r="AE19" s="260"/>
      <c r="AF19" s="260">
        <f t="shared" si="0"/>
        <v>26</v>
      </c>
      <c r="AG19" s="260"/>
      <c r="AH19" s="260"/>
      <c r="AI19" s="260"/>
    </row>
    <row r="20" spans="1:35" ht="120">
      <c r="A20" s="107">
        <v>3019</v>
      </c>
      <c r="B20" s="72" t="s">
        <v>389</v>
      </c>
      <c r="C20" s="72" t="s">
        <v>745</v>
      </c>
      <c r="D20" s="72" t="s">
        <v>5843</v>
      </c>
      <c r="E20" s="72" t="s">
        <v>197</v>
      </c>
      <c r="F20" s="72" t="s">
        <v>5844</v>
      </c>
      <c r="G20" s="72" t="s">
        <v>5737</v>
      </c>
      <c r="H20" s="72" t="s">
        <v>4264</v>
      </c>
      <c r="I20" s="72"/>
      <c r="J20" s="72" t="s">
        <v>7042</v>
      </c>
      <c r="K20" s="72" t="s">
        <v>5845</v>
      </c>
      <c r="L20" s="76" t="s">
        <v>1148</v>
      </c>
      <c r="M20" s="76" t="s">
        <v>6</v>
      </c>
      <c r="N20" s="76">
        <v>37160</v>
      </c>
      <c r="O20" s="135"/>
      <c r="P20" s="103">
        <v>35.573341600080902</v>
      </c>
      <c r="Q20" s="103">
        <v>-86.4532116957771</v>
      </c>
      <c r="R20" s="425">
        <v>100</v>
      </c>
      <c r="S20" s="430">
        <v>60000</v>
      </c>
      <c r="T20" s="76" t="s">
        <v>5846</v>
      </c>
      <c r="U20" s="72" t="s">
        <v>7043</v>
      </c>
      <c r="V20" s="514" t="s">
        <v>7044</v>
      </c>
      <c r="W20" s="76" t="s">
        <v>7045</v>
      </c>
      <c r="X20" s="76" t="s">
        <v>7046</v>
      </c>
      <c r="Y20" s="76" t="s">
        <v>1151</v>
      </c>
      <c r="Z20" s="60" t="s">
        <v>2886</v>
      </c>
      <c r="AA20" s="123">
        <v>45321</v>
      </c>
      <c r="AB20" s="72" t="s">
        <v>5847</v>
      </c>
      <c r="AC20" s="72" t="s">
        <v>7238</v>
      </c>
      <c r="AD20" s="115" t="s">
        <v>5848</v>
      </c>
      <c r="AE20" s="514"/>
      <c r="AF20" s="260">
        <f t="shared" si="0"/>
        <v>26</v>
      </c>
      <c r="AG20" t="s">
        <v>5849</v>
      </c>
      <c r="AH20" t="s">
        <v>5850</v>
      </c>
      <c r="AI20" s="374" t="s">
        <v>5851</v>
      </c>
    </row>
    <row r="21" spans="1:35" ht="90">
      <c r="A21" s="107">
        <v>3020</v>
      </c>
      <c r="B21" s="72" t="s">
        <v>167</v>
      </c>
      <c r="C21" s="72" t="s">
        <v>745</v>
      </c>
      <c r="D21" s="72" t="s">
        <v>5852</v>
      </c>
      <c r="E21" s="72" t="s">
        <v>170</v>
      </c>
      <c r="F21" s="72" t="s">
        <v>5853</v>
      </c>
      <c r="G21" s="72" t="s">
        <v>5703</v>
      </c>
      <c r="H21" s="72" t="s">
        <v>2130</v>
      </c>
      <c r="I21" s="72" t="s">
        <v>5854</v>
      </c>
      <c r="J21" s="72" t="s">
        <v>5855</v>
      </c>
      <c r="K21" s="72" t="s">
        <v>4656</v>
      </c>
      <c r="L21" s="76" t="s">
        <v>4652</v>
      </c>
      <c r="M21" s="76" t="s">
        <v>6</v>
      </c>
      <c r="N21" s="76">
        <v>19805</v>
      </c>
      <c r="O21" s="135" t="s">
        <v>5856</v>
      </c>
      <c r="P21" s="103">
        <v>39.755632986089203</v>
      </c>
      <c r="Q21" s="103">
        <v>-75.605074929555698</v>
      </c>
      <c r="R21" s="425"/>
      <c r="S21" s="428"/>
      <c r="T21" s="76"/>
      <c r="U21" s="76" t="s">
        <v>5852</v>
      </c>
      <c r="V21" s="72" t="s">
        <v>5854</v>
      </c>
      <c r="W21" s="76" t="s">
        <v>4656</v>
      </c>
      <c r="X21" s="76" t="s">
        <v>4652</v>
      </c>
      <c r="Y21" s="76" t="s">
        <v>6</v>
      </c>
      <c r="Z21" s="60" t="s">
        <v>184</v>
      </c>
      <c r="AA21" s="123">
        <v>44776</v>
      </c>
      <c r="AB21" s="72" t="s">
        <v>5857</v>
      </c>
      <c r="AC21" s="72" t="s">
        <v>5860</v>
      </c>
      <c r="AD21" s="115" t="s">
        <v>5858</v>
      </c>
      <c r="AE21" s="312" t="s">
        <v>5859</v>
      </c>
      <c r="AF21" s="260">
        <f t="shared" si="0"/>
        <v>21</v>
      </c>
      <c r="AG21" s="260"/>
      <c r="AH21" s="260"/>
      <c r="AI21" s="260"/>
    </row>
    <row r="22" spans="1:35" ht="165">
      <c r="A22" s="107">
        <v>3021</v>
      </c>
      <c r="B22" s="72" t="s">
        <v>195</v>
      </c>
      <c r="C22" s="72" t="s">
        <v>745</v>
      </c>
      <c r="D22" s="72" t="s">
        <v>5861</v>
      </c>
      <c r="E22" s="72" t="s">
        <v>197</v>
      </c>
      <c r="F22" s="72" t="s">
        <v>5862</v>
      </c>
      <c r="G22" s="72" t="s">
        <v>5737</v>
      </c>
      <c r="H22" s="72" t="s">
        <v>4264</v>
      </c>
      <c r="I22" t="s">
        <v>5863</v>
      </c>
      <c r="J22" s="271" t="s">
        <v>5864</v>
      </c>
      <c r="K22" s="271" t="s">
        <v>2142</v>
      </c>
      <c r="L22" s="72" t="s">
        <v>855</v>
      </c>
      <c r="M22" s="72" t="s">
        <v>6</v>
      </c>
      <c r="N22" s="72">
        <v>30529</v>
      </c>
      <c r="O22" s="72" t="s">
        <v>5865</v>
      </c>
      <c r="P22" s="424">
        <v>34.173772984579898</v>
      </c>
      <c r="Q22" s="424">
        <v>-83.4361416159946</v>
      </c>
      <c r="R22" s="425">
        <v>300</v>
      </c>
      <c r="S22" s="428">
        <v>120000</v>
      </c>
      <c r="T22" s="76" t="s">
        <v>1095</v>
      </c>
      <c r="U22" s="76" t="s">
        <v>5866</v>
      </c>
      <c r="V22" s="76" t="s">
        <v>5867</v>
      </c>
      <c r="W22" s="76" t="s">
        <v>5868</v>
      </c>
      <c r="X22" s="76" t="s">
        <v>7259</v>
      </c>
      <c r="Y22" s="76" t="s">
        <v>967</v>
      </c>
      <c r="Z22" s="60" t="s">
        <v>184</v>
      </c>
      <c r="AA22" s="123">
        <v>45090</v>
      </c>
      <c r="AB22" s="72" t="s">
        <v>5870</v>
      </c>
      <c r="AC22" s="72" t="s">
        <v>5873</v>
      </c>
      <c r="AD22" s="115" t="s">
        <v>5871</v>
      </c>
      <c r="AE22" s="312" t="s">
        <v>5872</v>
      </c>
      <c r="AF22" s="115">
        <f t="shared" si="0"/>
        <v>25</v>
      </c>
      <c r="AG22" s="115"/>
      <c r="AH22" s="260"/>
      <c r="AI22" s="260"/>
    </row>
    <row r="23" spans="1:35" ht="165">
      <c r="A23" s="107">
        <v>3022</v>
      </c>
      <c r="B23" s="72" t="s">
        <v>167</v>
      </c>
      <c r="C23" s="72" t="s">
        <v>745</v>
      </c>
      <c r="D23" s="72" t="s">
        <v>5861</v>
      </c>
      <c r="E23" s="72" t="s">
        <v>197</v>
      </c>
      <c r="F23" s="72" t="s">
        <v>5862</v>
      </c>
      <c r="G23" s="72" t="s">
        <v>5737</v>
      </c>
      <c r="H23" s="72" t="s">
        <v>4264</v>
      </c>
      <c r="I23" t="s">
        <v>5874</v>
      </c>
      <c r="J23" s="271" t="s">
        <v>5864</v>
      </c>
      <c r="K23" s="271" t="s">
        <v>2142</v>
      </c>
      <c r="L23" s="72" t="s">
        <v>855</v>
      </c>
      <c r="M23" s="72" t="s">
        <v>6</v>
      </c>
      <c r="N23" s="72">
        <v>30529</v>
      </c>
      <c r="O23" s="72" t="s">
        <v>5865</v>
      </c>
      <c r="P23" s="424">
        <v>34.173772984579898</v>
      </c>
      <c r="Q23" s="424">
        <v>-83.4361416159946</v>
      </c>
      <c r="R23" s="425">
        <v>300</v>
      </c>
      <c r="S23" s="428">
        <v>20000</v>
      </c>
      <c r="T23" s="76" t="s">
        <v>1095</v>
      </c>
      <c r="U23" s="76" t="s">
        <v>5866</v>
      </c>
      <c r="V23" s="76" t="s">
        <v>5875</v>
      </c>
      <c r="W23" s="76" t="s">
        <v>5868</v>
      </c>
      <c r="X23" s="76" t="s">
        <v>7259</v>
      </c>
      <c r="Y23" s="76" t="s">
        <v>967</v>
      </c>
      <c r="Z23" s="60" t="s">
        <v>184</v>
      </c>
      <c r="AA23" s="123">
        <v>45090</v>
      </c>
      <c r="AB23" s="72" t="s">
        <v>5870</v>
      </c>
      <c r="AC23" s="72" t="s">
        <v>5876</v>
      </c>
      <c r="AD23" s="115" t="s">
        <v>5871</v>
      </c>
      <c r="AE23" s="312" t="s">
        <v>5872</v>
      </c>
      <c r="AF23" s="115">
        <f t="shared" si="0"/>
        <v>25</v>
      </c>
      <c r="AG23" s="115"/>
      <c r="AH23" s="260"/>
      <c r="AI23" s="260"/>
    </row>
    <row r="24" spans="1:35" ht="90">
      <c r="A24" s="107">
        <v>3023</v>
      </c>
      <c r="B24" s="72" t="s">
        <v>195</v>
      </c>
      <c r="C24" s="72" t="s">
        <v>745</v>
      </c>
      <c r="D24" s="72" t="s">
        <v>5861</v>
      </c>
      <c r="E24" s="72" t="s">
        <v>197</v>
      </c>
      <c r="F24" s="72" t="s">
        <v>5877</v>
      </c>
      <c r="G24" s="72" t="s">
        <v>5737</v>
      </c>
      <c r="H24" s="72" t="s">
        <v>4264</v>
      </c>
      <c r="I24" t="s">
        <v>5878</v>
      </c>
      <c r="J24" s="72"/>
      <c r="K24" s="72"/>
      <c r="L24" s="72" t="s">
        <v>435</v>
      </c>
      <c r="M24" s="72" t="s">
        <v>6</v>
      </c>
      <c r="N24" s="72"/>
      <c r="O24" s="135"/>
      <c r="P24" s="424">
        <v>44.537733054858698</v>
      </c>
      <c r="Q24" s="424">
        <v>-85.663783220836606</v>
      </c>
      <c r="R24" s="425"/>
      <c r="S24" s="428">
        <v>60000</v>
      </c>
      <c r="T24" s="76" t="s">
        <v>1095</v>
      </c>
      <c r="U24" s="76" t="s">
        <v>5866</v>
      </c>
      <c r="V24" s="76" t="s">
        <v>5875</v>
      </c>
      <c r="W24" s="76" t="s">
        <v>5868</v>
      </c>
      <c r="X24" s="76" t="s">
        <v>7259</v>
      </c>
      <c r="Y24" s="76" t="s">
        <v>967</v>
      </c>
      <c r="Z24" s="60" t="s">
        <v>184</v>
      </c>
      <c r="AA24" s="123">
        <v>45090</v>
      </c>
      <c r="AB24" s="72" t="s">
        <v>5879</v>
      </c>
      <c r="AC24" s="72" t="s">
        <v>5880</v>
      </c>
      <c r="AD24" s="115" t="s">
        <v>5871</v>
      </c>
      <c r="AE24" s="312" t="s">
        <v>5872</v>
      </c>
      <c r="AF24" s="115">
        <f t="shared" si="0"/>
        <v>25</v>
      </c>
      <c r="AG24" s="115"/>
      <c r="AH24" s="260"/>
      <c r="AI24" s="260"/>
    </row>
    <row r="25" spans="1:35" ht="90">
      <c r="A25" s="107">
        <v>3024</v>
      </c>
      <c r="B25" s="72" t="s">
        <v>195</v>
      </c>
      <c r="C25" s="72" t="s">
        <v>745</v>
      </c>
      <c r="D25" s="72" t="s">
        <v>5861</v>
      </c>
      <c r="E25" s="72" t="s">
        <v>197</v>
      </c>
      <c r="F25" s="72" t="s">
        <v>5881</v>
      </c>
      <c r="G25" s="72" t="s">
        <v>5737</v>
      </c>
      <c r="H25" s="72" t="s">
        <v>4264</v>
      </c>
      <c r="I25" t="s">
        <v>5882</v>
      </c>
      <c r="J25" s="72"/>
      <c r="K25" s="72"/>
      <c r="L25" s="72" t="s">
        <v>1148</v>
      </c>
      <c r="M25" s="72" t="s">
        <v>6</v>
      </c>
      <c r="N25" s="72"/>
      <c r="O25" s="135"/>
      <c r="P25" s="424">
        <v>35.873531820579501</v>
      </c>
      <c r="Q25" s="424">
        <v>-86.546639470085395</v>
      </c>
      <c r="R25" s="425"/>
      <c r="S25" s="428">
        <v>40000</v>
      </c>
      <c r="T25" s="76" t="s">
        <v>1095</v>
      </c>
      <c r="U25" s="76" t="s">
        <v>5866</v>
      </c>
      <c r="V25" s="76" t="s">
        <v>5875</v>
      </c>
      <c r="W25" s="76" t="s">
        <v>5868</v>
      </c>
      <c r="X25" s="76" t="s">
        <v>7259</v>
      </c>
      <c r="Y25" s="76" t="s">
        <v>967</v>
      </c>
      <c r="Z25" s="60" t="s">
        <v>184</v>
      </c>
      <c r="AA25" s="123">
        <v>45090</v>
      </c>
      <c r="AB25" s="72" t="s">
        <v>5879</v>
      </c>
      <c r="AC25" s="72" t="s">
        <v>5883</v>
      </c>
      <c r="AD25" s="115" t="s">
        <v>5871</v>
      </c>
      <c r="AE25" s="312" t="s">
        <v>5872</v>
      </c>
      <c r="AF25" s="115">
        <f t="shared" si="0"/>
        <v>25</v>
      </c>
      <c r="AG25" s="115"/>
      <c r="AH25" s="260"/>
      <c r="AI25" s="260"/>
    </row>
    <row r="26" spans="1:35" ht="90">
      <c r="A26" s="107">
        <v>3025</v>
      </c>
      <c r="B26" s="72" t="s">
        <v>195</v>
      </c>
      <c r="C26" s="72" t="s">
        <v>745</v>
      </c>
      <c r="D26" s="72" t="s">
        <v>5861</v>
      </c>
      <c r="E26" s="72" t="s">
        <v>197</v>
      </c>
      <c r="F26" s="72" t="s">
        <v>5884</v>
      </c>
      <c r="G26" s="72" t="s">
        <v>5737</v>
      </c>
      <c r="H26" s="72" t="s">
        <v>4264</v>
      </c>
      <c r="I26" t="s">
        <v>5885</v>
      </c>
      <c r="J26" s="72"/>
      <c r="K26" s="72"/>
      <c r="L26" s="72" t="s">
        <v>886</v>
      </c>
      <c r="M26" s="72" t="s">
        <v>6</v>
      </c>
      <c r="N26" s="72"/>
      <c r="O26" s="135"/>
      <c r="P26" s="424">
        <v>38.1138330202389</v>
      </c>
      <c r="Q26" s="424">
        <v>-84.185196441281704</v>
      </c>
      <c r="R26" s="425"/>
      <c r="S26" s="428">
        <v>40000</v>
      </c>
      <c r="T26" s="76" t="s">
        <v>1095</v>
      </c>
      <c r="U26" s="76" t="s">
        <v>5866</v>
      </c>
      <c r="V26" s="76" t="s">
        <v>5875</v>
      </c>
      <c r="W26" s="76" t="s">
        <v>5868</v>
      </c>
      <c r="X26" s="76" t="s">
        <v>7259</v>
      </c>
      <c r="Y26" s="76" t="s">
        <v>967</v>
      </c>
      <c r="Z26" s="60" t="s">
        <v>184</v>
      </c>
      <c r="AA26" s="123">
        <v>45090</v>
      </c>
      <c r="AB26" s="72" t="s">
        <v>5879</v>
      </c>
      <c r="AC26" s="72" t="s">
        <v>5886</v>
      </c>
      <c r="AD26" s="115" t="s">
        <v>5871</v>
      </c>
      <c r="AE26" s="312" t="s">
        <v>5872</v>
      </c>
      <c r="AF26" s="115">
        <f t="shared" si="0"/>
        <v>25</v>
      </c>
      <c r="AG26" s="115"/>
      <c r="AH26" s="260"/>
      <c r="AI26" s="260"/>
    </row>
    <row r="27" spans="1:35" ht="90">
      <c r="A27" s="107">
        <v>3026</v>
      </c>
      <c r="B27" s="72" t="s">
        <v>195</v>
      </c>
      <c r="C27" s="72" t="s">
        <v>745</v>
      </c>
      <c r="D27" s="72" t="s">
        <v>5861</v>
      </c>
      <c r="E27" s="72" t="s">
        <v>197</v>
      </c>
      <c r="F27" s="72" t="s">
        <v>5887</v>
      </c>
      <c r="G27" s="72" t="s">
        <v>5737</v>
      </c>
      <c r="H27" s="72" t="s">
        <v>4264</v>
      </c>
      <c r="I27" t="s">
        <v>5888</v>
      </c>
      <c r="J27" s="72"/>
      <c r="K27" s="72"/>
      <c r="L27" s="72" t="s">
        <v>927</v>
      </c>
      <c r="M27" s="72" t="s">
        <v>6</v>
      </c>
      <c r="N27" s="72"/>
      <c r="O27" s="135"/>
      <c r="P27" s="424">
        <v>41.077137031444302</v>
      </c>
      <c r="Q27" s="424">
        <v>-82.721765449655905</v>
      </c>
      <c r="R27" s="425"/>
      <c r="S27" s="428">
        <v>20000</v>
      </c>
      <c r="T27" s="76" t="s">
        <v>1095</v>
      </c>
      <c r="U27" s="76" t="s">
        <v>5866</v>
      </c>
      <c r="V27" s="76" t="s">
        <v>5875</v>
      </c>
      <c r="W27" s="76" t="s">
        <v>5868</v>
      </c>
      <c r="X27" s="76" t="s">
        <v>7259</v>
      </c>
      <c r="Y27" s="76" t="s">
        <v>967</v>
      </c>
      <c r="Z27" s="60" t="s">
        <v>184</v>
      </c>
      <c r="AA27" s="123">
        <v>45090</v>
      </c>
      <c r="AB27" s="72" t="s">
        <v>5879</v>
      </c>
      <c r="AC27" s="72" t="s">
        <v>5880</v>
      </c>
      <c r="AD27" s="115" t="s">
        <v>5871</v>
      </c>
      <c r="AE27" s="312" t="s">
        <v>5872</v>
      </c>
      <c r="AF27" s="115">
        <f t="shared" si="0"/>
        <v>25</v>
      </c>
      <c r="AG27" s="115"/>
      <c r="AH27" s="260"/>
      <c r="AI27" s="260"/>
    </row>
    <row r="28" spans="1:35" ht="210">
      <c r="A28" s="107">
        <v>3027</v>
      </c>
      <c r="B28" s="72" t="s">
        <v>167</v>
      </c>
      <c r="C28" s="72" t="s">
        <v>745</v>
      </c>
      <c r="D28" s="72" t="s">
        <v>3536</v>
      </c>
      <c r="E28" s="72" t="s">
        <v>197</v>
      </c>
      <c r="F28" s="72" t="s">
        <v>5889</v>
      </c>
      <c r="G28" s="72" t="s">
        <v>5779</v>
      </c>
      <c r="H28" s="72" t="s">
        <v>5779</v>
      </c>
      <c r="I28" s="72" t="s">
        <v>3543</v>
      </c>
      <c r="J28" s="72" t="s">
        <v>5890</v>
      </c>
      <c r="K28" s="72" t="s">
        <v>3541</v>
      </c>
      <c r="L28" s="76" t="s">
        <v>3430</v>
      </c>
      <c r="M28" s="72" t="s">
        <v>6</v>
      </c>
      <c r="N28" s="76">
        <v>97355</v>
      </c>
      <c r="O28" s="103" t="s">
        <v>4738</v>
      </c>
      <c r="P28" s="103">
        <v>44.549052367809303</v>
      </c>
      <c r="Q28" s="103">
        <v>-122.91976220768601</v>
      </c>
      <c r="R28" s="436">
        <v>460</v>
      </c>
      <c r="S28" s="428">
        <v>50</v>
      </c>
      <c r="T28" s="76" t="s">
        <v>1095</v>
      </c>
      <c r="U28" s="76" t="s">
        <v>3536</v>
      </c>
      <c r="V28" s="76" t="s">
        <v>3543</v>
      </c>
      <c r="W28" s="76" t="s">
        <v>3541</v>
      </c>
      <c r="X28" s="76" t="s">
        <v>3430</v>
      </c>
      <c r="Y28" s="76" t="s">
        <v>6</v>
      </c>
      <c r="Z28" s="60" t="s">
        <v>184</v>
      </c>
      <c r="AA28" s="123">
        <v>45095</v>
      </c>
      <c r="AB28" s="72" t="s">
        <v>3544</v>
      </c>
      <c r="AC28" s="76" t="s">
        <v>3547</v>
      </c>
      <c r="AD28" s="115" t="s">
        <v>5891</v>
      </c>
      <c r="AE28" s="312" t="s">
        <v>5892</v>
      </c>
      <c r="AF28" s="115">
        <f t="shared" si="0"/>
        <v>18</v>
      </c>
      <c r="AG28" s="115"/>
      <c r="AH28" s="260"/>
      <c r="AI28" s="260"/>
    </row>
    <row r="29" spans="1:35" ht="90">
      <c r="A29" s="107">
        <v>3028</v>
      </c>
      <c r="B29" s="72" t="s">
        <v>195</v>
      </c>
      <c r="C29" s="72" t="s">
        <v>745</v>
      </c>
      <c r="D29" s="72" t="s">
        <v>3536</v>
      </c>
      <c r="E29" s="72" t="s">
        <v>197</v>
      </c>
      <c r="F29" s="72" t="s">
        <v>5893</v>
      </c>
      <c r="G29" s="72" t="s">
        <v>5779</v>
      </c>
      <c r="H29" s="72" t="s">
        <v>5779</v>
      </c>
      <c r="I29" s="72" t="s">
        <v>3543</v>
      </c>
      <c r="J29" s="72"/>
      <c r="K29" s="72" t="s">
        <v>5894</v>
      </c>
      <c r="L29" s="76" t="s">
        <v>802</v>
      </c>
      <c r="M29" s="72" t="s">
        <v>6</v>
      </c>
      <c r="N29" s="76"/>
      <c r="O29" s="103"/>
      <c r="P29" s="103">
        <v>39.4803078209464</v>
      </c>
      <c r="Q29" s="103">
        <v>-87.411791887882302</v>
      </c>
      <c r="R29" s="436">
        <v>640</v>
      </c>
      <c r="S29" s="432">
        <v>1.4</v>
      </c>
      <c r="T29" s="76" t="s">
        <v>5895</v>
      </c>
      <c r="U29" s="76" t="s">
        <v>3536</v>
      </c>
      <c r="V29" s="76" t="s">
        <v>3543</v>
      </c>
      <c r="W29" s="76" t="s">
        <v>3541</v>
      </c>
      <c r="X29" s="76" t="s">
        <v>3430</v>
      </c>
      <c r="Y29" s="76" t="s">
        <v>6</v>
      </c>
      <c r="Z29" s="60" t="s">
        <v>184</v>
      </c>
      <c r="AA29" s="123">
        <v>45095</v>
      </c>
      <c r="AB29" s="1" t="s">
        <v>5896</v>
      </c>
      <c r="AC29" s="72" t="s">
        <v>5897</v>
      </c>
      <c r="AD29" s="115" t="s">
        <v>5891</v>
      </c>
      <c r="AE29" s="312" t="s">
        <v>5892</v>
      </c>
      <c r="AF29" s="115">
        <f t="shared" si="0"/>
        <v>18</v>
      </c>
      <c r="AG29" s="115"/>
      <c r="AH29" s="260"/>
      <c r="AI29" s="260"/>
    </row>
    <row r="30" spans="1:35" ht="75">
      <c r="A30" s="107">
        <v>3029</v>
      </c>
      <c r="B30" s="72" t="s">
        <v>195</v>
      </c>
      <c r="C30" s="72" t="s">
        <v>745</v>
      </c>
      <c r="D30" s="72" t="s">
        <v>3536</v>
      </c>
      <c r="E30" s="72" t="s">
        <v>197</v>
      </c>
      <c r="F30" s="72" t="s">
        <v>5898</v>
      </c>
      <c r="G30" s="72" t="s">
        <v>5779</v>
      </c>
      <c r="H30" s="72" t="s">
        <v>5779</v>
      </c>
      <c r="I30" s="72" t="s">
        <v>3543</v>
      </c>
      <c r="J30" s="72"/>
      <c r="K30" s="72" t="s">
        <v>5894</v>
      </c>
      <c r="L30" s="76" t="s">
        <v>802</v>
      </c>
      <c r="M30" s="72" t="s">
        <v>6</v>
      </c>
      <c r="N30" s="76"/>
      <c r="O30" s="437"/>
      <c r="P30" s="103">
        <v>39.4803078209464</v>
      </c>
      <c r="Q30" s="103">
        <v>-87.411791887882302</v>
      </c>
      <c r="R30" s="425">
        <v>640</v>
      </c>
      <c r="S30" s="432">
        <v>1.8</v>
      </c>
      <c r="T30" s="76" t="s">
        <v>5895</v>
      </c>
      <c r="U30" s="76" t="s">
        <v>3536</v>
      </c>
      <c r="V30" s="76" t="s">
        <v>3543</v>
      </c>
      <c r="W30" s="76" t="s">
        <v>3541</v>
      </c>
      <c r="X30" s="76" t="s">
        <v>3430</v>
      </c>
      <c r="Y30" s="76" t="s">
        <v>6</v>
      </c>
      <c r="Z30" s="60" t="s">
        <v>184</v>
      </c>
      <c r="AA30" s="123">
        <v>45095</v>
      </c>
      <c r="AB30" s="72" t="s">
        <v>5899</v>
      </c>
      <c r="AC30" s="72" t="s">
        <v>5900</v>
      </c>
      <c r="AD30" s="115" t="s">
        <v>5891</v>
      </c>
      <c r="AE30" s="312" t="s">
        <v>5892</v>
      </c>
      <c r="AF30" s="115">
        <f t="shared" si="0"/>
        <v>18</v>
      </c>
      <c r="AG30" s="115"/>
      <c r="AH30" s="260"/>
      <c r="AI30" s="260"/>
    </row>
    <row r="31" spans="1:35" ht="60">
      <c r="A31" s="107">
        <v>3030</v>
      </c>
      <c r="B31" s="72" t="s">
        <v>167</v>
      </c>
      <c r="C31" s="72" t="s">
        <v>745</v>
      </c>
      <c r="D31" s="72" t="s">
        <v>5901</v>
      </c>
      <c r="E31" s="72"/>
      <c r="F31" s="72" t="s">
        <v>5902</v>
      </c>
      <c r="G31" s="72" t="s">
        <v>5703</v>
      </c>
      <c r="H31" s="72" t="s">
        <v>2130</v>
      </c>
      <c r="I31" s="72" t="s">
        <v>5903</v>
      </c>
      <c r="J31" s="72" t="s">
        <v>5904</v>
      </c>
      <c r="K31" s="72" t="s">
        <v>5905</v>
      </c>
      <c r="L31" s="76" t="s">
        <v>782</v>
      </c>
      <c r="M31" s="76" t="s">
        <v>6</v>
      </c>
      <c r="N31" s="76">
        <v>29841</v>
      </c>
      <c r="O31" s="135" t="s">
        <v>5906</v>
      </c>
      <c r="P31" s="424">
        <v>33.477461016908201</v>
      </c>
      <c r="Q31" s="424">
        <v>-81.931766685047194</v>
      </c>
      <c r="R31" s="436"/>
      <c r="S31" s="428"/>
      <c r="T31" s="76"/>
      <c r="U31" s="76" t="s">
        <v>5901</v>
      </c>
      <c r="V31" s="76" t="s">
        <v>5907</v>
      </c>
      <c r="W31" s="76" t="s">
        <v>5908</v>
      </c>
      <c r="X31" s="76" t="s">
        <v>855</v>
      </c>
      <c r="Y31" s="76" t="s">
        <v>6</v>
      </c>
      <c r="Z31" s="60" t="s">
        <v>184</v>
      </c>
      <c r="AA31" s="123">
        <v>44776</v>
      </c>
      <c r="AB31" s="72" t="s">
        <v>5909</v>
      </c>
      <c r="AC31" s="72"/>
      <c r="AD31" s="115" t="s">
        <v>7260</v>
      </c>
      <c r="AE31" s="312" t="s">
        <v>5911</v>
      </c>
      <c r="AF31" s="115">
        <f t="shared" si="0"/>
        <v>13</v>
      </c>
      <c r="AG31" s="115"/>
      <c r="AH31" s="260"/>
      <c r="AI31" s="260"/>
    </row>
    <row r="32" spans="1:35" ht="105">
      <c r="A32" s="107">
        <v>3031</v>
      </c>
      <c r="B32" s="72" t="s">
        <v>167</v>
      </c>
      <c r="C32" s="72" t="s">
        <v>745</v>
      </c>
      <c r="D32" s="72" t="s">
        <v>2827</v>
      </c>
      <c r="E32" s="72" t="s">
        <v>170</v>
      </c>
      <c r="F32" s="72" t="s">
        <v>5912</v>
      </c>
      <c r="G32" s="72" t="s">
        <v>5737</v>
      </c>
      <c r="H32" s="72" t="s">
        <v>4264</v>
      </c>
      <c r="I32" s="76" t="s">
        <v>5913</v>
      </c>
      <c r="J32" s="72" t="s">
        <v>5914</v>
      </c>
      <c r="K32" s="72" t="s">
        <v>5915</v>
      </c>
      <c r="L32" s="76" t="s">
        <v>806</v>
      </c>
      <c r="M32" s="72" t="s">
        <v>6</v>
      </c>
      <c r="N32" s="76">
        <v>14210</v>
      </c>
      <c r="O32" s="135" t="s">
        <v>5916</v>
      </c>
      <c r="P32" s="424">
        <v>42.868162064212903</v>
      </c>
      <c r="Q32" s="424">
        <v>-78.8403631004022</v>
      </c>
      <c r="R32" s="438">
        <v>170</v>
      </c>
      <c r="S32" s="430"/>
      <c r="T32" s="76"/>
      <c r="U32" s="76" t="s">
        <v>5917</v>
      </c>
      <c r="V32" s="76" t="s">
        <v>5913</v>
      </c>
      <c r="W32" s="76" t="s">
        <v>182</v>
      </c>
      <c r="X32" s="76" t="s">
        <v>183</v>
      </c>
      <c r="Y32" s="76" t="s">
        <v>6</v>
      </c>
      <c r="Z32" s="60" t="s">
        <v>184</v>
      </c>
      <c r="AA32" s="123">
        <v>44780</v>
      </c>
      <c r="AB32" s="72" t="s">
        <v>5918</v>
      </c>
      <c r="AC32" s="72" t="s">
        <v>5921</v>
      </c>
      <c r="AD32" s="115" t="s">
        <v>5919</v>
      </c>
      <c r="AE32" s="312" t="s">
        <v>5920</v>
      </c>
      <c r="AF32" s="115">
        <f t="shared" si="0"/>
        <v>27</v>
      </c>
      <c r="AG32" s="115"/>
      <c r="AH32" s="260"/>
      <c r="AI32" s="260"/>
    </row>
    <row r="33" spans="1:35" ht="57.75" customHeight="1">
      <c r="A33" s="107">
        <v>3032</v>
      </c>
      <c r="B33" s="48" t="s">
        <v>167</v>
      </c>
      <c r="C33" s="48" t="s">
        <v>745</v>
      </c>
      <c r="D33" s="72" t="s">
        <v>2827</v>
      </c>
      <c r="E33" s="48" t="s">
        <v>170</v>
      </c>
      <c r="F33" s="72" t="s">
        <v>2827</v>
      </c>
      <c r="G33" s="72" t="s">
        <v>5737</v>
      </c>
      <c r="H33" s="72" t="s">
        <v>5922</v>
      </c>
      <c r="I33" s="72" t="s">
        <v>2829</v>
      </c>
      <c r="J33" s="72" t="s">
        <v>3609</v>
      </c>
      <c r="K33" s="72" t="s">
        <v>182</v>
      </c>
      <c r="L33" s="60" t="s">
        <v>183</v>
      </c>
      <c r="M33" s="48" t="s">
        <v>6</v>
      </c>
      <c r="N33" s="60">
        <v>28202</v>
      </c>
      <c r="O33" s="48" t="s">
        <v>2832</v>
      </c>
      <c r="P33" s="103">
        <v>35.224141438955201</v>
      </c>
      <c r="Q33" s="103">
        <v>-80.851357648248396</v>
      </c>
      <c r="R33" s="439">
        <v>1300</v>
      </c>
      <c r="S33" s="440"/>
      <c r="T33" s="76"/>
      <c r="U33" s="72" t="s">
        <v>2827</v>
      </c>
      <c r="V33" s="72" t="s">
        <v>2829</v>
      </c>
      <c r="W33" s="76" t="s">
        <v>182</v>
      </c>
      <c r="X33" s="60" t="s">
        <v>183</v>
      </c>
      <c r="Y33" s="60" t="s">
        <v>6</v>
      </c>
      <c r="Z33" s="48" t="s">
        <v>184</v>
      </c>
      <c r="AA33" s="61">
        <v>45295</v>
      </c>
      <c r="AB33" s="72" t="s">
        <v>3610</v>
      </c>
      <c r="AC33" s="76"/>
      <c r="AD33" s="115" t="s">
        <v>5919</v>
      </c>
      <c r="AE33" s="110" t="s">
        <v>2835</v>
      </c>
      <c r="AF33" s="18">
        <f t="shared" si="0"/>
        <v>27</v>
      </c>
      <c r="AG33" s="260" t="s">
        <v>2846</v>
      </c>
      <c r="AH33" s="441" t="s">
        <v>3612</v>
      </c>
      <c r="AI33" s="260"/>
    </row>
    <row r="34" spans="1:35" ht="57.75" customHeight="1">
      <c r="A34" s="107">
        <v>3033</v>
      </c>
      <c r="B34" s="72" t="s">
        <v>167</v>
      </c>
      <c r="C34" s="72" t="s">
        <v>745</v>
      </c>
      <c r="D34" s="72" t="s">
        <v>5923</v>
      </c>
      <c r="E34" s="72" t="s">
        <v>170</v>
      </c>
      <c r="F34" s="72" t="s">
        <v>5924</v>
      </c>
      <c r="G34" s="72" t="s">
        <v>5737</v>
      </c>
      <c r="H34" s="72" t="s">
        <v>5738</v>
      </c>
      <c r="I34" s="72" t="s">
        <v>5925</v>
      </c>
      <c r="J34" s="72" t="s">
        <v>5926</v>
      </c>
      <c r="K34" s="72" t="s">
        <v>5927</v>
      </c>
      <c r="L34" s="76" t="s">
        <v>985</v>
      </c>
      <c r="M34" s="76" t="s">
        <v>6</v>
      </c>
      <c r="N34" s="76">
        <v>77301</v>
      </c>
      <c r="O34" s="135" t="s">
        <v>5928</v>
      </c>
      <c r="P34" s="424">
        <v>30.313858072617201</v>
      </c>
      <c r="Q34" s="424">
        <v>-95.388507847018005</v>
      </c>
      <c r="R34" s="436">
        <v>175</v>
      </c>
      <c r="S34" s="428">
        <v>36287</v>
      </c>
      <c r="T34" s="76" t="s">
        <v>1095</v>
      </c>
      <c r="U34" s="76" t="s">
        <v>5929</v>
      </c>
      <c r="V34" s="76" t="s">
        <v>5925</v>
      </c>
      <c r="W34" s="76" t="s">
        <v>5930</v>
      </c>
      <c r="X34" s="76" t="s">
        <v>985</v>
      </c>
      <c r="Y34" s="76" t="s">
        <v>6</v>
      </c>
      <c r="Z34" s="60" t="s">
        <v>184</v>
      </c>
      <c r="AA34" s="123">
        <v>45091</v>
      </c>
      <c r="AB34" s="72" t="s">
        <v>5931</v>
      </c>
      <c r="AC34" s="76"/>
      <c r="AD34" s="115" t="s">
        <v>5932</v>
      </c>
      <c r="AE34" s="312" t="s">
        <v>5933</v>
      </c>
      <c r="AF34" s="115">
        <f t="shared" ref="AF34:AF52" si="1">IF(LEN(TRIM(AD34))=0,0,LEN(TRIM(AD34))-LEN(SUBSTITUTE(AD34," ",""))+1)</f>
        <v>22</v>
      </c>
      <c r="AG34" s="115"/>
      <c r="AH34" s="260"/>
      <c r="AI34" s="260"/>
    </row>
    <row r="35" spans="1:35" ht="57.75" customHeight="1">
      <c r="A35" s="107">
        <v>3034</v>
      </c>
      <c r="B35" s="48" t="s">
        <v>195</v>
      </c>
      <c r="C35" s="72" t="s">
        <v>745</v>
      </c>
      <c r="D35" s="72" t="s">
        <v>4851</v>
      </c>
      <c r="E35" s="48" t="s">
        <v>170</v>
      </c>
      <c r="F35" s="72" t="s">
        <v>5934</v>
      </c>
      <c r="G35" s="72" t="s">
        <v>5737</v>
      </c>
      <c r="H35" s="72" t="s">
        <v>5935</v>
      </c>
      <c r="I35" s="72" t="s">
        <v>4265</v>
      </c>
      <c r="J35" s="72" t="s">
        <v>4859</v>
      </c>
      <c r="K35" s="72" t="s">
        <v>4860</v>
      </c>
      <c r="L35" s="48" t="s">
        <v>767</v>
      </c>
      <c r="M35" s="48" t="s">
        <v>6</v>
      </c>
      <c r="N35" s="48">
        <v>70776</v>
      </c>
      <c r="O35" s="48" t="s">
        <v>4855</v>
      </c>
      <c r="P35" s="103">
        <v>30.235844451886202</v>
      </c>
      <c r="Q35" s="103">
        <v>-91.099597389348105</v>
      </c>
      <c r="R35" s="433">
        <v>80</v>
      </c>
      <c r="S35" s="428">
        <v>10000</v>
      </c>
      <c r="T35" s="76" t="s">
        <v>5936</v>
      </c>
      <c r="U35" s="72" t="s">
        <v>4263</v>
      </c>
      <c r="V35" s="72" t="s">
        <v>4265</v>
      </c>
      <c r="W35" s="72" t="s">
        <v>4525</v>
      </c>
      <c r="X35" s="72" t="s">
        <v>753</v>
      </c>
      <c r="Y35" s="72" t="s">
        <v>6</v>
      </c>
      <c r="Z35" s="60" t="s">
        <v>184</v>
      </c>
      <c r="AA35" s="123">
        <v>44899</v>
      </c>
      <c r="AB35" s="1" t="s">
        <v>5937</v>
      </c>
      <c r="AC35" s="72" t="s">
        <v>5940</v>
      </c>
      <c r="AD35" s="115" t="s">
        <v>5938</v>
      </c>
      <c r="AE35" s="312" t="s">
        <v>5939</v>
      </c>
      <c r="AF35" s="115">
        <f t="shared" si="1"/>
        <v>21</v>
      </c>
      <c r="AG35" s="115"/>
      <c r="AH35" s="260"/>
      <c r="AI35" s="260"/>
    </row>
    <row r="36" spans="1:35" ht="85.5" customHeight="1">
      <c r="A36" s="107">
        <v>3035</v>
      </c>
      <c r="B36" s="48" t="s">
        <v>195</v>
      </c>
      <c r="C36" s="72" t="s">
        <v>745</v>
      </c>
      <c r="D36" s="72" t="s">
        <v>5941</v>
      </c>
      <c r="E36" s="72" t="s">
        <v>197</v>
      </c>
      <c r="F36" s="72" t="s">
        <v>5942</v>
      </c>
      <c r="G36" s="72" t="s">
        <v>5703</v>
      </c>
      <c r="H36" s="72" t="s">
        <v>7261</v>
      </c>
      <c r="I36" s="72" t="s">
        <v>5944</v>
      </c>
      <c r="J36" s="72" t="s">
        <v>5945</v>
      </c>
      <c r="K36" s="72" t="s">
        <v>5946</v>
      </c>
      <c r="L36" s="72" t="s">
        <v>886</v>
      </c>
      <c r="M36" s="72" t="s">
        <v>6</v>
      </c>
      <c r="N36" s="72"/>
      <c r="O36" s="135"/>
      <c r="P36" s="103">
        <v>36.721824066493397</v>
      </c>
      <c r="Q36" s="103">
        <v>-86.577893793652095</v>
      </c>
      <c r="R36" s="433">
        <v>141</v>
      </c>
      <c r="S36" s="428"/>
      <c r="T36" s="76"/>
      <c r="U36" s="72" t="s">
        <v>5947</v>
      </c>
      <c r="V36" s="72" t="s">
        <v>5948</v>
      </c>
      <c r="W36" s="72" t="s">
        <v>5949</v>
      </c>
      <c r="X36" s="72" t="s">
        <v>5950</v>
      </c>
      <c r="Y36" s="72" t="s">
        <v>938</v>
      </c>
      <c r="Z36" s="60" t="s">
        <v>184</v>
      </c>
      <c r="AA36" s="123">
        <v>45091</v>
      </c>
      <c r="AB36" s="72" t="s">
        <v>5951</v>
      </c>
      <c r="AC36" s="72" t="s">
        <v>5954</v>
      </c>
      <c r="AD36" s="115" t="s">
        <v>5952</v>
      </c>
      <c r="AE36" s="312" t="s">
        <v>5953</v>
      </c>
      <c r="AF36" s="115">
        <f t="shared" si="1"/>
        <v>13</v>
      </c>
      <c r="AG36" s="115"/>
      <c r="AH36" s="260"/>
      <c r="AI36" s="260"/>
    </row>
    <row r="37" spans="1:35" ht="85.5" customHeight="1">
      <c r="A37" s="107">
        <v>3036</v>
      </c>
      <c r="B37" s="72" t="s">
        <v>195</v>
      </c>
      <c r="C37" s="72" t="s">
        <v>745</v>
      </c>
      <c r="D37" s="72" t="s">
        <v>1971</v>
      </c>
      <c r="E37" s="72" t="s">
        <v>197</v>
      </c>
      <c r="F37" s="72" t="s">
        <v>1972</v>
      </c>
      <c r="G37" s="72" t="s">
        <v>5779</v>
      </c>
      <c r="H37" s="72" t="s">
        <v>5779</v>
      </c>
      <c r="I37" s="72" t="s">
        <v>5955</v>
      </c>
      <c r="J37" s="72" t="s">
        <v>1975</v>
      </c>
      <c r="K37" s="72" t="s">
        <v>1147</v>
      </c>
      <c r="L37" s="76" t="s">
        <v>1148</v>
      </c>
      <c r="M37" s="76" t="s">
        <v>6</v>
      </c>
      <c r="N37" s="76">
        <v>37040</v>
      </c>
      <c r="O37" s="135" t="s">
        <v>5956</v>
      </c>
      <c r="P37" s="424">
        <v>35.271288560079398</v>
      </c>
      <c r="Q37" s="424">
        <v>-89.973535490835104</v>
      </c>
      <c r="R37" s="436">
        <v>700</v>
      </c>
      <c r="S37" s="428">
        <v>10</v>
      </c>
      <c r="T37" s="76" t="s">
        <v>5783</v>
      </c>
      <c r="U37" s="76" t="s">
        <v>1971</v>
      </c>
      <c r="V37" s="76" t="s">
        <v>5955</v>
      </c>
      <c r="W37" s="76" t="s">
        <v>1976</v>
      </c>
      <c r="X37" s="76" t="s">
        <v>985</v>
      </c>
      <c r="Y37" s="76" t="s">
        <v>6</v>
      </c>
      <c r="Z37" s="60" t="s">
        <v>184</v>
      </c>
      <c r="AA37" s="123">
        <v>45096</v>
      </c>
      <c r="AB37" s="72" t="s">
        <v>5957</v>
      </c>
      <c r="AC37" s="72" t="s">
        <v>5959</v>
      </c>
      <c r="AD37" s="115" t="s">
        <v>5958</v>
      </c>
      <c r="AE37" s="312" t="s">
        <v>1979</v>
      </c>
      <c r="AF37" s="260">
        <f t="shared" si="1"/>
        <v>16</v>
      </c>
      <c r="AG37" s="260"/>
      <c r="AH37" s="260"/>
      <c r="AI37" s="260"/>
    </row>
    <row r="38" spans="1:35" ht="80.25" customHeight="1">
      <c r="A38" s="107">
        <v>3037</v>
      </c>
      <c r="B38" s="72" t="s">
        <v>167</v>
      </c>
      <c r="C38" s="72" t="s">
        <v>745</v>
      </c>
      <c r="D38" s="72" t="s">
        <v>5960</v>
      </c>
      <c r="E38" s="72" t="s">
        <v>197</v>
      </c>
      <c r="F38" s="72" t="s">
        <v>5961</v>
      </c>
      <c r="G38" s="72" t="s">
        <v>5737</v>
      </c>
      <c r="H38" s="72" t="s">
        <v>4264</v>
      </c>
      <c r="I38" s="72" t="s">
        <v>5962</v>
      </c>
      <c r="J38" s="72" t="s">
        <v>5963</v>
      </c>
      <c r="K38" s="72" t="s">
        <v>5964</v>
      </c>
      <c r="L38" s="76" t="s">
        <v>1148</v>
      </c>
      <c r="M38" s="72" t="s">
        <v>6</v>
      </c>
      <c r="N38" s="76">
        <v>38127</v>
      </c>
      <c r="O38" s="135"/>
      <c r="P38" s="424">
        <v>30.313922906032602</v>
      </c>
      <c r="Q38" s="424">
        <v>-95.388550762119394</v>
      </c>
      <c r="R38" s="436">
        <v>350</v>
      </c>
      <c r="S38" s="428">
        <v>30000</v>
      </c>
      <c r="T38" s="76" t="s">
        <v>1095</v>
      </c>
      <c r="U38" s="76" t="s">
        <v>5965</v>
      </c>
      <c r="V38" s="72" t="s">
        <v>5966</v>
      </c>
      <c r="W38" s="76" t="s">
        <v>5949</v>
      </c>
      <c r="X38" s="76" t="s">
        <v>5967</v>
      </c>
      <c r="Y38" s="76" t="s">
        <v>938</v>
      </c>
      <c r="Z38" s="105" t="s">
        <v>184</v>
      </c>
      <c r="AA38" s="123">
        <v>44780</v>
      </c>
      <c r="AB38" s="72" t="s">
        <v>5968</v>
      </c>
      <c r="AC38" s="76" t="s">
        <v>5970</v>
      </c>
      <c r="AD38" s="115" t="s">
        <v>5969</v>
      </c>
      <c r="AE38" s="312" t="s">
        <v>5962</v>
      </c>
      <c r="AF38" s="260">
        <f t="shared" si="1"/>
        <v>29</v>
      </c>
      <c r="AG38" s="260"/>
      <c r="AH38" s="260"/>
      <c r="AI38" s="260"/>
    </row>
    <row r="39" spans="1:35" ht="65.25">
      <c r="A39" s="107">
        <v>3038</v>
      </c>
      <c r="B39" s="630" t="s">
        <v>6828</v>
      </c>
      <c r="C39" s="630" t="s">
        <v>745</v>
      </c>
      <c r="D39" s="630" t="s">
        <v>6862</v>
      </c>
      <c r="E39" s="630" t="s">
        <v>197</v>
      </c>
      <c r="F39" s="630" t="s">
        <v>6863</v>
      </c>
      <c r="G39" s="630" t="s">
        <v>6867</v>
      </c>
      <c r="H39" s="630" t="s">
        <v>6868</v>
      </c>
      <c r="I39" s="630" t="s">
        <v>6972</v>
      </c>
      <c r="J39" s="630" t="s">
        <v>6864</v>
      </c>
      <c r="K39" s="630" t="s">
        <v>4446</v>
      </c>
      <c r="L39" s="630" t="s">
        <v>985</v>
      </c>
      <c r="M39" s="630" t="s">
        <v>6</v>
      </c>
      <c r="N39" s="630" t="s">
        <v>6865</v>
      </c>
      <c r="O39" s="633" t="s">
        <v>7222</v>
      </c>
      <c r="P39" s="630">
        <v>29.618599633381798</v>
      </c>
      <c r="Q39" s="630">
        <v>-98.476759848480995</v>
      </c>
      <c r="R39" s="634" t="s">
        <v>6866</v>
      </c>
      <c r="S39" s="635">
        <v>1</v>
      </c>
      <c r="T39" s="630" t="s">
        <v>1095</v>
      </c>
      <c r="U39" s="630" t="s">
        <v>6862</v>
      </c>
      <c r="V39" s="630" t="s">
        <v>6972</v>
      </c>
      <c r="W39" s="630" t="s">
        <v>7224</v>
      </c>
      <c r="X39" s="630" t="s">
        <v>985</v>
      </c>
      <c r="Y39" s="630" t="s">
        <v>6</v>
      </c>
      <c r="Z39" s="620" t="s">
        <v>2886</v>
      </c>
      <c r="AA39" s="631">
        <v>45334</v>
      </c>
      <c r="AB39" s="619" t="s">
        <v>861</v>
      </c>
      <c r="AC39" s="630"/>
      <c r="AD39" s="630" t="s">
        <v>7226</v>
      </c>
      <c r="AE39" s="630"/>
      <c r="AF39" s="624">
        <f t="shared" si="1"/>
        <v>23</v>
      </c>
      <c r="AG39" s="630" t="s">
        <v>6859</v>
      </c>
      <c r="AH39" s="630" t="s">
        <v>6860</v>
      </c>
      <c r="AI39" s="630" t="s">
        <v>6861</v>
      </c>
    </row>
    <row r="40" spans="1:35" ht="105">
      <c r="A40" s="107">
        <v>3039</v>
      </c>
      <c r="B40" s="72" t="s">
        <v>167</v>
      </c>
      <c r="C40" s="72" t="s">
        <v>745</v>
      </c>
      <c r="D40" s="72" t="s">
        <v>5971</v>
      </c>
      <c r="E40" s="72" t="s">
        <v>170</v>
      </c>
      <c r="F40" s="72" t="s">
        <v>5971</v>
      </c>
      <c r="G40" s="72" t="s">
        <v>8</v>
      </c>
      <c r="H40" s="72" t="s">
        <v>5972</v>
      </c>
      <c r="I40" s="72" t="s">
        <v>4928</v>
      </c>
      <c r="J40" t="s">
        <v>5973</v>
      </c>
      <c r="K40" t="s">
        <v>5974</v>
      </c>
      <c r="L40" t="s">
        <v>733</v>
      </c>
      <c r="M40" s="72" t="s">
        <v>6</v>
      </c>
      <c r="N40" s="374" t="s">
        <v>5975</v>
      </c>
      <c r="O40" t="s">
        <v>5976</v>
      </c>
      <c r="P40" s="424">
        <v>30.968413265294199</v>
      </c>
      <c r="Q40" s="424">
        <v>-88.026798317740202</v>
      </c>
      <c r="R40" s="145">
        <v>150</v>
      </c>
      <c r="S40" s="112"/>
      <c r="T40" s="76"/>
      <c r="U40" s="76" t="s">
        <v>4926</v>
      </c>
      <c r="V40" s="76" t="s">
        <v>4928</v>
      </c>
      <c r="W40" s="76" t="s">
        <v>4933</v>
      </c>
      <c r="X40" s="76" t="s">
        <v>4934</v>
      </c>
      <c r="Y40" s="76" t="s">
        <v>4935</v>
      </c>
      <c r="Z40" s="105" t="s">
        <v>184</v>
      </c>
      <c r="AA40" s="123">
        <v>45304</v>
      </c>
      <c r="AB40" s="72" t="s">
        <v>5977</v>
      </c>
      <c r="AC40" s="76"/>
      <c r="AD40" s="115" t="s">
        <v>4936</v>
      </c>
      <c r="AE40" s="567" t="s">
        <v>4928</v>
      </c>
      <c r="AF40" s="260">
        <f t="shared" si="1"/>
        <v>28</v>
      </c>
      <c r="AG40" t="s">
        <v>5978</v>
      </c>
      <c r="AH40" t="s">
        <v>5979</v>
      </c>
      <c r="AI40" s="441" t="s">
        <v>5980</v>
      </c>
    </row>
    <row r="41" spans="1:35" ht="57" customHeight="1">
      <c r="A41" s="107">
        <v>3040</v>
      </c>
      <c r="B41" s="72" t="s">
        <v>167</v>
      </c>
      <c r="C41" s="72" t="s">
        <v>745</v>
      </c>
      <c r="D41" s="72" t="s">
        <v>5971</v>
      </c>
      <c r="E41" s="72" t="s">
        <v>170</v>
      </c>
      <c r="F41" s="72" t="s">
        <v>5971</v>
      </c>
      <c r="G41" s="72" t="s">
        <v>8</v>
      </c>
      <c r="H41" s="72" t="s">
        <v>7262</v>
      </c>
      <c r="I41" s="72" t="s">
        <v>4928</v>
      </c>
      <c r="J41" t="s">
        <v>5982</v>
      </c>
      <c r="K41" t="s">
        <v>5983</v>
      </c>
      <c r="L41" t="s">
        <v>993</v>
      </c>
      <c r="M41" s="72" t="s">
        <v>6</v>
      </c>
      <c r="N41" s="374">
        <v>54313</v>
      </c>
      <c r="O41" t="s">
        <v>5984</v>
      </c>
      <c r="P41" s="424">
        <v>44.581107565082398</v>
      </c>
      <c r="Q41" s="424">
        <v>-88.062901626038396</v>
      </c>
      <c r="R41" s="145">
        <v>30</v>
      </c>
      <c r="S41" s="112"/>
      <c r="T41" s="76"/>
      <c r="U41" s="76" t="s">
        <v>4926</v>
      </c>
      <c r="V41" s="76" t="s">
        <v>4928</v>
      </c>
      <c r="W41" s="76" t="s">
        <v>4933</v>
      </c>
      <c r="X41" s="76" t="s">
        <v>4934</v>
      </c>
      <c r="Y41" s="76" t="s">
        <v>4935</v>
      </c>
      <c r="Z41" s="105" t="s">
        <v>184</v>
      </c>
      <c r="AA41" s="123">
        <v>45304</v>
      </c>
      <c r="AB41" s="72" t="s">
        <v>5985</v>
      </c>
      <c r="AC41" s="76" t="s">
        <v>5986</v>
      </c>
      <c r="AD41" s="115" t="s">
        <v>4936</v>
      </c>
      <c r="AE41" s="567" t="s">
        <v>4928</v>
      </c>
      <c r="AF41" s="260">
        <f t="shared" si="1"/>
        <v>28</v>
      </c>
      <c r="AG41" t="s">
        <v>5987</v>
      </c>
      <c r="AH41" t="s">
        <v>5988</v>
      </c>
      <c r="AI41" s="441" t="s">
        <v>5989</v>
      </c>
    </row>
    <row r="42" spans="1:35" ht="105">
      <c r="A42" s="107">
        <v>3041</v>
      </c>
      <c r="B42" s="72" t="s">
        <v>167</v>
      </c>
      <c r="C42" s="72" t="s">
        <v>745</v>
      </c>
      <c r="D42" s="72" t="s">
        <v>3070</v>
      </c>
      <c r="E42" s="72" t="s">
        <v>170</v>
      </c>
      <c r="F42" s="72" t="s">
        <v>5990</v>
      </c>
      <c r="G42" s="72" t="s">
        <v>5703</v>
      </c>
      <c r="H42" s="72" t="s">
        <v>2492</v>
      </c>
      <c r="I42" s="72" t="s">
        <v>5991</v>
      </c>
      <c r="J42" s="72" t="s">
        <v>5992</v>
      </c>
      <c r="K42" s="72" t="s">
        <v>5993</v>
      </c>
      <c r="L42" s="76" t="s">
        <v>1287</v>
      </c>
      <c r="M42" s="76" t="s">
        <v>6</v>
      </c>
      <c r="N42" s="76">
        <v>16433</v>
      </c>
      <c r="O42" s="135" t="s">
        <v>3074</v>
      </c>
      <c r="P42" s="424">
        <v>41.714734150127299</v>
      </c>
      <c r="Q42" s="424">
        <v>-80.143557888798796</v>
      </c>
      <c r="R42" s="436">
        <v>230</v>
      </c>
      <c r="S42" s="428"/>
      <c r="T42" s="76"/>
      <c r="U42" s="76" t="s">
        <v>3075</v>
      </c>
      <c r="V42" s="76" t="s">
        <v>5991</v>
      </c>
      <c r="W42" s="76" t="s">
        <v>3076</v>
      </c>
      <c r="X42" s="76" t="s">
        <v>183</v>
      </c>
      <c r="Y42" s="76" t="s">
        <v>6</v>
      </c>
      <c r="Z42" s="60" t="s">
        <v>184</v>
      </c>
      <c r="AA42" s="123">
        <v>44780</v>
      </c>
      <c r="AB42" s="72" t="s">
        <v>5994</v>
      </c>
      <c r="AC42" s="76"/>
      <c r="AD42" s="115" t="s">
        <v>5995</v>
      </c>
      <c r="AE42" s="312" t="s">
        <v>3072</v>
      </c>
      <c r="AF42" s="260">
        <f t="shared" si="1"/>
        <v>23</v>
      </c>
      <c r="AG42" s="260"/>
      <c r="AH42" s="260"/>
      <c r="AI42" s="260"/>
    </row>
    <row r="43" spans="1:35" ht="120">
      <c r="A43" s="107">
        <v>3042</v>
      </c>
      <c r="B43" s="72" t="s">
        <v>167</v>
      </c>
      <c r="C43" s="72" t="s">
        <v>745</v>
      </c>
      <c r="D43" s="72" t="s">
        <v>5996</v>
      </c>
      <c r="E43" s="72" t="s">
        <v>170</v>
      </c>
      <c r="F43" s="72" t="s">
        <v>5997</v>
      </c>
      <c r="G43" s="72" t="s">
        <v>5703</v>
      </c>
      <c r="H43" s="72" t="s">
        <v>8</v>
      </c>
      <c r="I43" s="72" t="s">
        <v>5998</v>
      </c>
      <c r="J43" s="72" t="s">
        <v>5999</v>
      </c>
      <c r="K43" s="72" t="s">
        <v>3279</v>
      </c>
      <c r="L43" s="76" t="s">
        <v>1287</v>
      </c>
      <c r="M43" s="76" t="s">
        <v>6</v>
      </c>
      <c r="N43" s="76">
        <v>15222</v>
      </c>
      <c r="O43" s="135" t="s">
        <v>6000</v>
      </c>
      <c r="P43" s="424">
        <v>40.440118680692898</v>
      </c>
      <c r="Q43" s="424">
        <v>-80.003446616041103</v>
      </c>
      <c r="R43" s="425">
        <v>2573</v>
      </c>
      <c r="S43" s="428"/>
      <c r="T43" s="76"/>
      <c r="U43" s="76" t="s">
        <v>6001</v>
      </c>
      <c r="V43" s="76" t="s">
        <v>6002</v>
      </c>
      <c r="W43" s="76" t="s">
        <v>3279</v>
      </c>
      <c r="X43" s="76" t="s">
        <v>1287</v>
      </c>
      <c r="Y43" s="76" t="s">
        <v>6</v>
      </c>
      <c r="Z43" s="60" t="s">
        <v>184</v>
      </c>
      <c r="AA43" s="123">
        <v>44443</v>
      </c>
      <c r="AB43" s="72" t="s">
        <v>6003</v>
      </c>
      <c r="AC43" s="72" t="s">
        <v>6006</v>
      </c>
      <c r="AD43" s="502" t="s">
        <v>6004</v>
      </c>
      <c r="AE43" s="443" t="s">
        <v>6005</v>
      </c>
      <c r="AF43" s="260">
        <f t="shared" si="1"/>
        <v>15</v>
      </c>
      <c r="AG43" s="260"/>
      <c r="AH43" s="260"/>
      <c r="AI43" s="260"/>
    </row>
    <row r="44" spans="1:35" ht="75">
      <c r="A44" s="107">
        <v>3043</v>
      </c>
      <c r="B44" s="72" t="s">
        <v>167</v>
      </c>
      <c r="C44" s="72" t="s">
        <v>745</v>
      </c>
      <c r="D44" s="72" t="s">
        <v>6007</v>
      </c>
      <c r="E44" s="72" t="s">
        <v>170</v>
      </c>
      <c r="F44" s="72" t="s">
        <v>6008</v>
      </c>
      <c r="G44" s="72" t="s">
        <v>5724</v>
      </c>
      <c r="H44" s="72" t="s">
        <v>6009</v>
      </c>
      <c r="I44" s="72" t="s">
        <v>6010</v>
      </c>
      <c r="J44" s="72" t="s">
        <v>6011</v>
      </c>
      <c r="K44" s="72" t="s">
        <v>6012</v>
      </c>
      <c r="L44" s="76" t="s">
        <v>753</v>
      </c>
      <c r="M44" s="76" t="s">
        <v>6</v>
      </c>
      <c r="N44" s="444" t="s">
        <v>6013</v>
      </c>
      <c r="O44" s="135" t="s">
        <v>6014</v>
      </c>
      <c r="P44" s="424">
        <v>42.244432084595303</v>
      </c>
      <c r="Q44" s="424">
        <v>-71.434142989010496</v>
      </c>
      <c r="R44" s="425"/>
      <c r="S44" s="428">
        <v>3000</v>
      </c>
      <c r="T44" s="76" t="s">
        <v>1095</v>
      </c>
      <c r="U44" s="72" t="s">
        <v>6007</v>
      </c>
      <c r="V44" s="76" t="s">
        <v>6010</v>
      </c>
      <c r="W44" s="76" t="s">
        <v>6015</v>
      </c>
      <c r="X44" s="76" t="s">
        <v>1589</v>
      </c>
      <c r="Y44" s="76" t="s">
        <v>918</v>
      </c>
      <c r="Z44" s="60" t="s">
        <v>184</v>
      </c>
      <c r="AA44" s="123">
        <v>44797</v>
      </c>
      <c r="AB44" s="72" t="s">
        <v>6016</v>
      </c>
      <c r="AC44" s="72"/>
      <c r="AD44" s="115" t="s">
        <v>6017</v>
      </c>
      <c r="AE44" s="312" t="s">
        <v>6018</v>
      </c>
      <c r="AF44" s="260">
        <f t="shared" si="1"/>
        <v>27</v>
      </c>
      <c r="AG44" s="260"/>
      <c r="AH44" s="260"/>
      <c r="AI44" s="260"/>
    </row>
    <row r="45" spans="1:35" ht="108" customHeight="1">
      <c r="A45" s="107">
        <v>3044</v>
      </c>
      <c r="B45" s="672" t="s">
        <v>6828</v>
      </c>
      <c r="C45" s="672" t="s">
        <v>745</v>
      </c>
      <c r="D45" s="672" t="s">
        <v>6855</v>
      </c>
      <c r="E45" s="672" t="s">
        <v>197</v>
      </c>
      <c r="F45" s="672" t="s">
        <v>6855</v>
      </c>
      <c r="G45" s="672" t="s">
        <v>5779</v>
      </c>
      <c r="H45" s="672" t="s">
        <v>6858</v>
      </c>
      <c r="I45" s="672" t="s">
        <v>6971</v>
      </c>
      <c r="J45" s="672" t="s">
        <v>6856</v>
      </c>
      <c r="K45" s="672" t="s">
        <v>1313</v>
      </c>
      <c r="L45" s="672" t="s">
        <v>249</v>
      </c>
      <c r="M45" s="672" t="s">
        <v>6</v>
      </c>
      <c r="N45" s="672" t="s">
        <v>6857</v>
      </c>
      <c r="O45" s="756" t="s">
        <v>6861</v>
      </c>
      <c r="P45" s="672">
        <v>37.782687350217699</v>
      </c>
      <c r="Q45" s="672">
        <v>-122.27095993950201</v>
      </c>
      <c r="R45" s="757">
        <v>35</v>
      </c>
      <c r="S45" s="758">
        <v>500000</v>
      </c>
      <c r="T45" s="672" t="s">
        <v>7223</v>
      </c>
      <c r="U45" s="672" t="s">
        <v>6855</v>
      </c>
      <c r="V45" s="672" t="s">
        <v>6971</v>
      </c>
      <c r="W45" s="672" t="s">
        <v>1313</v>
      </c>
      <c r="X45" s="672" t="s">
        <v>249</v>
      </c>
      <c r="Y45" s="672" t="s">
        <v>6</v>
      </c>
      <c r="Z45" s="60" t="s">
        <v>2886</v>
      </c>
      <c r="AA45" s="123">
        <v>45334</v>
      </c>
      <c r="AB45" s="72" t="s">
        <v>861</v>
      </c>
      <c r="AC45" s="672"/>
      <c r="AD45" s="672" t="s">
        <v>7225</v>
      </c>
      <c r="AE45" s="672"/>
      <c r="AF45" s="76">
        <f t="shared" si="1"/>
        <v>26</v>
      </c>
      <c r="AG45" s="672" t="s">
        <v>6852</v>
      </c>
      <c r="AH45" s="672" t="s">
        <v>6853</v>
      </c>
      <c r="AI45" s="672" t="s">
        <v>6854</v>
      </c>
    </row>
    <row r="46" spans="1:35" ht="108" customHeight="1">
      <c r="A46" s="107">
        <v>3045</v>
      </c>
      <c r="B46" s="72" t="s">
        <v>389</v>
      </c>
      <c r="C46" s="72" t="s">
        <v>745</v>
      </c>
      <c r="D46" s="72" t="s">
        <v>2154</v>
      </c>
      <c r="E46" s="72" t="s">
        <v>197</v>
      </c>
      <c r="F46" s="72" t="s">
        <v>6019</v>
      </c>
      <c r="G46" s="72" t="s">
        <v>5692</v>
      </c>
      <c r="H46" s="72" t="s">
        <v>8</v>
      </c>
      <c r="I46" s="72" t="s">
        <v>2155</v>
      </c>
      <c r="J46" s="72" t="s">
        <v>6020</v>
      </c>
      <c r="K46" s="72" t="s">
        <v>1762</v>
      </c>
      <c r="L46" s="76" t="s">
        <v>736</v>
      </c>
      <c r="M46" s="76" t="s">
        <v>6</v>
      </c>
      <c r="N46" s="444">
        <v>80023</v>
      </c>
      <c r="O46" s="135"/>
      <c r="P46" s="424">
        <v>39.970658439831404</v>
      </c>
      <c r="Q46" s="424">
        <v>-104.981365876241</v>
      </c>
      <c r="R46" s="425">
        <v>125</v>
      </c>
      <c r="S46" s="428">
        <v>30</v>
      </c>
      <c r="T46" s="72" t="s">
        <v>6021</v>
      </c>
      <c r="U46" s="72" t="s">
        <v>2154</v>
      </c>
      <c r="V46" s="76" t="s">
        <v>2155</v>
      </c>
      <c r="W46" s="76" t="s">
        <v>2157</v>
      </c>
      <c r="X46" s="76" t="s">
        <v>736</v>
      </c>
      <c r="Y46" s="76" t="s">
        <v>6</v>
      </c>
      <c r="Z46" s="60" t="s">
        <v>184</v>
      </c>
      <c r="AA46" s="123">
        <v>45096</v>
      </c>
      <c r="AB46" s="72" t="s">
        <v>6022</v>
      </c>
      <c r="AC46" s="72" t="s">
        <v>6024</v>
      </c>
      <c r="AD46" s="115" t="s">
        <v>6023</v>
      </c>
      <c r="AE46" s="312" t="s">
        <v>2162</v>
      </c>
      <c r="AF46" s="260">
        <f t="shared" si="1"/>
        <v>18</v>
      </c>
      <c r="AG46" s="260"/>
      <c r="AH46" s="260"/>
      <c r="AI46" s="260"/>
    </row>
    <row r="47" spans="1:35" ht="108" customHeight="1">
      <c r="A47" s="107">
        <v>3046</v>
      </c>
      <c r="B47" s="72" t="s">
        <v>195</v>
      </c>
      <c r="C47" s="72" t="s">
        <v>745</v>
      </c>
      <c r="D47" s="72" t="s">
        <v>6025</v>
      </c>
      <c r="E47" s="72" t="s">
        <v>170</v>
      </c>
      <c r="F47" s="72" t="s">
        <v>6026</v>
      </c>
      <c r="G47" s="72" t="s">
        <v>5703</v>
      </c>
      <c r="H47" s="72" t="s">
        <v>6027</v>
      </c>
      <c r="I47" s="72" t="s">
        <v>6028</v>
      </c>
      <c r="J47" s="72" t="s">
        <v>6029</v>
      </c>
      <c r="K47" s="72" t="s">
        <v>3002</v>
      </c>
      <c r="L47" s="76" t="s">
        <v>855</v>
      </c>
      <c r="M47" s="76" t="s">
        <v>6</v>
      </c>
      <c r="N47" s="444">
        <v>30906</v>
      </c>
      <c r="O47" s="135" t="s">
        <v>6030</v>
      </c>
      <c r="P47" s="424">
        <v>33.3695688015058</v>
      </c>
      <c r="Q47" s="424">
        <v>-82.0149720309511</v>
      </c>
      <c r="R47" s="425">
        <v>100</v>
      </c>
      <c r="S47" s="428"/>
      <c r="T47" s="76"/>
      <c r="U47" s="72" t="s">
        <v>6031</v>
      </c>
      <c r="V47" s="76" t="s">
        <v>6028</v>
      </c>
      <c r="W47" s="76" t="s">
        <v>1434</v>
      </c>
      <c r="X47" s="72" t="s">
        <v>1435</v>
      </c>
      <c r="Y47" s="76" t="s">
        <v>1436</v>
      </c>
      <c r="Z47" s="60" t="s">
        <v>184</v>
      </c>
      <c r="AA47" s="123">
        <v>44899</v>
      </c>
      <c r="AB47" s="72" t="s">
        <v>1231</v>
      </c>
      <c r="AC47" s="72" t="s">
        <v>6034</v>
      </c>
      <c r="AD47" s="115" t="s">
        <v>6032</v>
      </c>
      <c r="AE47" s="312" t="s">
        <v>6033</v>
      </c>
      <c r="AF47" s="260">
        <f t="shared" si="1"/>
        <v>28</v>
      </c>
      <c r="AG47" s="260"/>
      <c r="AH47" s="260"/>
      <c r="AI47" s="260"/>
    </row>
    <row r="48" spans="1:35" ht="90">
      <c r="A48" s="107">
        <v>3047</v>
      </c>
      <c r="B48" s="72" t="s">
        <v>167</v>
      </c>
      <c r="C48" s="72" t="s">
        <v>745</v>
      </c>
      <c r="D48" s="72" t="s">
        <v>6025</v>
      </c>
      <c r="E48" s="72" t="s">
        <v>170</v>
      </c>
      <c r="F48" s="72" t="s">
        <v>6035</v>
      </c>
      <c r="G48" s="72" t="s">
        <v>5703</v>
      </c>
      <c r="H48" s="72" t="s">
        <v>6027</v>
      </c>
      <c r="I48" s="72" t="s">
        <v>6028</v>
      </c>
      <c r="J48" s="72" t="s">
        <v>6036</v>
      </c>
      <c r="K48" s="72" t="s">
        <v>6037</v>
      </c>
      <c r="L48" s="76" t="s">
        <v>1347</v>
      </c>
      <c r="M48" s="76" t="s">
        <v>6</v>
      </c>
      <c r="N48" s="444" t="s">
        <v>6038</v>
      </c>
      <c r="O48" s="135" t="s">
        <v>6039</v>
      </c>
      <c r="P48" s="424">
        <v>39.8467215526438</v>
      </c>
      <c r="Q48" s="424">
        <v>-75.211964959666702</v>
      </c>
      <c r="R48" s="425"/>
      <c r="S48" s="428"/>
      <c r="T48" s="76"/>
      <c r="U48" s="72" t="s">
        <v>6031</v>
      </c>
      <c r="V48" s="76" t="s">
        <v>6028</v>
      </c>
      <c r="W48" s="76" t="s">
        <v>1434</v>
      </c>
      <c r="X48" s="72" t="s">
        <v>1435</v>
      </c>
      <c r="Y48" s="76" t="s">
        <v>1436</v>
      </c>
      <c r="Z48" s="60" t="s">
        <v>184</v>
      </c>
      <c r="AA48" s="123">
        <v>45289</v>
      </c>
      <c r="AB48" s="72" t="s">
        <v>6040</v>
      </c>
      <c r="AC48" s="72"/>
      <c r="AD48" s="115" t="s">
        <v>6032</v>
      </c>
      <c r="AE48" s="312" t="s">
        <v>6033</v>
      </c>
      <c r="AF48" s="260">
        <f t="shared" si="1"/>
        <v>28</v>
      </c>
      <c r="AG48" s="260"/>
      <c r="AH48" s="260"/>
      <c r="AI48" s="260"/>
    </row>
    <row r="49" spans="1:35" ht="135">
      <c r="A49" s="107">
        <v>3048</v>
      </c>
      <c r="B49" s="72" t="s">
        <v>167</v>
      </c>
      <c r="C49" s="72" t="s">
        <v>745</v>
      </c>
      <c r="D49" s="72" t="s">
        <v>6041</v>
      </c>
      <c r="E49" s="72" t="s">
        <v>197</v>
      </c>
      <c r="F49" s="72" t="s">
        <v>6042</v>
      </c>
      <c r="G49" s="72" t="s">
        <v>5737</v>
      </c>
      <c r="H49" s="72" t="s">
        <v>4264</v>
      </c>
      <c r="I49" s="72" t="s">
        <v>6043</v>
      </c>
      <c r="J49" s="72" t="s">
        <v>6044</v>
      </c>
      <c r="K49" s="72" t="s">
        <v>6045</v>
      </c>
      <c r="L49" s="76" t="s">
        <v>435</v>
      </c>
      <c r="M49" s="76" t="s">
        <v>6</v>
      </c>
      <c r="N49" s="76">
        <v>48168</v>
      </c>
      <c r="O49" s="103" t="s">
        <v>6046</v>
      </c>
      <c r="P49" s="103">
        <v>42.395464082677002</v>
      </c>
      <c r="Q49" s="103">
        <v>-83.506983053773595</v>
      </c>
      <c r="R49" s="436">
        <v>63</v>
      </c>
      <c r="S49" s="428">
        <v>5000</v>
      </c>
      <c r="T49" s="76" t="s">
        <v>1095</v>
      </c>
      <c r="U49" s="76" t="s">
        <v>6047</v>
      </c>
      <c r="V49" s="76" t="s">
        <v>6048</v>
      </c>
      <c r="W49" s="76" t="s">
        <v>2113</v>
      </c>
      <c r="X49" s="76" t="s">
        <v>1150</v>
      </c>
      <c r="Y49" s="76" t="s">
        <v>967</v>
      </c>
      <c r="Z49" s="60" t="s">
        <v>184</v>
      </c>
      <c r="AA49" s="123">
        <v>44780</v>
      </c>
      <c r="AB49" s="72" t="s">
        <v>6049</v>
      </c>
      <c r="AC49" s="72" t="s">
        <v>6052</v>
      </c>
      <c r="AD49" s="115" t="s">
        <v>6050</v>
      </c>
      <c r="AE49" s="445" t="s">
        <v>6051</v>
      </c>
      <c r="AF49" s="699">
        <f t="shared" si="1"/>
        <v>26</v>
      </c>
      <c r="AG49" s="260"/>
      <c r="AH49" s="260"/>
      <c r="AI49" s="260"/>
    </row>
    <row r="50" spans="1:35" ht="90">
      <c r="A50" s="107">
        <v>3049</v>
      </c>
      <c r="B50" s="72" t="s">
        <v>230</v>
      </c>
      <c r="C50" s="72" t="s">
        <v>745</v>
      </c>
      <c r="D50" s="72" t="s">
        <v>6053</v>
      </c>
      <c r="E50" s="72" t="s">
        <v>197</v>
      </c>
      <c r="F50" s="72" t="s">
        <v>6053</v>
      </c>
      <c r="G50" s="72" t="s">
        <v>5737</v>
      </c>
      <c r="H50" s="72" t="s">
        <v>4264</v>
      </c>
      <c r="I50" s="72" t="s">
        <v>6054</v>
      </c>
      <c r="J50" s="72" t="s">
        <v>6055</v>
      </c>
      <c r="K50" s="72" t="s">
        <v>2907</v>
      </c>
      <c r="L50" s="72" t="s">
        <v>249</v>
      </c>
      <c r="M50" s="72" t="s">
        <v>6</v>
      </c>
      <c r="N50" s="72">
        <v>92109</v>
      </c>
      <c r="O50" s="135" t="s">
        <v>6056</v>
      </c>
      <c r="P50" s="103">
        <v>32.771868755488697</v>
      </c>
      <c r="Q50" s="103">
        <v>-117.12481740952801</v>
      </c>
      <c r="R50" s="433">
        <v>14</v>
      </c>
      <c r="S50" s="428"/>
      <c r="T50" s="76"/>
      <c r="U50" s="434" t="s">
        <v>6053</v>
      </c>
      <c r="V50" s="72" t="s">
        <v>6054</v>
      </c>
      <c r="W50" s="72" t="s">
        <v>2907</v>
      </c>
      <c r="X50" s="72" t="s">
        <v>249</v>
      </c>
      <c r="Y50" s="72" t="s">
        <v>6</v>
      </c>
      <c r="Z50" s="60" t="s">
        <v>184</v>
      </c>
      <c r="AA50" s="123">
        <v>44891</v>
      </c>
      <c r="AB50" s="72" t="s">
        <v>6057</v>
      </c>
      <c r="AC50" s="137" t="s">
        <v>6060</v>
      </c>
      <c r="AD50" s="115" t="s">
        <v>6058</v>
      </c>
      <c r="AE50" s="445" t="s">
        <v>6059</v>
      </c>
      <c r="AF50" s="699">
        <f t="shared" si="1"/>
        <v>27</v>
      </c>
      <c r="AG50" s="260"/>
      <c r="AH50" s="260"/>
      <c r="AI50" s="260"/>
    </row>
    <row r="51" spans="1:35" ht="105">
      <c r="A51" s="107">
        <v>3050</v>
      </c>
      <c r="B51" s="72" t="s">
        <v>167</v>
      </c>
      <c r="C51" s="72" t="s">
        <v>745</v>
      </c>
      <c r="D51" s="72" t="s">
        <v>4655</v>
      </c>
      <c r="E51" s="72"/>
      <c r="F51" s="72" t="s">
        <v>6061</v>
      </c>
      <c r="G51" s="72" t="s">
        <v>5703</v>
      </c>
      <c r="H51" s="72" t="s">
        <v>5713</v>
      </c>
      <c r="I51" s="72" t="s">
        <v>6062</v>
      </c>
      <c r="J51" s="72" t="s">
        <v>6063</v>
      </c>
      <c r="K51" s="72" t="s">
        <v>4047</v>
      </c>
      <c r="L51" s="76" t="s">
        <v>836</v>
      </c>
      <c r="M51" s="76" t="s">
        <v>6</v>
      </c>
      <c r="N51" s="76">
        <v>26181</v>
      </c>
      <c r="O51" s="424" t="s">
        <v>6064</v>
      </c>
      <c r="P51" s="424">
        <v>39.266204607944502</v>
      </c>
      <c r="Q51" s="424">
        <v>-81.665644227720193</v>
      </c>
      <c r="R51" s="436">
        <v>1500</v>
      </c>
      <c r="S51" s="428"/>
      <c r="T51" s="76"/>
      <c r="U51" s="76" t="s">
        <v>4655</v>
      </c>
      <c r="V51" s="76" t="s">
        <v>6062</v>
      </c>
      <c r="W51" s="76" t="s">
        <v>4656</v>
      </c>
      <c r="X51" s="76" t="s">
        <v>4652</v>
      </c>
      <c r="Y51" s="76" t="s">
        <v>6</v>
      </c>
      <c r="Z51" s="60" t="s">
        <v>184</v>
      </c>
      <c r="AA51" s="123">
        <v>44780</v>
      </c>
      <c r="AB51" s="72" t="s">
        <v>6065</v>
      </c>
      <c r="AC51" s="76"/>
      <c r="AD51" s="115" t="s">
        <v>6066</v>
      </c>
      <c r="AE51" s="445" t="s">
        <v>6067</v>
      </c>
      <c r="AF51" s="260">
        <f t="shared" si="1"/>
        <v>28</v>
      </c>
      <c r="AG51" s="260"/>
      <c r="AH51" s="260"/>
      <c r="AI51" s="260"/>
    </row>
    <row r="52" spans="1:35" ht="90">
      <c r="A52" s="107">
        <v>3051</v>
      </c>
      <c r="B52" s="72" t="s">
        <v>230</v>
      </c>
      <c r="C52" s="72" t="s">
        <v>745</v>
      </c>
      <c r="D52" s="72" t="s">
        <v>6068</v>
      </c>
      <c r="E52" s="72" t="s">
        <v>197</v>
      </c>
      <c r="F52" s="72" t="s">
        <v>6068</v>
      </c>
      <c r="G52" s="72" t="s">
        <v>5703</v>
      </c>
      <c r="H52" s="72" t="s">
        <v>6069</v>
      </c>
      <c r="I52" s="72" t="s">
        <v>6070</v>
      </c>
      <c r="J52" s="72" t="s">
        <v>6071</v>
      </c>
      <c r="K52" s="72" t="s">
        <v>6072</v>
      </c>
      <c r="L52" s="76" t="s">
        <v>841</v>
      </c>
      <c r="M52" s="76" t="s">
        <v>6</v>
      </c>
      <c r="N52" s="76">
        <v>60201</v>
      </c>
      <c r="O52" s="135" t="s">
        <v>6073</v>
      </c>
      <c r="P52" s="103">
        <v>42.050554147766903</v>
      </c>
      <c r="Q52" s="103">
        <v>-87.684304686936002</v>
      </c>
      <c r="R52" s="433">
        <v>6</v>
      </c>
      <c r="S52" s="428">
        <v>1</v>
      </c>
      <c r="T52" s="76" t="s">
        <v>1095</v>
      </c>
      <c r="U52" s="434" t="s">
        <v>6074</v>
      </c>
      <c r="V52" s="446" t="s">
        <v>6070</v>
      </c>
      <c r="W52" s="76" t="s">
        <v>6072</v>
      </c>
      <c r="X52" s="76" t="s">
        <v>841</v>
      </c>
      <c r="Y52" s="76" t="s">
        <v>6</v>
      </c>
      <c r="Z52" s="60" t="s">
        <v>184</v>
      </c>
      <c r="AA52" s="123">
        <v>44891</v>
      </c>
      <c r="AB52" s="60" t="s">
        <v>6075</v>
      </c>
      <c r="AC52" s="76"/>
      <c r="AD52" s="115" t="s">
        <v>6076</v>
      </c>
      <c r="AE52" s="312" t="s">
        <v>6070</v>
      </c>
      <c r="AF52" s="260">
        <f t="shared" si="1"/>
        <v>18</v>
      </c>
      <c r="AG52" s="260"/>
      <c r="AH52" s="260"/>
      <c r="AI52" s="260"/>
    </row>
    <row r="53" spans="1:35" s="672" customFormat="1" ht="12.75"/>
    <row r="54" spans="1:35" s="672" customFormat="1" ht="12.75"/>
    <row r="55" spans="1:35">
      <c r="A55" s="17" t="s">
        <v>6090</v>
      </c>
      <c r="B55" s="4"/>
      <c r="C55" s="4"/>
    </row>
    <row r="56" spans="1:35">
      <c r="A56" s="17" t="s">
        <v>6090</v>
      </c>
      <c r="B56" s="4"/>
      <c r="C56" s="4"/>
    </row>
    <row r="57" spans="1:35">
      <c r="A57" s="17" t="s">
        <v>6090</v>
      </c>
      <c r="B57" s="4"/>
      <c r="C57" s="4"/>
    </row>
  </sheetData>
  <dataValidations count="9">
    <dataValidation type="list" allowBlank="1" showInputMessage="1" showErrorMessage="1" sqref="F40:F47 F36:F38 F49:F50 F55:F57" xr:uid="{B6285F0D-5CC4-4AEB-B86E-3DF62AD929F8}">
      <formula1>IF(H36="Cathode",Cathode_Raw_Matl,IF(H36="Anode",Anode_Raw_Matl,IF(H36="Liquid electrolyte",Liquid_Electrolyte,IF(H36="Solid electrolyte",Solid_Electrolyte,IF(H36="Current collectors",Current_Collectors,"")))))</formula1>
    </dataValidation>
    <dataValidation type="list" allowBlank="1" showInputMessage="1" showErrorMessage="1" sqref="B36:B37 B48:B52" xr:uid="{DBD24024-1DFB-426C-BC02-51B44351D339}">
      <formula1>Status</formula1>
    </dataValidation>
    <dataValidation type="list" allowBlank="1" showInputMessage="1" showErrorMessage="1" sqref="C36:C37 C48:C52" xr:uid="{398E9113-97FF-4E3B-ACE9-91B044D119E1}">
      <formula1>Supply_Chain_Segment</formula1>
    </dataValidation>
    <dataValidation type="list" allowBlank="1" showInputMessage="1" showErrorMessage="1" sqref="H36:H37 H52 H48" xr:uid="{4B5DC589-2E91-4E75-9DF2-020208E48957}">
      <formula1>IF(G36="Electrolyte (liquid)",Liquid_Electrolyte,IF(G36="Electrolyte (solid)",Solid_Electrolyte,IF(G36="Current collectors",Current_Collectors,IF(G36="Electrode materials",Electrode_Matls,IF(G36="Separators",Separators,IF(G36="Cell components", Cell,""))))))</formula1>
    </dataValidation>
    <dataValidation type="list" allowBlank="1" showInputMessage="1" showErrorMessage="1" sqref="G36:G37 G48:G50 G52" xr:uid="{60CFF94D-1242-48ED-A4C9-B69DF86C0EC0}">
      <formula1>Other_Comp_Type</formula1>
    </dataValidation>
    <dataValidation type="list" allowBlank="1" showInputMessage="1" showErrorMessage="1" sqref="G10 G40:G47 G49:G51 G55:G57" xr:uid="{C655A0DB-B1CB-4DE8-A796-D86D5D89DD9B}">
      <formula1>IF(#REF!="Housing",Housing_Type,IF(#REF!="Electrode materials",Electrode_Material,""))</formula1>
    </dataValidation>
    <dataValidation type="list" allowBlank="1" showInputMessage="1" showErrorMessage="1" sqref="H38:H47 H49:H51 H55:H57" xr:uid="{18E7B343-3945-4262-B2F5-AFFA6576FD1D}">
      <formula1>IF(G38="Cathode",Cathode_Raw_Matl,IF(G38="Anode",Anode_Raw_Matl,IF(G38="Liquid electrolyte",Liquid_Electrolyte,IF(G38="Solid electrolyte",Solid_Electrolyte,IF(G38="Current collectors",Current_Collectors,"")))))</formula1>
    </dataValidation>
    <dataValidation type="list" allowBlank="1" showInputMessage="1" showErrorMessage="1" sqref="H32" xr:uid="{F3E35C56-A140-4EAD-B519-12275ADFD8B9}">
      <formula1>IF(G32="Testing Equipment",Test_Equip,IF(G32="Service Equipment",Service_Equip,IF(G32="Manufacturing Equipment",Manuf_Equip,"")))</formula1>
    </dataValidation>
    <dataValidation type="list" allowBlank="1" showInputMessage="1" showErrorMessage="1" sqref="G32" xr:uid="{8A710EE0-FCC1-4ACC-BDE1-94165C18EE2D}">
      <formula1>Equip_Type</formula1>
    </dataValidation>
  </dataValidations>
  <hyperlinks>
    <hyperlink ref="AB7" r:id="rId1" location=":~:text=BASF%20has%20approximately%2016%2C700%20employees,environmental%20protection%20and%20social%20responsibility" display="https://www.basf.com/us/en/who-we-are/organization/locations/find-out-about-basf-in---/Louisiana/about-louisiana.html; https://www.basf.com/us/en/who-we-are.html#:~:text=BASF%20has%20approximately%2016%2C700%20employees,environmental%20protection%20and%20social%20responsibility." xr:uid="{45AD14AD-9899-45A0-AB40-84B06130D550}"/>
    <hyperlink ref="W7" r:id="rId2" xr:uid="{950F69FC-7786-4F10-B2C5-D31CAC3C50F0}"/>
    <hyperlink ref="X7" r:id="rId3" xr:uid="{9D0758A2-55D3-4BD1-A1FC-840EF4B81644}"/>
    <hyperlink ref="AB17" r:id="rId4" xr:uid="{C59AFBE6-A28C-44B5-8169-3012744CFBB3}"/>
    <hyperlink ref="O6" r:id="rId5" display="+1 519-337-8251" xr:uid="{433E563F-D774-4E0A-8A3A-08DD4FAF2636}"/>
    <hyperlink ref="I8" r:id="rId6" xr:uid="{619F0FD0-EED5-403E-9135-4C8AAD936AD5}"/>
    <hyperlink ref="V8" r:id="rId7" xr:uid="{9F0862FF-4003-4C10-8CE8-285DFBF4A49C}"/>
    <hyperlink ref="AE2" r:id="rId8" display="https://ampcera.com/" xr:uid="{C08947B6-1759-481B-9FDF-9970C5D7CB67}"/>
    <hyperlink ref="AE3" r:id="rId9" xr:uid="{8EC9857E-2304-4FF0-B7AD-B8BA2ACDC5BB}"/>
    <hyperlink ref="AE4" r:id="rId10" xr:uid="{E828F262-659C-44B2-8927-5D3D4D249B82}"/>
    <hyperlink ref="AE5" r:id="rId11" xr:uid="{70B3F7B8-C037-4FC9-B82B-72AA96D75B90}"/>
    <hyperlink ref="AE6" r:id="rId12" xr:uid="{41070ECC-B0F7-475F-B4C9-241284600573}"/>
    <hyperlink ref="AE8" r:id="rId13" xr:uid="{2C045BC2-87C1-40B7-8E4C-3C178FB3BD16}"/>
    <hyperlink ref="AE9" r:id="rId14" xr:uid="{6B4BDCC5-6724-4C77-8460-AEE0BA90977E}"/>
    <hyperlink ref="AE10" r:id="rId15" xr:uid="{078ABFCC-A47D-4CEB-AC3C-5925C49D11EC}"/>
    <hyperlink ref="AE15" r:id="rId16" xr:uid="{31CA2537-9D67-4A46-B96F-CD020DC594C6}"/>
    <hyperlink ref="AE16" r:id="rId17" display="https://daikin-america.com/" xr:uid="{3A20583A-ACFC-4798-A554-1D07C9CA49F4}"/>
    <hyperlink ref="AE17" r:id="rId18" xr:uid="{3936CF5E-61CF-468E-B997-B7540E30FBE5}"/>
    <hyperlink ref="AE18" r:id="rId19" xr:uid="{9B523193-9C3B-45F1-987C-4763DFB16BC0}"/>
    <hyperlink ref="AE21" r:id="rId20" xr:uid="{C2F5047F-6CAB-413D-B14B-556056D94424}"/>
    <hyperlink ref="AE22" r:id="rId21" display="https://www.enchem.net/eng/sub.php?menukey=489" xr:uid="{C135F79D-CC2C-4D24-B137-0582E2A0F3C5}"/>
    <hyperlink ref="AE27" r:id="rId22" display="https://www.enchem.net/eng/sub.php?menukey=489" xr:uid="{95F65467-57E0-4AD4-B93C-7865E4EE4D87}"/>
    <hyperlink ref="AE28" r:id="rId23" display="https://entek.com/" xr:uid="{220EA16A-65A4-4690-93DA-C821759AF30A}"/>
    <hyperlink ref="AE23" r:id="rId24" display="https://www.enchem.net/eng/sub.php?menukey=489" xr:uid="{C5F247AE-E414-48E4-93CF-87E5CE59F50C}"/>
    <hyperlink ref="AE24" r:id="rId25" display="https://www.enchem.net/eng/sub.php?menukey=489" xr:uid="{D6031C58-B7A9-45BE-B92D-E36E4BD57D49}"/>
    <hyperlink ref="AE25" r:id="rId26" display="https://www.enchem.net/eng/sub.php?menukey=489" xr:uid="{1070C39E-13F7-4D3A-A363-99A454F4C508}"/>
    <hyperlink ref="AE26" r:id="rId27" display="https://www.enchem.net/eng/sub.php?menukey=489" xr:uid="{69AF02B2-1ABC-4431-981D-3461C177A74B}"/>
    <hyperlink ref="AE29" r:id="rId28" display="https://entek.com/" xr:uid="{7A2E3149-07D5-4895-B05E-5A0F7503EE3A}"/>
    <hyperlink ref="AE30" r:id="rId29" display="https://entek.com/" xr:uid="{8F14A277-3DB0-4B6A-BBC4-42BEA8ED6C7C}"/>
    <hyperlink ref="AE31" r:id="rId30" display="https://halocarbon.com/" xr:uid="{D71E66F5-72F0-4BB3-8CB0-3FA0D4CD7DD2}"/>
    <hyperlink ref="AE32" r:id="rId31" display="https://www.honeywell.com/us/en/company/about-us" xr:uid="{E21F2250-C226-4AC8-B152-513955C6761D}"/>
    <hyperlink ref="AE34" r:id="rId32" display="https://www.huntsman.com/about" xr:uid="{D9556E03-59B7-4D61-B60B-3233903076DD}"/>
    <hyperlink ref="AE35" r:id="rId33" display="https://www.kouraglobal.com/" xr:uid="{6D18D03C-64DC-4E2E-99A0-29FC2DD35399}"/>
    <hyperlink ref="AE36" r:id="rId34" xr:uid="{06C63D75-82FC-4135-AF02-57F9986DA06A}"/>
    <hyperlink ref="AE37" r:id="rId35" display="https://microvast.com/" xr:uid="{7F28F87C-AF97-4166-AC0B-07C52B57C4F6}"/>
    <hyperlink ref="AE38" r:id="rId36" xr:uid="{15BB6D91-77F6-4715-8D0A-82C8C25968EE}"/>
    <hyperlink ref="AE42" r:id="rId37" xr:uid="{D7E5FBF0-AB08-4C20-8F61-AFEA72EA974C}"/>
    <hyperlink ref="AE43" r:id="rId38" display="https://www.ppgindustrialcoatings.com/en-US" xr:uid="{F9950911-1DEC-4626-9575-B1E4ABAD13CF}"/>
    <hyperlink ref="AE44" r:id="rId39" display="https://www.schlenk.com/" xr:uid="{928EDA32-AAED-4577-B670-D4FE8515E8DE}"/>
    <hyperlink ref="AE46" r:id="rId40" display="https://www.solidpowerbattery.com/" xr:uid="{8C5D399E-D1AD-425B-BB65-27D7A6446F12}"/>
    <hyperlink ref="AE47" r:id="rId41" xr:uid="{2C1CCB28-D970-4F91-B59E-68982401F8A7}"/>
    <hyperlink ref="AE50" r:id="rId42" display="https://www.south8.com/" xr:uid="{EED9DB83-61C4-4E79-839B-1FA90E057866}"/>
    <hyperlink ref="AE49" r:id="rId43" xr:uid="{1C45D3C4-8CB3-489B-B08B-295AF40C3279}"/>
    <hyperlink ref="AE48" r:id="rId44" xr:uid="{0AE7F9D7-9EBD-4405-B370-BF23816963C3}"/>
    <hyperlink ref="AE51" r:id="rId45" display="https://www.chemours.com/en" xr:uid="{EF83B46B-9C50-49CB-9E51-142B74CB7982}"/>
    <hyperlink ref="AE52" r:id="rId46" xr:uid="{A9CAB992-A2C1-48D1-AF40-522926DDC88D}"/>
    <hyperlink ref="I12" r:id="rId47" xr:uid="{E89DA438-9228-428E-9E56-9EDC574901CE}"/>
    <hyperlink ref="V12" r:id="rId48" xr:uid="{4D8C4FFC-C729-403D-8A29-4229E123BF7E}"/>
    <hyperlink ref="V20" r:id="rId49" xr:uid="{874CCC46-4EF3-D247-B54A-CA0A52CCED84}"/>
  </hyperlinks>
  <pageMargins left="0.7" right="0.7" top="0.75" bottom="0.75" header="0.3" footer="0.3"/>
  <pageSetup orientation="portrait" r:id="rId50"/>
  <tableParts count="1">
    <tablePart r:id="rId5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FB334-2915-4C04-9D24-731B2C39C64D}">
  <sheetPr codeName="Sheet11">
    <tabColor theme="7" tint="-0.249977111117893"/>
  </sheetPr>
  <dimension ref="A1:AI107"/>
  <sheetViews>
    <sheetView zoomScale="110" zoomScaleNormal="110" workbookViewId="0">
      <pane xSplit="5" ySplit="1" topLeftCell="AC96" activePane="bottomRight" state="frozen"/>
      <selection pane="topRight" activeCell="F1" sqref="F1"/>
      <selection pane="bottomLeft" activeCell="A2" sqref="A2"/>
      <selection pane="bottomRight" activeCell="AD99" sqref="AD99"/>
    </sheetView>
  </sheetViews>
  <sheetFormatPr defaultColWidth="9.140625" defaultRowHeight="11.25" customHeight="1"/>
  <cols>
    <col min="1" max="1" width="8.28515625" style="52" customWidth="1"/>
    <col min="2" max="2" width="12.42578125" style="9" customWidth="1"/>
    <col min="3" max="3" width="10.7109375" style="9" customWidth="1"/>
    <col min="4" max="4" width="15" style="11" customWidth="1"/>
    <col min="5" max="5" width="10" style="9" customWidth="1"/>
    <col min="6" max="6" width="16.7109375" style="6" customWidth="1"/>
    <col min="7" max="7" width="12.42578125" style="6" customWidth="1"/>
    <col min="8" max="8" width="16.7109375" style="9" customWidth="1"/>
    <col min="9" max="9" width="17.7109375" style="11" customWidth="1"/>
    <col min="10" max="10" width="17.28515625" style="5" customWidth="1"/>
    <col min="11" max="11" width="10.7109375" style="5" customWidth="1"/>
    <col min="12" max="12" width="11.42578125" style="9" customWidth="1"/>
    <col min="13" max="13" width="13.42578125" style="9" customWidth="1"/>
    <col min="14" max="14" width="10.140625" style="9" customWidth="1"/>
    <col min="15" max="15" width="12.42578125" style="9" customWidth="1"/>
    <col min="16" max="16" width="17.42578125" style="6" customWidth="1"/>
    <col min="17" max="17" width="10.7109375" style="5" customWidth="1"/>
    <col min="18" max="18" width="10.28515625" style="57" customWidth="1"/>
    <col min="19" max="19" width="8.42578125" style="57" customWidth="1"/>
    <col min="20" max="20" width="10" style="6" customWidth="1"/>
    <col min="21" max="22" width="18.42578125" style="6" customWidth="1"/>
    <col min="23" max="23" width="17.28515625" style="6" customWidth="1"/>
    <col min="24" max="24" width="10" style="9" customWidth="1"/>
    <col min="25" max="25" width="9.42578125" style="9" customWidth="1"/>
    <col min="26" max="26" width="8.140625" style="9" customWidth="1"/>
    <col min="27" max="27" width="13.140625" style="14" customWidth="1"/>
    <col min="28" max="28" width="64.28515625" style="70" customWidth="1"/>
    <col min="29" max="29" width="27" style="6" customWidth="1"/>
    <col min="30" max="30" width="54.140625" style="6" customWidth="1"/>
    <col min="31" max="31" width="13.7109375" style="6" customWidth="1"/>
    <col min="32" max="32" width="12.7109375" style="6" customWidth="1"/>
    <col min="33" max="33" width="15.28515625" style="6" customWidth="1"/>
    <col min="34" max="34" width="14.7109375" style="6" customWidth="1"/>
    <col min="35" max="35" width="13.42578125" style="6" customWidth="1"/>
    <col min="36" max="16384" width="9.140625" style="6"/>
  </cols>
  <sheetData>
    <row r="1" spans="1:35" s="56" customFormat="1" ht="21.75" customHeight="1">
      <c r="A1" s="159" t="s">
        <v>115</v>
      </c>
      <c r="B1" s="160" t="s">
        <v>139</v>
      </c>
      <c r="C1" s="160" t="s">
        <v>5</v>
      </c>
      <c r="D1" s="128" t="s">
        <v>114</v>
      </c>
      <c r="E1" s="160" t="s">
        <v>140</v>
      </c>
      <c r="F1" s="160" t="s">
        <v>118</v>
      </c>
      <c r="G1" s="160" t="s">
        <v>141</v>
      </c>
      <c r="H1" s="128" t="s">
        <v>137</v>
      </c>
      <c r="I1" s="128" t="s">
        <v>142</v>
      </c>
      <c r="J1" s="161" t="s">
        <v>143</v>
      </c>
      <c r="K1" s="161" t="s">
        <v>119</v>
      </c>
      <c r="L1" s="128" t="s">
        <v>120</v>
      </c>
      <c r="M1" s="160" t="s">
        <v>121</v>
      </c>
      <c r="N1" s="160" t="s">
        <v>144</v>
      </c>
      <c r="O1" s="160" t="s">
        <v>145</v>
      </c>
      <c r="P1" s="160" t="s">
        <v>146</v>
      </c>
      <c r="Q1" s="161" t="s">
        <v>147</v>
      </c>
      <c r="R1" s="132" t="s">
        <v>148</v>
      </c>
      <c r="S1" s="132" t="s">
        <v>124</v>
      </c>
      <c r="T1" s="128" t="s">
        <v>149</v>
      </c>
      <c r="U1" s="160" t="s">
        <v>150</v>
      </c>
      <c r="V1" s="160" t="s">
        <v>151</v>
      </c>
      <c r="W1" s="160" t="s">
        <v>152</v>
      </c>
      <c r="X1" s="128" t="s">
        <v>153</v>
      </c>
      <c r="Y1" s="160" t="s">
        <v>154</v>
      </c>
      <c r="Z1" s="160" t="s">
        <v>155</v>
      </c>
      <c r="AA1" s="162" t="s">
        <v>156</v>
      </c>
      <c r="AB1" s="160" t="s">
        <v>157</v>
      </c>
      <c r="AC1" s="160" t="s">
        <v>161</v>
      </c>
      <c r="AD1" s="455" t="s">
        <v>158</v>
      </c>
      <c r="AE1" s="139" t="s">
        <v>159</v>
      </c>
      <c r="AF1" s="139" t="s">
        <v>160</v>
      </c>
      <c r="AG1" s="160" t="s">
        <v>162</v>
      </c>
      <c r="AH1" s="160" t="s">
        <v>163</v>
      </c>
      <c r="AI1" s="160" t="s">
        <v>164</v>
      </c>
    </row>
    <row r="2" spans="1:35" s="56" customFormat="1" ht="74.25" customHeight="1">
      <c r="A2" s="63">
        <v>4001</v>
      </c>
      <c r="B2" s="48" t="s">
        <v>230</v>
      </c>
      <c r="C2" s="48" t="s">
        <v>745</v>
      </c>
      <c r="D2" s="72" t="s">
        <v>1460</v>
      </c>
      <c r="E2" s="48" t="s">
        <v>170</v>
      </c>
      <c r="F2" s="72" t="s">
        <v>1461</v>
      </c>
      <c r="G2" s="72" t="s">
        <v>1462</v>
      </c>
      <c r="H2" s="48" t="s">
        <v>1463</v>
      </c>
      <c r="I2" s="72" t="s">
        <v>1464</v>
      </c>
      <c r="J2" s="72" t="s">
        <v>1465</v>
      </c>
      <c r="K2" s="72" t="s">
        <v>1466</v>
      </c>
      <c r="L2" s="48" t="s">
        <v>753</v>
      </c>
      <c r="M2" s="48" t="s">
        <v>6</v>
      </c>
      <c r="N2" s="163" t="s">
        <v>1467</v>
      </c>
      <c r="O2" s="48" t="s">
        <v>1468</v>
      </c>
      <c r="P2" s="103">
        <v>42.3604747455975</v>
      </c>
      <c r="Q2" s="103">
        <v>-71.104283712274807</v>
      </c>
      <c r="R2" s="164">
        <v>110</v>
      </c>
      <c r="S2" s="119"/>
      <c r="T2" s="72"/>
      <c r="U2" s="146" t="s">
        <v>1469</v>
      </c>
      <c r="V2" s="72" t="s">
        <v>1464</v>
      </c>
      <c r="W2" s="72" t="s">
        <v>1466</v>
      </c>
      <c r="X2" s="48" t="s">
        <v>753</v>
      </c>
      <c r="Y2" s="48" t="s">
        <v>6</v>
      </c>
      <c r="Z2" s="163" t="s">
        <v>184</v>
      </c>
      <c r="AA2" s="61">
        <v>44891</v>
      </c>
      <c r="AB2" s="48" t="s">
        <v>1470</v>
      </c>
      <c r="AC2" s="72" t="s">
        <v>1473</v>
      </c>
      <c r="AD2" s="72" t="s">
        <v>1471</v>
      </c>
      <c r="AE2" s="312" t="s">
        <v>1472</v>
      </c>
      <c r="AF2" s="13">
        <f t="shared" ref="AF2:AF33" si="0">IF(LEN(TRIM(AD2))=0,0,LEN(TRIM(AD2))-LEN(SUBSTITUTE(AD2," ",""))+1)</f>
        <v>25</v>
      </c>
      <c r="AG2" s="13"/>
      <c r="AH2" s="13"/>
      <c r="AI2" s="13"/>
    </row>
    <row r="3" spans="1:35" s="11" customFormat="1" ht="60">
      <c r="A3" s="63">
        <v>4002</v>
      </c>
      <c r="B3" s="48" t="s">
        <v>167</v>
      </c>
      <c r="C3" s="48" t="s">
        <v>745</v>
      </c>
      <c r="D3" s="165" t="s">
        <v>1474</v>
      </c>
      <c r="E3" s="48" t="s">
        <v>197</v>
      </c>
      <c r="F3" s="165" t="s">
        <v>1475</v>
      </c>
      <c r="G3" s="115" t="s">
        <v>1462</v>
      </c>
      <c r="H3" s="115" t="s">
        <v>1102</v>
      </c>
      <c r="I3" s="72" t="s">
        <v>1476</v>
      </c>
      <c r="J3" s="115" t="s">
        <v>896</v>
      </c>
      <c r="K3" s="115" t="s">
        <v>897</v>
      </c>
      <c r="L3" s="114" t="s">
        <v>435</v>
      </c>
      <c r="M3" s="114" t="s">
        <v>6</v>
      </c>
      <c r="N3" s="114">
        <v>48377</v>
      </c>
      <c r="O3" s="114" t="s">
        <v>1477</v>
      </c>
      <c r="P3" s="103">
        <v>42.490551826460603</v>
      </c>
      <c r="Q3" s="103">
        <v>-83.487059742135301</v>
      </c>
      <c r="R3" s="166">
        <v>493</v>
      </c>
      <c r="S3" s="115">
        <v>0.96899999999999997</v>
      </c>
      <c r="T3" s="115" t="s">
        <v>826</v>
      </c>
      <c r="U3" s="115" t="s">
        <v>1478</v>
      </c>
      <c r="V3" s="115" t="s">
        <v>1476</v>
      </c>
      <c r="W3" s="115" t="s">
        <v>1479</v>
      </c>
      <c r="X3" s="114" t="s">
        <v>1480</v>
      </c>
      <c r="Y3" s="114" t="s">
        <v>1076</v>
      </c>
      <c r="Z3" s="163" t="s">
        <v>184</v>
      </c>
      <c r="AA3" s="167">
        <v>44781</v>
      </c>
      <c r="AB3" s="115" t="s">
        <v>1481</v>
      </c>
      <c r="AC3" s="72"/>
      <c r="AD3" s="452" t="s">
        <v>1482</v>
      </c>
      <c r="AE3" s="312" t="s">
        <v>1476</v>
      </c>
      <c r="AF3" s="13">
        <f t="shared" si="0"/>
        <v>29</v>
      </c>
      <c r="AG3" s="13"/>
      <c r="AH3" s="13"/>
      <c r="AI3" s="13"/>
    </row>
    <row r="4" spans="1:35" s="11" customFormat="1" ht="60">
      <c r="A4" s="63">
        <v>4003</v>
      </c>
      <c r="B4" s="48" t="s">
        <v>167</v>
      </c>
      <c r="C4" s="48" t="s">
        <v>745</v>
      </c>
      <c r="D4" s="72" t="s">
        <v>7152</v>
      </c>
      <c r="E4" s="48" t="s">
        <v>170</v>
      </c>
      <c r="F4" s="72" t="s">
        <v>7152</v>
      </c>
      <c r="G4" s="72" t="s">
        <v>1462</v>
      </c>
      <c r="H4" s="48" t="s">
        <v>1463</v>
      </c>
      <c r="I4" s="199" t="s">
        <v>7157</v>
      </c>
      <c r="J4" s="72" t="s">
        <v>7155</v>
      </c>
      <c r="K4" s="72" t="s">
        <v>7156</v>
      </c>
      <c r="L4" s="48" t="s">
        <v>736</v>
      </c>
      <c r="M4" s="48" t="s">
        <v>6</v>
      </c>
      <c r="N4" s="48">
        <v>80503</v>
      </c>
      <c r="O4" s="48"/>
      <c r="P4" s="103">
        <v>40.138801714428702</v>
      </c>
      <c r="Q4" s="103">
        <v>-105.141052274996</v>
      </c>
      <c r="R4" s="164">
        <v>100</v>
      </c>
      <c r="S4" s="152"/>
      <c r="T4" s="72"/>
      <c r="U4" s="72" t="s">
        <v>7158</v>
      </c>
      <c r="V4" s="72" t="s">
        <v>1720</v>
      </c>
      <c r="W4" s="72" t="s">
        <v>1726</v>
      </c>
      <c r="X4" s="48" t="s">
        <v>1287</v>
      </c>
      <c r="Y4" s="48" t="s">
        <v>6</v>
      </c>
      <c r="Z4" s="163" t="s">
        <v>184</v>
      </c>
      <c r="AA4" s="61">
        <v>45339</v>
      </c>
      <c r="AB4" s="135" t="s">
        <v>861</v>
      </c>
      <c r="AC4" s="72"/>
      <c r="AD4" s="452" t="s">
        <v>7159</v>
      </c>
      <c r="AE4" s="759"/>
      <c r="AF4" s="13">
        <f t="shared" si="0"/>
        <v>23</v>
      </c>
      <c r="AG4" t="s">
        <v>7153</v>
      </c>
      <c r="AH4" s="1" t="s">
        <v>7154</v>
      </c>
      <c r="AI4" s="13"/>
    </row>
    <row r="5" spans="1:35" s="11" customFormat="1" ht="126" customHeight="1">
      <c r="A5" s="63">
        <v>4004</v>
      </c>
      <c r="B5" s="48" t="s">
        <v>389</v>
      </c>
      <c r="C5" s="48" t="s">
        <v>745</v>
      </c>
      <c r="D5" s="72" t="s">
        <v>1483</v>
      </c>
      <c r="E5" s="48" t="s">
        <v>197</v>
      </c>
      <c r="F5" s="72" t="s">
        <v>1484</v>
      </c>
      <c r="G5" s="72" t="s">
        <v>1462</v>
      </c>
      <c r="H5" s="48" t="s">
        <v>882</v>
      </c>
      <c r="I5" s="72" t="s">
        <v>1485</v>
      </c>
      <c r="J5" s="72" t="s">
        <v>1486</v>
      </c>
      <c r="K5" s="72" t="s">
        <v>1487</v>
      </c>
      <c r="L5" s="48" t="s">
        <v>886</v>
      </c>
      <c r="M5" s="48" t="s">
        <v>6</v>
      </c>
      <c r="N5" s="48">
        <v>42101</v>
      </c>
      <c r="O5" s="48" t="s">
        <v>1488</v>
      </c>
      <c r="P5" s="103">
        <v>37.04</v>
      </c>
      <c r="Q5" s="181">
        <v>-86.3</v>
      </c>
      <c r="R5" s="152">
        <v>2000</v>
      </c>
      <c r="S5" s="152">
        <v>30</v>
      </c>
      <c r="T5" s="156" t="s">
        <v>826</v>
      </c>
      <c r="U5" s="72" t="s">
        <v>1489</v>
      </c>
      <c r="V5" s="72" t="s">
        <v>1485</v>
      </c>
      <c r="W5" s="72" t="s">
        <v>1490</v>
      </c>
      <c r="X5" s="48" t="s">
        <v>1491</v>
      </c>
      <c r="Y5" s="61" t="s">
        <v>938</v>
      </c>
      <c r="Z5" s="48" t="s">
        <v>184</v>
      </c>
      <c r="AA5" s="61">
        <v>45096</v>
      </c>
      <c r="AB5" s="1" t="s">
        <v>1492</v>
      </c>
      <c r="AC5" s="72" t="s">
        <v>1495</v>
      </c>
      <c r="AD5" s="451" t="s">
        <v>1493</v>
      </c>
      <c r="AE5" s="312" t="s">
        <v>1494</v>
      </c>
      <c r="AF5" s="13">
        <f t="shared" si="0"/>
        <v>24</v>
      </c>
      <c r="AG5" s="13"/>
      <c r="AH5" s="13"/>
      <c r="AI5" s="13"/>
    </row>
    <row r="6" spans="1:35" s="11" customFormat="1" ht="60.75" customHeight="1">
      <c r="A6" s="63">
        <v>4005</v>
      </c>
      <c r="B6" s="48" t="s">
        <v>195</v>
      </c>
      <c r="C6" s="48" t="s">
        <v>745</v>
      </c>
      <c r="D6" s="72" t="s">
        <v>1483</v>
      </c>
      <c r="E6" s="48" t="s">
        <v>197</v>
      </c>
      <c r="F6" s="72" t="s">
        <v>1484</v>
      </c>
      <c r="G6" s="72" t="s">
        <v>1462</v>
      </c>
      <c r="H6" s="48" t="s">
        <v>882</v>
      </c>
      <c r="I6" s="72" t="s">
        <v>1485</v>
      </c>
      <c r="J6" s="72" t="s">
        <v>1486</v>
      </c>
      <c r="K6" s="72" t="s">
        <v>1487</v>
      </c>
      <c r="L6" s="48" t="s">
        <v>886</v>
      </c>
      <c r="M6" s="48" t="s">
        <v>6</v>
      </c>
      <c r="N6" s="48">
        <v>42101</v>
      </c>
      <c r="O6" s="48" t="s">
        <v>1488</v>
      </c>
      <c r="P6" s="103">
        <v>37.04</v>
      </c>
      <c r="Q6" s="115">
        <v>-86.3</v>
      </c>
      <c r="R6" s="152"/>
      <c r="S6" s="152">
        <v>10</v>
      </c>
      <c r="T6" s="156" t="s">
        <v>826</v>
      </c>
      <c r="U6" s="72" t="s">
        <v>1489</v>
      </c>
      <c r="V6" s="72" t="s">
        <v>1485</v>
      </c>
      <c r="W6" s="72" t="s">
        <v>1490</v>
      </c>
      <c r="X6" s="48" t="s">
        <v>1491</v>
      </c>
      <c r="Y6" s="61" t="s">
        <v>938</v>
      </c>
      <c r="Z6" s="48" t="s">
        <v>184</v>
      </c>
      <c r="AA6" s="61">
        <v>45289</v>
      </c>
      <c r="AB6" s="1" t="s">
        <v>1496</v>
      </c>
      <c r="AC6" s="72" t="s">
        <v>1495</v>
      </c>
      <c r="AD6" s="452" t="s">
        <v>1493</v>
      </c>
      <c r="AE6" s="312" t="s">
        <v>1494</v>
      </c>
      <c r="AF6" s="13">
        <f t="shared" si="0"/>
        <v>24</v>
      </c>
      <c r="AG6" s="13"/>
      <c r="AH6" s="13"/>
      <c r="AI6" s="13"/>
    </row>
    <row r="7" spans="1:35" s="11" customFormat="1" ht="26.25" customHeight="1">
      <c r="A7" s="63">
        <v>4006</v>
      </c>
      <c r="B7" s="48" t="s">
        <v>167</v>
      </c>
      <c r="C7" s="48" t="s">
        <v>745</v>
      </c>
      <c r="D7" s="72" t="s">
        <v>1483</v>
      </c>
      <c r="E7" s="114" t="s">
        <v>197</v>
      </c>
      <c r="F7" s="72" t="s">
        <v>1497</v>
      </c>
      <c r="G7" s="72" t="s">
        <v>1498</v>
      </c>
      <c r="H7" s="48" t="s">
        <v>882</v>
      </c>
      <c r="I7" s="115" t="s">
        <v>1485</v>
      </c>
      <c r="J7" s="72" t="s">
        <v>1499</v>
      </c>
      <c r="K7" s="72" t="s">
        <v>1500</v>
      </c>
      <c r="L7" s="48" t="s">
        <v>1148</v>
      </c>
      <c r="M7" s="48" t="s">
        <v>6</v>
      </c>
      <c r="N7" s="48">
        <v>37167</v>
      </c>
      <c r="O7" s="48" t="s">
        <v>1501</v>
      </c>
      <c r="P7" s="103">
        <v>35.960161911556398</v>
      </c>
      <c r="Q7" s="103">
        <v>-86.483048188817307</v>
      </c>
      <c r="R7" s="119">
        <v>350</v>
      </c>
      <c r="S7" s="119">
        <v>6</v>
      </c>
      <c r="T7" s="72" t="s">
        <v>826</v>
      </c>
      <c r="U7" s="72" t="s">
        <v>1483</v>
      </c>
      <c r="V7" s="72" t="s">
        <v>1485</v>
      </c>
      <c r="W7" s="72" t="s">
        <v>1490</v>
      </c>
      <c r="X7" s="48" t="s">
        <v>1491</v>
      </c>
      <c r="Y7" s="61" t="s">
        <v>938</v>
      </c>
      <c r="Z7" s="48" t="s">
        <v>184</v>
      </c>
      <c r="AA7" s="61">
        <v>44890</v>
      </c>
      <c r="AB7" s="135" t="s">
        <v>1502</v>
      </c>
      <c r="AC7" s="72" t="s">
        <v>1503</v>
      </c>
      <c r="AD7" s="451" t="s">
        <v>1493</v>
      </c>
      <c r="AE7" s="312" t="s">
        <v>1494</v>
      </c>
      <c r="AF7" s="13">
        <f t="shared" si="0"/>
        <v>24</v>
      </c>
      <c r="AG7" s="13"/>
      <c r="AH7" s="13"/>
      <c r="AI7" s="13"/>
    </row>
    <row r="8" spans="1:35" s="11" customFormat="1" ht="84.75" customHeight="1">
      <c r="A8" s="63">
        <v>4007</v>
      </c>
      <c r="B8" s="48" t="s">
        <v>389</v>
      </c>
      <c r="C8" s="48" t="s">
        <v>745</v>
      </c>
      <c r="D8" s="72" t="s">
        <v>1483</v>
      </c>
      <c r="E8" s="114" t="s">
        <v>197</v>
      </c>
      <c r="F8" s="72" t="s">
        <v>1504</v>
      </c>
      <c r="G8" s="72" t="s">
        <v>1462</v>
      </c>
      <c r="H8" s="48" t="s">
        <v>1463</v>
      </c>
      <c r="I8" s="115" t="s">
        <v>1485</v>
      </c>
      <c r="J8" s="72" t="s">
        <v>1505</v>
      </c>
      <c r="K8" s="72" t="s">
        <v>1506</v>
      </c>
      <c r="L8" s="48" t="s">
        <v>782</v>
      </c>
      <c r="M8" s="48" t="s">
        <v>6</v>
      </c>
      <c r="N8" s="48"/>
      <c r="O8" s="48"/>
      <c r="P8" s="103">
        <v>34.195189633732397</v>
      </c>
      <c r="Q8" s="103">
        <v>-79.762674752288305</v>
      </c>
      <c r="R8" s="119">
        <v>1170</v>
      </c>
      <c r="S8" s="119">
        <v>30</v>
      </c>
      <c r="T8" s="72" t="s">
        <v>826</v>
      </c>
      <c r="U8" s="72" t="s">
        <v>1483</v>
      </c>
      <c r="V8" s="72" t="s">
        <v>1485</v>
      </c>
      <c r="W8" s="72" t="s">
        <v>1490</v>
      </c>
      <c r="X8" s="48" t="s">
        <v>1491</v>
      </c>
      <c r="Y8" s="61" t="s">
        <v>938</v>
      </c>
      <c r="Z8" s="48" t="s">
        <v>184</v>
      </c>
      <c r="AA8" s="61">
        <v>45088</v>
      </c>
      <c r="AB8" s="135" t="s">
        <v>1507</v>
      </c>
      <c r="AC8" s="72" t="s">
        <v>1508</v>
      </c>
      <c r="AD8" s="452" t="s">
        <v>1493</v>
      </c>
      <c r="AE8" s="312" t="s">
        <v>1494</v>
      </c>
      <c r="AF8" s="13">
        <f t="shared" si="0"/>
        <v>24</v>
      </c>
      <c r="AG8" s="13"/>
      <c r="AH8" s="13"/>
      <c r="AI8" s="13"/>
    </row>
    <row r="9" spans="1:35" s="11" customFormat="1" ht="72.75" customHeight="1">
      <c r="A9" s="63">
        <v>4008</v>
      </c>
      <c r="B9" s="48" t="s">
        <v>167</v>
      </c>
      <c r="C9" s="48" t="s">
        <v>745</v>
      </c>
      <c r="D9" s="168" t="s">
        <v>1509</v>
      </c>
      <c r="E9" s="114" t="s">
        <v>197</v>
      </c>
      <c r="F9" s="72" t="s">
        <v>1509</v>
      </c>
      <c r="G9" s="72" t="s">
        <v>1498</v>
      </c>
      <c r="H9" s="48" t="s">
        <v>1510</v>
      </c>
      <c r="I9" s="72" t="s">
        <v>1511</v>
      </c>
      <c r="J9" s="72" t="s">
        <v>1512</v>
      </c>
      <c r="K9" s="72" t="s">
        <v>1513</v>
      </c>
      <c r="L9" s="48" t="s">
        <v>802</v>
      </c>
      <c r="M9" s="48" t="s">
        <v>6</v>
      </c>
      <c r="N9" s="48">
        <v>46013</v>
      </c>
      <c r="O9" s="48" t="s">
        <v>1514</v>
      </c>
      <c r="P9" s="103">
        <v>40.040127158277102</v>
      </c>
      <c r="Q9" s="103">
        <v>-85.728121531397605</v>
      </c>
      <c r="R9" s="152">
        <v>106</v>
      </c>
      <c r="S9" s="164"/>
      <c r="T9" s="72"/>
      <c r="U9" s="72" t="s">
        <v>1509</v>
      </c>
      <c r="V9" s="72" t="s">
        <v>1511</v>
      </c>
      <c r="W9" s="72" t="s">
        <v>1515</v>
      </c>
      <c r="X9" s="48" t="s">
        <v>177</v>
      </c>
      <c r="Y9" s="48" t="s">
        <v>6</v>
      </c>
      <c r="Z9" s="48" t="s">
        <v>184</v>
      </c>
      <c r="AA9" s="61">
        <v>44777</v>
      </c>
      <c r="AB9" s="135" t="s">
        <v>1516</v>
      </c>
      <c r="AC9" s="72" t="s">
        <v>1518</v>
      </c>
      <c r="AD9" s="451" t="s">
        <v>1517</v>
      </c>
      <c r="AE9" s="312" t="s">
        <v>1511</v>
      </c>
      <c r="AF9" s="13">
        <f t="shared" si="0"/>
        <v>22</v>
      </c>
      <c r="AG9" s="13"/>
      <c r="AH9" s="13"/>
      <c r="AI9" s="13"/>
    </row>
    <row r="10" spans="1:35" s="11" customFormat="1" ht="75">
      <c r="A10" s="63">
        <v>4009</v>
      </c>
      <c r="B10" s="124" t="s">
        <v>389</v>
      </c>
      <c r="C10" s="124" t="s">
        <v>745</v>
      </c>
      <c r="D10" s="168" t="s">
        <v>1519</v>
      </c>
      <c r="E10" s="48" t="s">
        <v>170</v>
      </c>
      <c r="F10" s="113" t="s">
        <v>1519</v>
      </c>
      <c r="G10" s="72" t="s">
        <v>1520</v>
      </c>
      <c r="H10" s="48" t="s">
        <v>1102</v>
      </c>
      <c r="I10" s="72" t="s">
        <v>1521</v>
      </c>
      <c r="J10" s="113" t="s">
        <v>1522</v>
      </c>
      <c r="K10" s="113" t="s">
        <v>1523</v>
      </c>
      <c r="L10" s="124" t="s">
        <v>1048</v>
      </c>
      <c r="M10" s="124" t="s">
        <v>6</v>
      </c>
      <c r="N10" s="124">
        <v>84003</v>
      </c>
      <c r="O10" s="48" t="s">
        <v>1524</v>
      </c>
      <c r="P10" s="103">
        <v>32.089064605979999</v>
      </c>
      <c r="Q10" s="103">
        <v>-110.804343619547</v>
      </c>
      <c r="R10" s="152">
        <v>1000</v>
      </c>
      <c r="S10" s="152">
        <v>15</v>
      </c>
      <c r="T10" s="72" t="s">
        <v>826</v>
      </c>
      <c r="U10" s="113" t="s">
        <v>1519</v>
      </c>
      <c r="V10" s="113" t="s">
        <v>1521</v>
      </c>
      <c r="W10" s="113" t="s">
        <v>1525</v>
      </c>
      <c r="X10" s="124" t="s">
        <v>383</v>
      </c>
      <c r="Y10" s="124" t="s">
        <v>6</v>
      </c>
      <c r="Z10" s="48" t="s">
        <v>184</v>
      </c>
      <c r="AA10" s="61">
        <v>45304</v>
      </c>
      <c r="AB10" s="170" t="s">
        <v>1526</v>
      </c>
      <c r="AC10" s="135" t="s">
        <v>1528</v>
      </c>
      <c r="AD10" s="452" t="s">
        <v>1527</v>
      </c>
      <c r="AE10" s="312" t="s">
        <v>1521</v>
      </c>
      <c r="AF10" s="13">
        <f t="shared" si="0"/>
        <v>25</v>
      </c>
      <c r="AG10" s="13"/>
      <c r="AH10" s="13"/>
      <c r="AI10" s="13"/>
    </row>
    <row r="11" spans="1:35" s="11" customFormat="1" ht="111.75" customHeight="1">
      <c r="A11" s="63">
        <v>4010</v>
      </c>
      <c r="B11" s="48" t="s">
        <v>167</v>
      </c>
      <c r="C11" s="48" t="s">
        <v>745</v>
      </c>
      <c r="D11" s="72" t="s">
        <v>1529</v>
      </c>
      <c r="E11" s="48" t="s">
        <v>197</v>
      </c>
      <c r="F11" s="72" t="s">
        <v>1530</v>
      </c>
      <c r="G11" s="72" t="s">
        <v>1462</v>
      </c>
      <c r="H11" s="48" t="s">
        <v>1463</v>
      </c>
      <c r="I11" s="72" t="s">
        <v>1531</v>
      </c>
      <c r="J11" s="72" t="s">
        <v>1532</v>
      </c>
      <c r="K11" s="72" t="s">
        <v>275</v>
      </c>
      <c r="L11" s="48" t="s">
        <v>249</v>
      </c>
      <c r="M11" s="48" t="s">
        <v>6</v>
      </c>
      <c r="N11" s="48">
        <v>92008</v>
      </c>
      <c r="O11" s="103" t="s">
        <v>1533</v>
      </c>
      <c r="P11" s="202">
        <v>33.131817517359899</v>
      </c>
      <c r="Q11" s="189">
        <v>-117.27595937319499</v>
      </c>
      <c r="R11" s="144"/>
      <c r="S11" s="152"/>
      <c r="T11" s="72"/>
      <c r="U11" s="72" t="s">
        <v>1529</v>
      </c>
      <c r="V11" s="72" t="s">
        <v>1531</v>
      </c>
      <c r="W11" s="72" t="s">
        <v>275</v>
      </c>
      <c r="X11" s="48" t="s">
        <v>249</v>
      </c>
      <c r="Y11" s="48" t="s">
        <v>6</v>
      </c>
      <c r="Z11" s="48" t="s">
        <v>184</v>
      </c>
      <c r="AA11" s="61"/>
      <c r="AB11" s="135" t="s">
        <v>1534</v>
      </c>
      <c r="AC11" s="135" t="s">
        <v>1537</v>
      </c>
      <c r="AD11" s="517" t="s">
        <v>1535</v>
      </c>
      <c r="AE11" s="312" t="s">
        <v>1536</v>
      </c>
      <c r="AF11" s="13">
        <f t="shared" si="0"/>
        <v>34</v>
      </c>
      <c r="AG11" s="13"/>
      <c r="AH11" s="13"/>
      <c r="AI11" s="13"/>
    </row>
    <row r="12" spans="1:35" s="11" customFormat="1" ht="120">
      <c r="A12" s="63">
        <v>4011</v>
      </c>
      <c r="B12" s="48" t="s">
        <v>195</v>
      </c>
      <c r="C12" s="48" t="s">
        <v>745</v>
      </c>
      <c r="D12" s="72" t="s">
        <v>820</v>
      </c>
      <c r="E12" s="48" t="s">
        <v>197</v>
      </c>
      <c r="F12" s="72" t="s">
        <v>1538</v>
      </c>
      <c r="G12" s="72" t="s">
        <v>1539</v>
      </c>
      <c r="H12" s="72" t="s">
        <v>1540</v>
      </c>
      <c r="I12" s="72" t="s">
        <v>822</v>
      </c>
      <c r="J12" s="72" t="s">
        <v>1541</v>
      </c>
      <c r="K12" s="72" t="s">
        <v>1542</v>
      </c>
      <c r="L12" s="48" t="s">
        <v>736</v>
      </c>
      <c r="M12" s="48" t="s">
        <v>6</v>
      </c>
      <c r="N12" s="48">
        <v>80601</v>
      </c>
      <c r="O12" s="48"/>
      <c r="P12" s="103">
        <v>39.976900837806198</v>
      </c>
      <c r="Q12" s="103">
        <v>-104.76452339158401</v>
      </c>
      <c r="R12" s="152">
        <v>330</v>
      </c>
      <c r="S12" s="119">
        <v>5</v>
      </c>
      <c r="T12" s="72" t="s">
        <v>826</v>
      </c>
      <c r="U12" s="146" t="s">
        <v>827</v>
      </c>
      <c r="V12" s="72" t="s">
        <v>822</v>
      </c>
      <c r="W12" s="72" t="s">
        <v>824</v>
      </c>
      <c r="X12" s="48" t="s">
        <v>249</v>
      </c>
      <c r="Y12" s="61" t="s">
        <v>6</v>
      </c>
      <c r="Z12" s="61" t="s">
        <v>184</v>
      </c>
      <c r="AA12" s="61">
        <v>45096</v>
      </c>
      <c r="AB12" s="48" t="s">
        <v>1543</v>
      </c>
      <c r="AC12" s="72" t="s">
        <v>7264</v>
      </c>
      <c r="AD12" s="452" t="s">
        <v>1544</v>
      </c>
      <c r="AE12" s="312" t="s">
        <v>1545</v>
      </c>
      <c r="AF12" s="13">
        <f t="shared" si="0"/>
        <v>21</v>
      </c>
      <c r="AG12" s="13"/>
      <c r="AH12" s="13"/>
      <c r="AI12" s="13"/>
    </row>
    <row r="13" spans="1:35" s="11" customFormat="1" ht="150">
      <c r="A13" s="63">
        <v>4012</v>
      </c>
      <c r="B13" s="48" t="s">
        <v>167</v>
      </c>
      <c r="C13" s="48" t="s">
        <v>745</v>
      </c>
      <c r="D13" s="72" t="s">
        <v>1547</v>
      </c>
      <c r="E13" s="48" t="s">
        <v>170</v>
      </c>
      <c r="F13" s="72" t="s">
        <v>1547</v>
      </c>
      <c r="G13" s="72" t="s">
        <v>1520</v>
      </c>
      <c r="H13" s="48" t="s">
        <v>1102</v>
      </c>
      <c r="I13" s="72" t="s">
        <v>1548</v>
      </c>
      <c r="J13" s="72" t="s">
        <v>1549</v>
      </c>
      <c r="K13" s="72" t="s">
        <v>1550</v>
      </c>
      <c r="L13" s="48" t="s">
        <v>155</v>
      </c>
      <c r="M13" s="48" t="s">
        <v>7</v>
      </c>
      <c r="N13" s="48" t="s">
        <v>1551</v>
      </c>
      <c r="O13" s="48" t="s">
        <v>1552</v>
      </c>
      <c r="P13" s="103">
        <v>45.556091015749701</v>
      </c>
      <c r="Q13" s="103">
        <v>-73.425185844494905</v>
      </c>
      <c r="R13" s="152"/>
      <c r="S13" s="169">
        <v>0.2</v>
      </c>
      <c r="T13" s="72" t="s">
        <v>826</v>
      </c>
      <c r="U13" s="72" t="s">
        <v>1547</v>
      </c>
      <c r="V13" s="72" t="s">
        <v>1548</v>
      </c>
      <c r="W13" s="72" t="s">
        <v>1550</v>
      </c>
      <c r="X13" s="48" t="s">
        <v>155</v>
      </c>
      <c r="Y13" s="48" t="s">
        <v>7</v>
      </c>
      <c r="Z13" s="48" t="s">
        <v>184</v>
      </c>
      <c r="AA13" s="61">
        <v>44777</v>
      </c>
      <c r="AB13" s="135" t="s">
        <v>1553</v>
      </c>
      <c r="AC13" s="72" t="s">
        <v>1556</v>
      </c>
      <c r="AD13" s="451" t="s">
        <v>1554</v>
      </c>
      <c r="AE13" s="312" t="s">
        <v>1555</v>
      </c>
      <c r="AF13" s="13">
        <f t="shared" si="0"/>
        <v>22</v>
      </c>
      <c r="AG13" s="13"/>
      <c r="AH13" s="13"/>
      <c r="AI13" s="13"/>
    </row>
    <row r="14" spans="1:35" s="11" customFormat="1" ht="54" customHeight="1">
      <c r="A14" s="63">
        <v>4013</v>
      </c>
      <c r="B14" s="48" t="s">
        <v>389</v>
      </c>
      <c r="C14" s="48" t="s">
        <v>745</v>
      </c>
      <c r="D14" s="72" t="s">
        <v>1557</v>
      </c>
      <c r="E14" s="48" t="s">
        <v>197</v>
      </c>
      <c r="F14" s="72" t="s">
        <v>1558</v>
      </c>
      <c r="G14" s="72" t="s">
        <v>1559</v>
      </c>
      <c r="H14" s="48" t="s">
        <v>1463</v>
      </c>
      <c r="I14" s="72" t="s">
        <v>1560</v>
      </c>
      <c r="J14" s="72" t="s">
        <v>1561</v>
      </c>
      <c r="K14" s="72" t="s">
        <v>1562</v>
      </c>
      <c r="L14" s="48" t="s">
        <v>886</v>
      </c>
      <c r="M14" s="48" t="s">
        <v>6</v>
      </c>
      <c r="N14" s="48">
        <v>42740</v>
      </c>
      <c r="O14" s="48" t="s">
        <v>1563</v>
      </c>
      <c r="P14" s="103">
        <v>37.6</v>
      </c>
      <c r="Q14" s="115">
        <v>-85.9</v>
      </c>
      <c r="R14" s="152">
        <v>5000</v>
      </c>
      <c r="S14" s="152">
        <v>86</v>
      </c>
      <c r="T14" s="152" t="s">
        <v>826</v>
      </c>
      <c r="U14" s="72" t="s">
        <v>1564</v>
      </c>
      <c r="V14" s="72" t="s">
        <v>1565</v>
      </c>
      <c r="W14" s="72" t="s">
        <v>1566</v>
      </c>
      <c r="X14" s="48" t="s">
        <v>1149</v>
      </c>
      <c r="Y14" s="61" t="s">
        <v>1567</v>
      </c>
      <c r="Z14" s="48" t="s">
        <v>184</v>
      </c>
      <c r="AA14" s="61">
        <v>45096</v>
      </c>
      <c r="AB14" s="1" t="s">
        <v>1568</v>
      </c>
      <c r="AC14" s="72" t="s">
        <v>1571</v>
      </c>
      <c r="AD14" s="452" t="s">
        <v>1569</v>
      </c>
      <c r="AE14" s="312" t="s">
        <v>1570</v>
      </c>
      <c r="AF14" s="13">
        <f t="shared" si="0"/>
        <v>26</v>
      </c>
      <c r="AG14" s="13"/>
      <c r="AH14" s="13"/>
      <c r="AI14" s="13"/>
    </row>
    <row r="15" spans="1:35" s="11" customFormat="1" ht="120">
      <c r="A15" s="63">
        <v>4014</v>
      </c>
      <c r="B15" s="48" t="s">
        <v>195</v>
      </c>
      <c r="C15" s="48" t="s">
        <v>745</v>
      </c>
      <c r="D15" s="72" t="s">
        <v>1557</v>
      </c>
      <c r="E15" s="48" t="s">
        <v>197</v>
      </c>
      <c r="F15" s="72" t="s">
        <v>1572</v>
      </c>
      <c r="G15" s="72" t="s">
        <v>1498</v>
      </c>
      <c r="H15" s="48" t="s">
        <v>882</v>
      </c>
      <c r="I15" s="72" t="s">
        <v>1560</v>
      </c>
      <c r="J15" s="72" t="s">
        <v>1573</v>
      </c>
      <c r="K15" s="72" t="s">
        <v>1574</v>
      </c>
      <c r="L15" s="48" t="s">
        <v>1148</v>
      </c>
      <c r="M15" s="48" t="s">
        <v>6</v>
      </c>
      <c r="N15" s="48">
        <v>38069</v>
      </c>
      <c r="O15" s="48" t="s">
        <v>1563</v>
      </c>
      <c r="P15" s="103">
        <v>35.402915620047601</v>
      </c>
      <c r="Q15" s="115">
        <v>-89.417311946036904</v>
      </c>
      <c r="R15" s="152">
        <v>5800</v>
      </c>
      <c r="S15" s="152">
        <v>43</v>
      </c>
      <c r="T15" s="152" t="s">
        <v>1575</v>
      </c>
      <c r="U15" s="72" t="s">
        <v>1564</v>
      </c>
      <c r="V15" s="72" t="s">
        <v>1565</v>
      </c>
      <c r="W15" s="72" t="s">
        <v>1566</v>
      </c>
      <c r="X15" s="48" t="s">
        <v>1149</v>
      </c>
      <c r="Y15" s="48" t="s">
        <v>1567</v>
      </c>
      <c r="Z15" s="48" t="s">
        <v>184</v>
      </c>
      <c r="AA15" s="61">
        <v>44890</v>
      </c>
      <c r="AB15" s="135" t="s">
        <v>1576</v>
      </c>
      <c r="AC15" s="72" t="s">
        <v>1578</v>
      </c>
      <c r="AD15" s="451" t="s">
        <v>1577</v>
      </c>
      <c r="AE15" s="312" t="s">
        <v>1570</v>
      </c>
      <c r="AF15" s="13">
        <f t="shared" si="0"/>
        <v>26</v>
      </c>
      <c r="AG15" s="13"/>
      <c r="AH15" s="13"/>
      <c r="AI15" s="13"/>
    </row>
    <row r="16" spans="1:35" s="11" customFormat="1" ht="195">
      <c r="A16" s="63">
        <v>4015</v>
      </c>
      <c r="B16" s="7" t="s">
        <v>195</v>
      </c>
      <c r="C16" s="7" t="s">
        <v>745</v>
      </c>
      <c r="D16" s="72" t="s">
        <v>1579</v>
      </c>
      <c r="E16" s="48" t="s">
        <v>197</v>
      </c>
      <c r="F16" s="72" t="s">
        <v>1580</v>
      </c>
      <c r="G16" s="72" t="s">
        <v>1559</v>
      </c>
      <c r="H16" s="72" t="s">
        <v>1463</v>
      </c>
      <c r="I16" s="304" t="s">
        <v>1581</v>
      </c>
      <c r="J16" s="72" t="s">
        <v>1582</v>
      </c>
      <c r="K16" s="72"/>
      <c r="L16" s="72" t="s">
        <v>1583</v>
      </c>
      <c r="M16" s="72" t="s">
        <v>961</v>
      </c>
      <c r="N16" s="171" t="s">
        <v>1584</v>
      </c>
      <c r="O16" s="172" t="s">
        <v>1585</v>
      </c>
      <c r="P16" s="103">
        <v>22.462813418990599</v>
      </c>
      <c r="Q16" s="103">
        <v>-100.870698010767</v>
      </c>
      <c r="R16" s="173">
        <v>500</v>
      </c>
      <c r="S16" s="169">
        <v>8.75</v>
      </c>
      <c r="T16" s="140" t="s">
        <v>826</v>
      </c>
      <c r="U16" s="72" t="s">
        <v>1586</v>
      </c>
      <c r="V16" s="258" t="s">
        <v>1587</v>
      </c>
      <c r="W16" s="72" t="s">
        <v>1588</v>
      </c>
      <c r="X16" s="72" t="s">
        <v>1589</v>
      </c>
      <c r="Y16" s="137" t="s">
        <v>918</v>
      </c>
      <c r="Z16" s="48" t="s">
        <v>184</v>
      </c>
      <c r="AA16" s="61">
        <v>45084</v>
      </c>
      <c r="AB16" s="1" t="s">
        <v>1590</v>
      </c>
      <c r="AC16" s="72"/>
      <c r="AD16" s="501" t="s">
        <v>1591</v>
      </c>
      <c r="AE16" s="312" t="s">
        <v>1592</v>
      </c>
      <c r="AF16" s="13">
        <f t="shared" si="0"/>
        <v>30</v>
      </c>
      <c r="AG16" s="13"/>
      <c r="AH16" s="13"/>
      <c r="AI16" s="13"/>
    </row>
    <row r="17" spans="1:35" s="11" customFormat="1" ht="60">
      <c r="A17" s="63">
        <v>4016</v>
      </c>
      <c r="B17" s="7" t="s">
        <v>167</v>
      </c>
      <c r="C17" s="7" t="s">
        <v>745</v>
      </c>
      <c r="D17" s="72" t="s">
        <v>1593</v>
      </c>
      <c r="E17" s="48" t="s">
        <v>197</v>
      </c>
      <c r="F17" s="72" t="s">
        <v>1594</v>
      </c>
      <c r="G17" s="72" t="s">
        <v>1559</v>
      </c>
      <c r="H17" s="72" t="s">
        <v>882</v>
      </c>
      <c r="I17" s="110" t="s">
        <v>1595</v>
      </c>
      <c r="J17" s="72" t="s">
        <v>1596</v>
      </c>
      <c r="K17" s="72" t="s">
        <v>1597</v>
      </c>
      <c r="L17" s="72" t="s">
        <v>1598</v>
      </c>
      <c r="M17" s="72" t="s">
        <v>6</v>
      </c>
      <c r="N17" s="171" t="s">
        <v>1599</v>
      </c>
      <c r="O17" s="172" t="s">
        <v>1600</v>
      </c>
      <c r="P17" s="103">
        <v>36.895567189474903</v>
      </c>
      <c r="Q17" s="103">
        <v>-76.191424753963304</v>
      </c>
      <c r="R17" s="173"/>
      <c r="S17" s="152">
        <v>2</v>
      </c>
      <c r="T17" s="140" t="s">
        <v>826</v>
      </c>
      <c r="U17" s="72" t="s">
        <v>1601</v>
      </c>
      <c r="V17" s="258" t="s">
        <v>1602</v>
      </c>
      <c r="W17" s="72" t="s">
        <v>1603</v>
      </c>
      <c r="X17" s="72" t="s">
        <v>1589</v>
      </c>
      <c r="Y17" s="137" t="s">
        <v>918</v>
      </c>
      <c r="Z17" s="48" t="s">
        <v>184</v>
      </c>
      <c r="AA17" s="61">
        <v>45084</v>
      </c>
      <c r="AB17" s="72" t="s">
        <v>1604</v>
      </c>
      <c r="AC17" s="72"/>
      <c r="AD17" s="451" t="s">
        <v>1605</v>
      </c>
      <c r="AE17" s="312" t="s">
        <v>1595</v>
      </c>
      <c r="AF17" s="13">
        <f t="shared" si="0"/>
        <v>22</v>
      </c>
      <c r="AG17" s="13"/>
      <c r="AH17" s="13"/>
      <c r="AI17" s="13"/>
    </row>
    <row r="18" spans="1:35" s="11" customFormat="1" ht="90">
      <c r="A18" s="63">
        <v>4017</v>
      </c>
      <c r="B18" s="48" t="s">
        <v>195</v>
      </c>
      <c r="C18" s="48" t="s">
        <v>745</v>
      </c>
      <c r="D18" s="72" t="s">
        <v>1606</v>
      </c>
      <c r="E18" s="48" t="s">
        <v>197</v>
      </c>
      <c r="F18" s="72" t="s">
        <v>1606</v>
      </c>
      <c r="G18" s="72" t="s">
        <v>1462</v>
      </c>
      <c r="H18" s="48" t="s">
        <v>1463</v>
      </c>
      <c r="I18" s="199" t="s">
        <v>1607</v>
      </c>
      <c r="J18" s="72" t="s">
        <v>1608</v>
      </c>
      <c r="K18" s="72" t="s">
        <v>476</v>
      </c>
      <c r="L18" s="48" t="s">
        <v>155</v>
      </c>
      <c r="M18" s="48" t="s">
        <v>7</v>
      </c>
      <c r="N18" s="48" t="s">
        <v>1609</v>
      </c>
      <c r="O18" s="48" t="s">
        <v>1610</v>
      </c>
      <c r="P18" s="103">
        <v>45.62</v>
      </c>
      <c r="Q18" s="103">
        <v>-73.5</v>
      </c>
      <c r="R18" s="152" t="s">
        <v>1563</v>
      </c>
      <c r="S18" s="152">
        <v>60</v>
      </c>
      <c r="T18" s="140" t="s">
        <v>1575</v>
      </c>
      <c r="U18" s="72" t="s">
        <v>1606</v>
      </c>
      <c r="V18" s="72" t="s">
        <v>1607</v>
      </c>
      <c r="W18" s="72" t="s">
        <v>1611</v>
      </c>
      <c r="X18" s="48" t="s">
        <v>1612</v>
      </c>
      <c r="Y18" s="48" t="s">
        <v>692</v>
      </c>
      <c r="Z18" s="48" t="s">
        <v>240</v>
      </c>
      <c r="AA18" s="61">
        <v>44777</v>
      </c>
      <c r="AB18" s="1" t="s">
        <v>1613</v>
      </c>
      <c r="AC18" s="72" t="s">
        <v>1563</v>
      </c>
      <c r="AD18" s="516" t="s">
        <v>1614</v>
      </c>
      <c r="AE18" s="115" t="s">
        <v>1615</v>
      </c>
      <c r="AF18" s="13">
        <f t="shared" si="0"/>
        <v>28</v>
      </c>
      <c r="AG18" s="13"/>
      <c r="AH18" s="13"/>
      <c r="AI18" s="13"/>
    </row>
    <row r="19" spans="1:35" s="11" customFormat="1" ht="90">
      <c r="A19" s="63">
        <v>4018</v>
      </c>
      <c r="B19" s="48" t="s">
        <v>195</v>
      </c>
      <c r="C19" s="48" t="s">
        <v>745</v>
      </c>
      <c r="D19" s="72" t="s">
        <v>1616</v>
      </c>
      <c r="E19" s="48" t="s">
        <v>197</v>
      </c>
      <c r="F19" s="72" t="s">
        <v>1617</v>
      </c>
      <c r="G19" s="72" t="s">
        <v>1462</v>
      </c>
      <c r="H19" s="48" t="s">
        <v>1463</v>
      </c>
      <c r="I19" s="72" t="s">
        <v>1618</v>
      </c>
      <c r="J19" s="72" t="s">
        <v>1619</v>
      </c>
      <c r="K19" s="72" t="s">
        <v>934</v>
      </c>
      <c r="L19" s="48" t="s">
        <v>435</v>
      </c>
      <c r="M19" s="48" t="s">
        <v>6</v>
      </c>
      <c r="N19" s="48">
        <v>49037</v>
      </c>
      <c r="O19" s="48" t="s">
        <v>1620</v>
      </c>
      <c r="P19" s="103">
        <v>42.3357616120662</v>
      </c>
      <c r="Q19" s="103">
        <v>-85.269506097448897</v>
      </c>
      <c r="R19" s="152"/>
      <c r="S19" s="153">
        <v>0.1</v>
      </c>
      <c r="T19" s="140" t="s">
        <v>826</v>
      </c>
      <c r="U19" s="72" t="s">
        <v>1621</v>
      </c>
      <c r="V19" s="72" t="s">
        <v>1622</v>
      </c>
      <c r="W19" s="72" t="s">
        <v>1623</v>
      </c>
      <c r="X19" s="48" t="s">
        <v>1624</v>
      </c>
      <c r="Y19" s="48" t="s">
        <v>1076</v>
      </c>
      <c r="Z19" s="48" t="s">
        <v>184</v>
      </c>
      <c r="AA19" s="61">
        <v>45088</v>
      </c>
      <c r="AB19" s="135" t="s">
        <v>1625</v>
      </c>
      <c r="AC19" s="72"/>
      <c r="AD19" s="451" t="s">
        <v>1626</v>
      </c>
      <c r="AE19" s="312" t="s">
        <v>1627</v>
      </c>
      <c r="AF19" s="13">
        <f t="shared" si="0"/>
        <v>12</v>
      </c>
      <c r="AG19" s="13"/>
      <c r="AH19" s="13"/>
      <c r="AI19" s="13"/>
    </row>
    <row r="20" spans="1:35" s="11" customFormat="1" ht="125.25" customHeight="1">
      <c r="A20" s="63">
        <v>4019</v>
      </c>
      <c r="B20" s="48" t="s">
        <v>167</v>
      </c>
      <c r="C20" s="48" t="s">
        <v>745</v>
      </c>
      <c r="D20" s="115" t="s">
        <v>1628</v>
      </c>
      <c r="E20" s="114" t="s">
        <v>170</v>
      </c>
      <c r="F20" s="72" t="s">
        <v>1629</v>
      </c>
      <c r="G20" s="72" t="s">
        <v>1520</v>
      </c>
      <c r="H20" s="48" t="s">
        <v>1630</v>
      </c>
      <c r="I20" s="115" t="s">
        <v>1631</v>
      </c>
      <c r="J20" s="72" t="s">
        <v>1632</v>
      </c>
      <c r="K20" s="72" t="s">
        <v>1633</v>
      </c>
      <c r="L20" s="48" t="s">
        <v>435</v>
      </c>
      <c r="M20" s="48" t="s">
        <v>6</v>
      </c>
      <c r="N20" s="48">
        <v>49423</v>
      </c>
      <c r="O20" s="48" t="s">
        <v>1634</v>
      </c>
      <c r="P20" s="103">
        <v>42.752875215960003</v>
      </c>
      <c r="Q20" s="103">
        <v>-86.108588430493199</v>
      </c>
      <c r="R20" s="152">
        <v>85</v>
      </c>
      <c r="S20" s="152">
        <v>1646</v>
      </c>
      <c r="T20" s="72" t="s">
        <v>1635</v>
      </c>
      <c r="U20" s="72" t="s">
        <v>1636</v>
      </c>
      <c r="V20" s="72" t="s">
        <v>1631</v>
      </c>
      <c r="W20" s="72" t="s">
        <v>992</v>
      </c>
      <c r="X20" s="48" t="s">
        <v>993</v>
      </c>
      <c r="Y20" s="48" t="s">
        <v>6</v>
      </c>
      <c r="Z20" s="48" t="s">
        <v>184</v>
      </c>
      <c r="AA20" s="61">
        <v>45088</v>
      </c>
      <c r="AB20" s="135" t="s">
        <v>1637</v>
      </c>
      <c r="AC20" s="72" t="s">
        <v>1640</v>
      </c>
      <c r="AD20" s="452" t="s">
        <v>7265</v>
      </c>
      <c r="AE20" s="312" t="s">
        <v>1639</v>
      </c>
      <c r="AF20" s="13">
        <f t="shared" si="0"/>
        <v>23</v>
      </c>
      <c r="AG20" s="13"/>
      <c r="AH20" s="13"/>
      <c r="AI20" s="13"/>
    </row>
    <row r="21" spans="1:35" s="11" customFormat="1" ht="150">
      <c r="A21" s="63">
        <v>4020</v>
      </c>
      <c r="B21" s="7" t="s">
        <v>195</v>
      </c>
      <c r="C21" s="7" t="s">
        <v>745</v>
      </c>
      <c r="D21" s="72" t="s">
        <v>1641</v>
      </c>
      <c r="E21" s="48" t="s">
        <v>170</v>
      </c>
      <c r="F21" s="72" t="s">
        <v>1642</v>
      </c>
      <c r="G21" s="72" t="s">
        <v>1559</v>
      </c>
      <c r="H21" s="72" t="s">
        <v>1463</v>
      </c>
      <c r="I21" s="1" t="s">
        <v>1643</v>
      </c>
      <c r="J21" s="72"/>
      <c r="K21" s="72" t="s">
        <v>1644</v>
      </c>
      <c r="L21" s="72" t="s">
        <v>1645</v>
      </c>
      <c r="M21" s="72" t="s">
        <v>961</v>
      </c>
      <c r="N21" s="171"/>
      <c r="O21" s="72"/>
      <c r="P21" s="103">
        <v>31.694694256782199</v>
      </c>
      <c r="Q21" s="103">
        <v>-106.429035910149</v>
      </c>
      <c r="R21" s="173"/>
      <c r="S21" s="152">
        <v>80</v>
      </c>
      <c r="T21" s="72" t="s">
        <v>826</v>
      </c>
      <c r="U21" s="72" t="s">
        <v>1646</v>
      </c>
      <c r="V21" s="325" t="s">
        <v>1647</v>
      </c>
      <c r="W21" s="72" t="s">
        <v>1648</v>
      </c>
      <c r="X21" s="72" t="s">
        <v>1649</v>
      </c>
      <c r="Y21" s="72" t="s">
        <v>1076</v>
      </c>
      <c r="Z21" s="48" t="s">
        <v>184</v>
      </c>
      <c r="AA21" s="61">
        <v>45087</v>
      </c>
      <c r="AB21" s="1" t="s">
        <v>1650</v>
      </c>
      <c r="AC21" s="72" t="s">
        <v>1653</v>
      </c>
      <c r="AD21" s="517" t="s">
        <v>1651</v>
      </c>
      <c r="AE21" s="115" t="s">
        <v>1652</v>
      </c>
      <c r="AF21" s="13">
        <f t="shared" si="0"/>
        <v>22</v>
      </c>
      <c r="AG21" s="13"/>
      <c r="AH21" s="13"/>
      <c r="AI21" s="13"/>
    </row>
    <row r="22" spans="1:35" s="11" customFormat="1" ht="108" customHeight="1">
      <c r="A22" s="63">
        <v>4021</v>
      </c>
      <c r="B22" s="7" t="s">
        <v>195</v>
      </c>
      <c r="C22" s="7" t="s">
        <v>745</v>
      </c>
      <c r="D22" s="72" t="s">
        <v>1654</v>
      </c>
      <c r="E22" s="48" t="s">
        <v>197</v>
      </c>
      <c r="F22" s="72" t="s">
        <v>1654</v>
      </c>
      <c r="G22" s="72" t="s">
        <v>1655</v>
      </c>
      <c r="H22" s="48" t="s">
        <v>1102</v>
      </c>
      <c r="I22" s="72"/>
      <c r="J22" s="72"/>
      <c r="K22" s="72"/>
      <c r="L22" s="48"/>
      <c r="M22" s="48" t="s">
        <v>6</v>
      </c>
      <c r="N22" s="177"/>
      <c r="O22" s="48"/>
      <c r="P22" s="103"/>
      <c r="Q22" s="103"/>
      <c r="R22" s="152"/>
      <c r="S22" s="152">
        <v>21</v>
      </c>
      <c r="T22" s="72" t="s">
        <v>826</v>
      </c>
      <c r="U22" s="72"/>
      <c r="V22" s="174"/>
      <c r="W22" s="72"/>
      <c r="X22" s="48"/>
      <c r="Y22" s="48"/>
      <c r="Z22" s="48" t="s">
        <v>184</v>
      </c>
      <c r="AA22" s="61">
        <v>45289</v>
      </c>
      <c r="AB22" s="1" t="s">
        <v>1656</v>
      </c>
      <c r="AC22" s="72" t="s">
        <v>1658</v>
      </c>
      <c r="AD22" s="452" t="s">
        <v>7266</v>
      </c>
      <c r="AE22" s="312"/>
      <c r="AF22" s="13">
        <f t="shared" si="0"/>
        <v>25</v>
      </c>
      <c r="AG22" s="13"/>
      <c r="AH22" s="13"/>
      <c r="AI22" s="13"/>
    </row>
    <row r="23" spans="1:35" s="11" customFormat="1" ht="180">
      <c r="A23" s="63">
        <v>4022</v>
      </c>
      <c r="B23" s="48" t="s">
        <v>167</v>
      </c>
      <c r="C23" s="48" t="s">
        <v>745</v>
      </c>
      <c r="D23" s="72" t="s">
        <v>1659</v>
      </c>
      <c r="E23" s="48" t="s">
        <v>170</v>
      </c>
      <c r="F23" s="72" t="s">
        <v>1660</v>
      </c>
      <c r="G23" s="72" t="s">
        <v>1661</v>
      </c>
      <c r="H23" s="48" t="s">
        <v>1662</v>
      </c>
      <c r="I23" s="72" t="s">
        <v>1663</v>
      </c>
      <c r="J23" s="72" t="s">
        <v>1664</v>
      </c>
      <c r="K23" s="72" t="s">
        <v>1665</v>
      </c>
      <c r="L23" s="48" t="s">
        <v>226</v>
      </c>
      <c r="M23" s="48" t="s">
        <v>7</v>
      </c>
      <c r="N23" s="48" t="s">
        <v>1666</v>
      </c>
      <c r="O23" s="48" t="s">
        <v>1667</v>
      </c>
      <c r="P23" s="103">
        <v>49.151970910832503</v>
      </c>
      <c r="Q23" s="103">
        <v>-122.85931363087801</v>
      </c>
      <c r="R23" s="119"/>
      <c r="S23" s="119"/>
      <c r="T23" s="72"/>
      <c r="U23" s="72" t="s">
        <v>3518</v>
      </c>
      <c r="V23" s="72" t="s">
        <v>1663</v>
      </c>
      <c r="W23" s="72" t="s">
        <v>490</v>
      </c>
      <c r="X23" s="48" t="s">
        <v>486</v>
      </c>
      <c r="Y23" s="48" t="s">
        <v>6</v>
      </c>
      <c r="Z23" s="48" t="s">
        <v>184</v>
      </c>
      <c r="AA23" s="61">
        <v>44415</v>
      </c>
      <c r="AB23" s="135" t="s">
        <v>1669</v>
      </c>
      <c r="AC23" s="135" t="s">
        <v>1671</v>
      </c>
      <c r="AD23" s="72" t="s">
        <v>1670</v>
      </c>
      <c r="AE23" s="312" t="s">
        <v>1663</v>
      </c>
      <c r="AF23" s="13">
        <f t="shared" si="0"/>
        <v>23</v>
      </c>
      <c r="AG23" s="13"/>
      <c r="AH23" s="13"/>
      <c r="AI23" s="13"/>
    </row>
    <row r="24" spans="1:35" s="11" customFormat="1" ht="180">
      <c r="A24" s="63">
        <v>4023</v>
      </c>
      <c r="B24" s="48" t="s">
        <v>167</v>
      </c>
      <c r="C24" s="48" t="s">
        <v>745</v>
      </c>
      <c r="D24" s="72" t="s">
        <v>1659</v>
      </c>
      <c r="E24" s="48" t="s">
        <v>170</v>
      </c>
      <c r="F24" s="72" t="s">
        <v>1672</v>
      </c>
      <c r="G24" s="72" t="s">
        <v>1673</v>
      </c>
      <c r="H24" s="515" t="s">
        <v>882</v>
      </c>
      <c r="I24" s="72" t="s">
        <v>1663</v>
      </c>
      <c r="J24" s="72" t="s">
        <v>1674</v>
      </c>
      <c r="K24" s="72" t="s">
        <v>1675</v>
      </c>
      <c r="L24" s="48" t="s">
        <v>486</v>
      </c>
      <c r="M24" s="48" t="s">
        <v>6</v>
      </c>
      <c r="N24" s="48">
        <v>64804</v>
      </c>
      <c r="O24" s="48" t="s">
        <v>1676</v>
      </c>
      <c r="P24" s="103">
        <v>37.064363364696398</v>
      </c>
      <c r="Q24" s="103">
        <v>-94.400859746606699</v>
      </c>
      <c r="R24" s="119"/>
      <c r="S24" s="119"/>
      <c r="T24" s="72"/>
      <c r="U24" s="72" t="s">
        <v>3518</v>
      </c>
      <c r="V24" s="72" t="s">
        <v>1663</v>
      </c>
      <c r="W24" s="72" t="s">
        <v>490</v>
      </c>
      <c r="X24" s="48" t="s">
        <v>486</v>
      </c>
      <c r="Y24" s="48" t="s">
        <v>6</v>
      </c>
      <c r="Z24" s="48" t="s">
        <v>184</v>
      </c>
      <c r="AA24" s="61">
        <v>44415</v>
      </c>
      <c r="AB24" s="135" t="s">
        <v>1677</v>
      </c>
      <c r="AC24" s="135" t="s">
        <v>1678</v>
      </c>
      <c r="AD24" s="72" t="s">
        <v>1670</v>
      </c>
      <c r="AE24" s="312" t="s">
        <v>1663</v>
      </c>
      <c r="AF24" s="13">
        <f t="shared" si="0"/>
        <v>23</v>
      </c>
      <c r="AG24" s="13"/>
      <c r="AH24" s="13"/>
      <c r="AI24" s="13"/>
    </row>
    <row r="25" spans="1:35" s="11" customFormat="1" ht="165">
      <c r="A25" s="63">
        <v>4024</v>
      </c>
      <c r="B25" s="48" t="s">
        <v>167</v>
      </c>
      <c r="C25" s="48" t="s">
        <v>745</v>
      </c>
      <c r="D25" s="72" t="s">
        <v>1659</v>
      </c>
      <c r="E25" s="48" t="s">
        <v>170</v>
      </c>
      <c r="F25" s="72" t="s">
        <v>1679</v>
      </c>
      <c r="G25" s="72" t="s">
        <v>1673</v>
      </c>
      <c r="H25" s="48" t="s">
        <v>932</v>
      </c>
      <c r="I25" s="72" t="s">
        <v>1663</v>
      </c>
      <c r="J25" s="72" t="s">
        <v>1680</v>
      </c>
      <c r="K25" s="72" t="s">
        <v>1675</v>
      </c>
      <c r="L25" s="48" t="s">
        <v>486</v>
      </c>
      <c r="M25" s="48" t="s">
        <v>6</v>
      </c>
      <c r="N25" s="48">
        <v>64801</v>
      </c>
      <c r="O25" s="48" t="s">
        <v>1681</v>
      </c>
      <c r="P25" s="103">
        <v>37.094787005651298</v>
      </c>
      <c r="Q25" s="103">
        <v>-94.528397473064302</v>
      </c>
      <c r="R25" s="119"/>
      <c r="S25" s="119"/>
      <c r="T25" s="72"/>
      <c r="U25" s="72" t="s">
        <v>3518</v>
      </c>
      <c r="V25" s="72" t="s">
        <v>1663</v>
      </c>
      <c r="W25" s="72" t="s">
        <v>490</v>
      </c>
      <c r="X25" s="48" t="s">
        <v>486</v>
      </c>
      <c r="Y25" s="48" t="s">
        <v>6</v>
      </c>
      <c r="Z25" s="48" t="s">
        <v>184</v>
      </c>
      <c r="AA25" s="61">
        <v>44415</v>
      </c>
      <c r="AB25" s="135" t="s">
        <v>1677</v>
      </c>
      <c r="AC25" s="135" t="s">
        <v>1682</v>
      </c>
      <c r="AD25" s="72" t="s">
        <v>1670</v>
      </c>
      <c r="AE25" s="312" t="s">
        <v>1663</v>
      </c>
      <c r="AF25" s="13">
        <f t="shared" si="0"/>
        <v>23</v>
      </c>
      <c r="AG25" s="13"/>
      <c r="AH25" s="13"/>
      <c r="AI25" s="13"/>
    </row>
    <row r="26" spans="1:35" s="11" customFormat="1" ht="150">
      <c r="A26" s="63">
        <v>4025</v>
      </c>
      <c r="B26" s="48" t="s">
        <v>230</v>
      </c>
      <c r="C26" s="48" t="s">
        <v>745</v>
      </c>
      <c r="D26" s="72" t="s">
        <v>1683</v>
      </c>
      <c r="E26" s="48" t="s">
        <v>197</v>
      </c>
      <c r="F26" s="72" t="s">
        <v>1683</v>
      </c>
      <c r="G26" s="72" t="s">
        <v>1684</v>
      </c>
      <c r="H26" s="515" t="s">
        <v>882</v>
      </c>
      <c r="I26" s="72" t="s">
        <v>1685</v>
      </c>
      <c r="J26" s="72" t="s">
        <v>1686</v>
      </c>
      <c r="K26" s="72" t="s">
        <v>1687</v>
      </c>
      <c r="L26" s="48" t="s">
        <v>1287</v>
      </c>
      <c r="M26" s="48" t="s">
        <v>6</v>
      </c>
      <c r="N26" s="48">
        <v>16803</v>
      </c>
      <c r="O26" s="48" t="s">
        <v>1688</v>
      </c>
      <c r="P26" s="103">
        <v>40.778985731443299</v>
      </c>
      <c r="Q26" s="103">
        <v>-77.895136133007597</v>
      </c>
      <c r="R26" s="176">
        <v>12</v>
      </c>
      <c r="S26" s="175">
        <v>1E-3</v>
      </c>
      <c r="T26" s="72" t="s">
        <v>826</v>
      </c>
      <c r="U26" s="156" t="s">
        <v>1683</v>
      </c>
      <c r="V26" s="72" t="s">
        <v>1685</v>
      </c>
      <c r="W26" s="72" t="s">
        <v>1687</v>
      </c>
      <c r="X26" s="48" t="s">
        <v>1287</v>
      </c>
      <c r="Y26" s="48" t="s">
        <v>6</v>
      </c>
      <c r="Z26" s="48" t="s">
        <v>184</v>
      </c>
      <c r="AA26" s="61">
        <v>44888</v>
      </c>
      <c r="AB26" s="48" t="s">
        <v>1689</v>
      </c>
      <c r="AC26" s="72" t="s">
        <v>1692</v>
      </c>
      <c r="AD26" s="452" t="s">
        <v>1690</v>
      </c>
      <c r="AE26" s="312" t="s">
        <v>1691</v>
      </c>
      <c r="AF26" s="13">
        <f t="shared" si="0"/>
        <v>25</v>
      </c>
      <c r="AG26" s="13"/>
      <c r="AH26" s="13"/>
      <c r="AI26" s="13"/>
    </row>
    <row r="27" spans="1:35" s="11" customFormat="1" ht="120">
      <c r="A27" s="63">
        <v>4026</v>
      </c>
      <c r="B27" s="48" t="s">
        <v>167</v>
      </c>
      <c r="C27" s="48" t="s">
        <v>745</v>
      </c>
      <c r="D27" s="72" t="s">
        <v>1693</v>
      </c>
      <c r="E27" s="48" t="s">
        <v>197</v>
      </c>
      <c r="F27" s="72" t="s">
        <v>1186</v>
      </c>
      <c r="G27" s="72" t="s">
        <v>1462</v>
      </c>
      <c r="H27" s="48" t="s">
        <v>1463</v>
      </c>
      <c r="I27" s="72" t="s">
        <v>1694</v>
      </c>
      <c r="J27" s="72" t="s">
        <v>1695</v>
      </c>
      <c r="K27" s="72" t="s">
        <v>1696</v>
      </c>
      <c r="L27" s="48" t="s">
        <v>753</v>
      </c>
      <c r="M27" s="48" t="s">
        <v>6</v>
      </c>
      <c r="N27" s="177" t="s">
        <v>1697</v>
      </c>
      <c r="O27" s="48" t="s">
        <v>1698</v>
      </c>
      <c r="P27" s="103">
        <v>41.904347405854502</v>
      </c>
      <c r="Q27" s="103">
        <v>-71.024498958320706</v>
      </c>
      <c r="R27" s="119">
        <v>120</v>
      </c>
      <c r="S27" s="119"/>
      <c r="T27" s="72"/>
      <c r="U27" s="72" t="s">
        <v>1699</v>
      </c>
      <c r="V27" s="72" t="s">
        <v>1694</v>
      </c>
      <c r="W27" s="72" t="s">
        <v>1700</v>
      </c>
      <c r="X27" s="48" t="s">
        <v>985</v>
      </c>
      <c r="Y27" s="48" t="s">
        <v>6</v>
      </c>
      <c r="Z27" s="48" t="s">
        <v>184</v>
      </c>
      <c r="AA27" s="61">
        <v>44777</v>
      </c>
      <c r="AB27" s="135" t="s">
        <v>1701</v>
      </c>
      <c r="AC27" s="72" t="s">
        <v>1704</v>
      </c>
      <c r="AD27" s="451" t="s">
        <v>1702</v>
      </c>
      <c r="AE27" s="312" t="s">
        <v>1703</v>
      </c>
      <c r="AF27" s="13">
        <f t="shared" si="0"/>
        <v>28</v>
      </c>
      <c r="AG27" s="13"/>
      <c r="AH27" s="13"/>
      <c r="AI27" s="13"/>
    </row>
    <row r="28" spans="1:35" s="11" customFormat="1" ht="90">
      <c r="A28" s="63">
        <v>4027</v>
      </c>
      <c r="B28" s="48" t="s">
        <v>167</v>
      </c>
      <c r="C28" s="48" t="s">
        <v>745</v>
      </c>
      <c r="D28" s="72" t="s">
        <v>1705</v>
      </c>
      <c r="E28" s="48" t="s">
        <v>197</v>
      </c>
      <c r="F28" s="72" t="s">
        <v>1706</v>
      </c>
      <c r="G28" s="72" t="s">
        <v>1520</v>
      </c>
      <c r="H28" s="48" t="s">
        <v>882</v>
      </c>
      <c r="I28" s="72" t="s">
        <v>1707</v>
      </c>
      <c r="J28" s="72" t="s">
        <v>1708</v>
      </c>
      <c r="K28" s="72" t="s">
        <v>1706</v>
      </c>
      <c r="L28" s="48" t="s">
        <v>212</v>
      </c>
      <c r="M28" s="48" t="s">
        <v>7</v>
      </c>
      <c r="N28" s="48" t="s">
        <v>1709</v>
      </c>
      <c r="O28" s="48" t="s">
        <v>1710</v>
      </c>
      <c r="P28" s="103">
        <v>43.603811074216999</v>
      </c>
      <c r="Q28" s="103">
        <v>-79.737918358262206</v>
      </c>
      <c r="R28" s="176">
        <v>65</v>
      </c>
      <c r="S28" s="119"/>
      <c r="T28" s="72"/>
      <c r="U28" s="72" t="s">
        <v>1705</v>
      </c>
      <c r="V28" s="72" t="s">
        <v>1707</v>
      </c>
      <c r="W28" s="72" t="s">
        <v>1706</v>
      </c>
      <c r="X28" s="48" t="s">
        <v>212</v>
      </c>
      <c r="Y28" s="48" t="s">
        <v>7</v>
      </c>
      <c r="Z28" s="48" t="s">
        <v>184</v>
      </c>
      <c r="AA28" s="61">
        <v>44777</v>
      </c>
      <c r="AB28" s="135" t="s">
        <v>1711</v>
      </c>
      <c r="AC28" s="72" t="s">
        <v>1714</v>
      </c>
      <c r="AD28" s="452" t="s">
        <v>1712</v>
      </c>
      <c r="AE28" s="312" t="s">
        <v>1713</v>
      </c>
      <c r="AF28" s="13">
        <f t="shared" si="0"/>
        <v>25</v>
      </c>
      <c r="AG28" s="13"/>
      <c r="AH28" s="13"/>
      <c r="AI28" s="13"/>
    </row>
    <row r="29" spans="1:35" s="11" customFormat="1" ht="90">
      <c r="A29" s="63">
        <v>4028</v>
      </c>
      <c r="B29" s="48" t="s">
        <v>195</v>
      </c>
      <c r="C29" s="48" t="s">
        <v>745</v>
      </c>
      <c r="D29" s="72" t="s">
        <v>1705</v>
      </c>
      <c r="E29" s="48" t="s">
        <v>197</v>
      </c>
      <c r="F29" s="72" t="s">
        <v>1715</v>
      </c>
      <c r="G29" s="72" t="s">
        <v>1520</v>
      </c>
      <c r="H29" s="48" t="s">
        <v>932</v>
      </c>
      <c r="I29" s="72" t="s">
        <v>1707</v>
      </c>
      <c r="J29" s="72"/>
      <c r="K29" s="72" t="s">
        <v>1715</v>
      </c>
      <c r="L29" s="48" t="s">
        <v>806</v>
      </c>
      <c r="M29" s="48" t="s">
        <v>6</v>
      </c>
      <c r="N29" s="48"/>
      <c r="O29" s="48"/>
      <c r="P29" s="103">
        <v>42.101382314515703</v>
      </c>
      <c r="Q29" s="103">
        <v>-79.241098150721498</v>
      </c>
      <c r="R29" s="176">
        <v>250</v>
      </c>
      <c r="S29" s="178">
        <v>0.2</v>
      </c>
      <c r="T29" s="72" t="s">
        <v>826</v>
      </c>
      <c r="U29" s="72" t="s">
        <v>1705</v>
      </c>
      <c r="V29" s="72" t="s">
        <v>1707</v>
      </c>
      <c r="W29" s="72" t="s">
        <v>1706</v>
      </c>
      <c r="X29" s="48" t="s">
        <v>212</v>
      </c>
      <c r="Y29" s="48" t="s">
        <v>7</v>
      </c>
      <c r="Z29" s="48" t="s">
        <v>184</v>
      </c>
      <c r="AA29" s="61">
        <v>45088</v>
      </c>
      <c r="AB29" s="135" t="s">
        <v>1716</v>
      </c>
      <c r="AC29" s="72" t="s">
        <v>1717</v>
      </c>
      <c r="AD29" s="452" t="s">
        <v>1712</v>
      </c>
      <c r="AE29" s="115" t="s">
        <v>1713</v>
      </c>
      <c r="AF29" s="13">
        <f t="shared" si="0"/>
        <v>25</v>
      </c>
      <c r="AG29" s="13"/>
      <c r="AH29" s="13"/>
      <c r="AI29" s="13"/>
    </row>
    <row r="30" spans="1:35" s="11" customFormat="1" ht="75">
      <c r="A30" s="63">
        <v>4029</v>
      </c>
      <c r="B30" s="48" t="s">
        <v>167</v>
      </c>
      <c r="C30" s="48" t="s">
        <v>745</v>
      </c>
      <c r="D30" s="72" t="s">
        <v>1718</v>
      </c>
      <c r="E30" s="48" t="s">
        <v>170</v>
      </c>
      <c r="F30" s="72" t="s">
        <v>1719</v>
      </c>
      <c r="G30" s="72" t="s">
        <v>1520</v>
      </c>
      <c r="H30" s="48" t="s">
        <v>882</v>
      </c>
      <c r="I30" s="72" t="s">
        <v>1720</v>
      </c>
      <c r="J30" s="72" t="s">
        <v>1721</v>
      </c>
      <c r="K30" s="72" t="s">
        <v>1722</v>
      </c>
      <c r="L30" s="48" t="s">
        <v>249</v>
      </c>
      <c r="M30" s="48" t="s">
        <v>6</v>
      </c>
      <c r="N30" s="177" t="s">
        <v>1723</v>
      </c>
      <c r="O30" s="48" t="s">
        <v>1724</v>
      </c>
      <c r="P30" s="103">
        <v>34.302284460282699</v>
      </c>
      <c r="Q30" s="103">
        <v>-118.461357446913</v>
      </c>
      <c r="R30" s="119"/>
      <c r="S30" s="119"/>
      <c r="T30" s="72"/>
      <c r="U30" s="72" t="s">
        <v>1725</v>
      </c>
      <c r="V30" s="72" t="s">
        <v>1720</v>
      </c>
      <c r="W30" s="72" t="s">
        <v>1726</v>
      </c>
      <c r="X30" s="48" t="s">
        <v>1287</v>
      </c>
      <c r="Y30" s="48" t="s">
        <v>6</v>
      </c>
      <c r="Z30" s="48" t="s">
        <v>184</v>
      </c>
      <c r="AA30" s="61">
        <v>44429</v>
      </c>
      <c r="AB30" s="135" t="s">
        <v>1727</v>
      </c>
      <c r="AC30" s="72"/>
      <c r="AD30" s="452" t="s">
        <v>1728</v>
      </c>
      <c r="AE30" s="312" t="s">
        <v>1720</v>
      </c>
      <c r="AF30" s="13">
        <f t="shared" si="0"/>
        <v>30</v>
      </c>
      <c r="AG30" s="13"/>
      <c r="AH30" s="13"/>
      <c r="AI30" s="13"/>
    </row>
    <row r="31" spans="1:35" s="11" customFormat="1" ht="180">
      <c r="A31" s="63">
        <v>4030</v>
      </c>
      <c r="B31" s="48" t="s">
        <v>230</v>
      </c>
      <c r="C31" s="48" t="s">
        <v>745</v>
      </c>
      <c r="D31" s="72" t="s">
        <v>1729</v>
      </c>
      <c r="E31" s="48" t="s">
        <v>170</v>
      </c>
      <c r="F31" s="72" t="s">
        <v>1730</v>
      </c>
      <c r="G31" s="72" t="s">
        <v>1498</v>
      </c>
      <c r="H31" s="48" t="s">
        <v>1731</v>
      </c>
      <c r="I31" s="72" t="s">
        <v>1732</v>
      </c>
      <c r="J31" s="72" t="s">
        <v>1733</v>
      </c>
      <c r="K31" s="72" t="s">
        <v>824</v>
      </c>
      <c r="L31" s="48" t="s">
        <v>249</v>
      </c>
      <c r="M31" s="48" t="s">
        <v>6</v>
      </c>
      <c r="N31" s="48">
        <v>94538</v>
      </c>
      <c r="O31" s="48" t="s">
        <v>1734</v>
      </c>
      <c r="P31" s="103">
        <v>37.482105255957201</v>
      </c>
      <c r="Q31" s="103">
        <v>-121.944321289149</v>
      </c>
      <c r="R31" s="119">
        <v>215</v>
      </c>
      <c r="S31" s="119"/>
      <c r="T31" s="72"/>
      <c r="U31" s="179" t="s">
        <v>1729</v>
      </c>
      <c r="V31" s="72" t="s">
        <v>1732</v>
      </c>
      <c r="W31" s="72" t="s">
        <v>824</v>
      </c>
      <c r="X31" s="72" t="s">
        <v>249</v>
      </c>
      <c r="Y31" s="72" t="s">
        <v>6</v>
      </c>
      <c r="Z31" s="48" t="s">
        <v>184</v>
      </c>
      <c r="AA31" s="61">
        <v>44890</v>
      </c>
      <c r="AB31" s="48" t="s">
        <v>1735</v>
      </c>
      <c r="AC31" s="61" t="s">
        <v>1738</v>
      </c>
      <c r="AD31" s="451" t="s">
        <v>1736</v>
      </c>
      <c r="AE31" s="312" t="s">
        <v>1737</v>
      </c>
      <c r="AF31" s="13">
        <f t="shared" si="0"/>
        <v>17</v>
      </c>
      <c r="AG31" s="13"/>
      <c r="AH31" s="13"/>
      <c r="AI31" s="13"/>
    </row>
    <row r="32" spans="1:35" s="11" customFormat="1" ht="210">
      <c r="A32" s="63">
        <v>4031</v>
      </c>
      <c r="B32" s="48" t="s">
        <v>230</v>
      </c>
      <c r="C32" s="48" t="s">
        <v>745</v>
      </c>
      <c r="D32" s="115" t="s">
        <v>1739</v>
      </c>
      <c r="E32" s="114" t="s">
        <v>170</v>
      </c>
      <c r="F32" s="115" t="s">
        <v>1739</v>
      </c>
      <c r="G32" s="72" t="s">
        <v>7047</v>
      </c>
      <c r="H32" s="48" t="s">
        <v>882</v>
      </c>
      <c r="I32" s="115" t="s">
        <v>1740</v>
      </c>
      <c r="J32" s="72" t="s">
        <v>1741</v>
      </c>
      <c r="K32" s="72" t="s">
        <v>1742</v>
      </c>
      <c r="L32" s="48" t="s">
        <v>802</v>
      </c>
      <c r="M32" s="48" t="s">
        <v>6</v>
      </c>
      <c r="N32" s="48">
        <v>46256</v>
      </c>
      <c r="O32" s="48" t="s">
        <v>1743</v>
      </c>
      <c r="P32" s="103">
        <v>39.916858099796201</v>
      </c>
      <c r="Q32" s="103">
        <v>-86.034603047559699</v>
      </c>
      <c r="R32" s="119">
        <v>49</v>
      </c>
      <c r="S32" s="180">
        <v>0.8</v>
      </c>
      <c r="T32" s="72" t="s">
        <v>826</v>
      </c>
      <c r="U32" s="72" t="s">
        <v>1744</v>
      </c>
      <c r="V32" s="72" t="s">
        <v>1740</v>
      </c>
      <c r="W32" s="72" t="s">
        <v>1742</v>
      </c>
      <c r="X32" s="48" t="s">
        <v>802</v>
      </c>
      <c r="Y32" s="48" t="s">
        <v>6</v>
      </c>
      <c r="Z32" s="48" t="s">
        <v>184</v>
      </c>
      <c r="AA32" s="61">
        <v>44890</v>
      </c>
      <c r="AB32" s="135" t="s">
        <v>1745</v>
      </c>
      <c r="AC32" s="72" t="s">
        <v>1747</v>
      </c>
      <c r="AD32" s="452" t="s">
        <v>1746</v>
      </c>
      <c r="AE32" s="312" t="s">
        <v>1740</v>
      </c>
      <c r="AF32" s="13">
        <f t="shared" si="0"/>
        <v>27</v>
      </c>
      <c r="AG32" s="649" t="s">
        <v>7048</v>
      </c>
      <c r="AH32" s="650" t="s">
        <v>7049</v>
      </c>
      <c r="AI32" s="651" t="s">
        <v>7050</v>
      </c>
    </row>
    <row r="33" spans="1:35" s="11" customFormat="1" ht="180">
      <c r="A33" s="63">
        <v>4032</v>
      </c>
      <c r="B33" s="48" t="s">
        <v>195</v>
      </c>
      <c r="C33" s="48" t="s">
        <v>745</v>
      </c>
      <c r="D33" s="72" t="s">
        <v>1748</v>
      </c>
      <c r="E33" s="48" t="s">
        <v>170</v>
      </c>
      <c r="F33" s="72" t="s">
        <v>1749</v>
      </c>
      <c r="G33" s="72" t="s">
        <v>1750</v>
      </c>
      <c r="H33" s="48" t="s">
        <v>1102</v>
      </c>
      <c r="I33" s="72" t="s">
        <v>1751</v>
      </c>
      <c r="J33" s="72"/>
      <c r="K33" s="72" t="s">
        <v>1752</v>
      </c>
      <c r="L33" s="48" t="s">
        <v>435</v>
      </c>
      <c r="M33" s="48" t="s">
        <v>6</v>
      </c>
      <c r="N33" s="48"/>
      <c r="O33" s="48"/>
      <c r="P33" s="103">
        <v>42.280462271338401</v>
      </c>
      <c r="Q33" s="103">
        <v>-84.959887720388096</v>
      </c>
      <c r="R33" s="119">
        <v>1700</v>
      </c>
      <c r="S33" s="119">
        <v>20</v>
      </c>
      <c r="T33" s="72" t="s">
        <v>826</v>
      </c>
      <c r="U33" s="72" t="s">
        <v>1748</v>
      </c>
      <c r="V33" s="72" t="s">
        <v>1751</v>
      </c>
      <c r="W33" s="72" t="s">
        <v>1753</v>
      </c>
      <c r="X33" s="48" t="s">
        <v>435</v>
      </c>
      <c r="Y33" s="61" t="s">
        <v>6</v>
      </c>
      <c r="Z33" s="48" t="s">
        <v>184</v>
      </c>
      <c r="AA33" s="61">
        <v>45289</v>
      </c>
      <c r="AB33" s="135" t="s">
        <v>1754</v>
      </c>
      <c r="AC33" s="72" t="s">
        <v>1757</v>
      </c>
      <c r="AD33" s="451" t="s">
        <v>1755</v>
      </c>
      <c r="AE33" s="312" t="s">
        <v>1756</v>
      </c>
      <c r="AF33" s="13">
        <f t="shared" si="0"/>
        <v>27</v>
      </c>
      <c r="AG33" s="13"/>
      <c r="AH33" s="13"/>
      <c r="AI33" s="13"/>
    </row>
    <row r="34" spans="1:35" s="11" customFormat="1" ht="60">
      <c r="A34" s="63">
        <v>4033</v>
      </c>
      <c r="B34" s="48" t="s">
        <v>167</v>
      </c>
      <c r="C34" s="48" t="s">
        <v>745</v>
      </c>
      <c r="D34" s="72" t="s">
        <v>1758</v>
      </c>
      <c r="E34" s="48" t="s">
        <v>170</v>
      </c>
      <c r="F34" s="72" t="s">
        <v>1758</v>
      </c>
      <c r="G34" s="72" t="s">
        <v>1750</v>
      </c>
      <c r="H34" s="48" t="s">
        <v>1759</v>
      </c>
      <c r="I34" s="72" t="s">
        <v>1760</v>
      </c>
      <c r="J34" s="72" t="s">
        <v>1761</v>
      </c>
      <c r="K34" s="72" t="s">
        <v>1762</v>
      </c>
      <c r="L34" s="60" t="s">
        <v>736</v>
      </c>
      <c r="M34" s="48" t="s">
        <v>6</v>
      </c>
      <c r="N34" s="60">
        <v>80241</v>
      </c>
      <c r="O34" s="48" t="s">
        <v>1763</v>
      </c>
      <c r="P34" s="103">
        <v>39.920424677799602</v>
      </c>
      <c r="Q34" s="103">
        <v>-104.98311545595</v>
      </c>
      <c r="R34" s="119">
        <v>50</v>
      </c>
      <c r="S34" s="119"/>
      <c r="T34" s="72"/>
      <c r="U34" s="72" t="s">
        <v>1764</v>
      </c>
      <c r="V34" s="72" t="s">
        <v>1760</v>
      </c>
      <c r="W34" s="72" t="s">
        <v>1762</v>
      </c>
      <c r="X34" s="48" t="s">
        <v>736</v>
      </c>
      <c r="Y34" s="48" t="s">
        <v>6</v>
      </c>
      <c r="Z34" s="48" t="s">
        <v>184</v>
      </c>
      <c r="AA34" s="61">
        <v>44780</v>
      </c>
      <c r="AB34" s="135" t="s">
        <v>1765</v>
      </c>
      <c r="AC34" s="182"/>
      <c r="AD34" s="453" t="s">
        <v>1766</v>
      </c>
      <c r="AE34" s="13"/>
      <c r="AF34" s="13">
        <f t="shared" ref="AF34:AF65" si="1">IF(LEN(TRIM(AD34))=0,0,LEN(TRIM(AD34))-LEN(SUBSTITUTE(AD34," ",""))+1)</f>
        <v>19</v>
      </c>
      <c r="AG34" s="13"/>
      <c r="AH34" s="13"/>
      <c r="AI34" s="13"/>
    </row>
    <row r="35" spans="1:35" s="11" customFormat="1" ht="60">
      <c r="A35" s="63">
        <v>4034</v>
      </c>
      <c r="B35" s="48" t="s">
        <v>195</v>
      </c>
      <c r="C35" s="48" t="s">
        <v>745</v>
      </c>
      <c r="D35" s="72" t="s">
        <v>1767</v>
      </c>
      <c r="E35" s="48" t="s">
        <v>170</v>
      </c>
      <c r="F35" s="72" t="s">
        <v>1768</v>
      </c>
      <c r="G35" s="72" t="s">
        <v>1769</v>
      </c>
      <c r="H35" s="48" t="s">
        <v>1759</v>
      </c>
      <c r="I35" s="72" t="s">
        <v>1760</v>
      </c>
      <c r="J35" s="72"/>
      <c r="K35" s="72" t="s">
        <v>1770</v>
      </c>
      <c r="L35" s="60" t="s">
        <v>183</v>
      </c>
      <c r="M35" s="48" t="s">
        <v>6</v>
      </c>
      <c r="N35" s="60">
        <v>27560</v>
      </c>
      <c r="O35" s="48"/>
      <c r="P35" s="103">
        <v>35.826784277159</v>
      </c>
      <c r="Q35" s="103">
        <v>-78.830690592721893</v>
      </c>
      <c r="R35" s="119">
        <v>204</v>
      </c>
      <c r="S35" s="119">
        <v>1</v>
      </c>
      <c r="T35" s="72" t="s">
        <v>826</v>
      </c>
      <c r="U35" s="72" t="s">
        <v>1764</v>
      </c>
      <c r="V35" s="72" t="s">
        <v>1760</v>
      </c>
      <c r="W35" s="72" t="s">
        <v>1762</v>
      </c>
      <c r="X35" s="48" t="s">
        <v>736</v>
      </c>
      <c r="Y35" s="48" t="s">
        <v>6</v>
      </c>
      <c r="Z35" s="48" t="s">
        <v>184</v>
      </c>
      <c r="AA35" s="61">
        <v>45289</v>
      </c>
      <c r="AB35" s="135" t="s">
        <v>1771</v>
      </c>
      <c r="AC35" s="72" t="s">
        <v>1772</v>
      </c>
      <c r="AD35" s="454" t="s">
        <v>1766</v>
      </c>
      <c r="AE35" s="13"/>
      <c r="AF35" s="13">
        <f t="shared" si="1"/>
        <v>19</v>
      </c>
      <c r="AG35" s="13"/>
      <c r="AH35" s="13"/>
      <c r="AI35" s="13"/>
    </row>
    <row r="36" spans="1:35" s="11" customFormat="1" ht="75">
      <c r="A36" s="63">
        <v>4035</v>
      </c>
      <c r="B36" s="48" t="s">
        <v>195</v>
      </c>
      <c r="C36" s="48" t="s">
        <v>745</v>
      </c>
      <c r="D36" s="72" t="s">
        <v>1773</v>
      </c>
      <c r="E36" s="48" t="s">
        <v>197</v>
      </c>
      <c r="F36" s="72" t="s">
        <v>1774</v>
      </c>
      <c r="G36" s="72" t="s">
        <v>7267</v>
      </c>
      <c r="H36" s="48" t="s">
        <v>7268</v>
      </c>
      <c r="I36" s="72" t="s">
        <v>1777</v>
      </c>
      <c r="J36" s="72" t="s">
        <v>1778</v>
      </c>
      <c r="K36" s="72"/>
      <c r="L36" s="48" t="s">
        <v>855</v>
      </c>
      <c r="M36" s="48" t="s">
        <v>6</v>
      </c>
      <c r="N36" s="48"/>
      <c r="O36" s="48"/>
      <c r="P36" s="103">
        <v>34.2673932940044</v>
      </c>
      <c r="Q36" s="103">
        <v>-79.760065192782093</v>
      </c>
      <c r="R36" s="119">
        <v>720</v>
      </c>
      <c r="S36" s="119">
        <v>34</v>
      </c>
      <c r="T36" s="72" t="s">
        <v>826</v>
      </c>
      <c r="U36" s="72" t="s">
        <v>1773</v>
      </c>
      <c r="V36" s="72" t="s">
        <v>1779</v>
      </c>
      <c r="W36" s="72" t="s">
        <v>1780</v>
      </c>
      <c r="X36" s="48" t="s">
        <v>1780</v>
      </c>
      <c r="Y36" s="48" t="s">
        <v>1436</v>
      </c>
      <c r="Z36" s="48" t="s">
        <v>184</v>
      </c>
      <c r="AA36" s="61">
        <v>45088</v>
      </c>
      <c r="AB36" s="135" t="s">
        <v>1781</v>
      </c>
      <c r="AC36" s="72" t="s">
        <v>1784</v>
      </c>
      <c r="AD36" s="452" t="s">
        <v>7269</v>
      </c>
      <c r="AE36" s="312" t="s">
        <v>1783</v>
      </c>
      <c r="AF36" s="13">
        <f t="shared" si="1"/>
        <v>24</v>
      </c>
      <c r="AG36" s="13"/>
      <c r="AH36" s="13"/>
      <c r="AI36" s="13"/>
    </row>
    <row r="37" spans="1:35" s="11" customFormat="1" ht="195">
      <c r="A37" s="63">
        <v>4036</v>
      </c>
      <c r="B37" s="48" t="s">
        <v>195</v>
      </c>
      <c r="C37" s="48" t="s">
        <v>745</v>
      </c>
      <c r="D37" s="72" t="s">
        <v>1785</v>
      </c>
      <c r="E37" s="48" t="s">
        <v>170</v>
      </c>
      <c r="F37" s="72" t="s">
        <v>1786</v>
      </c>
      <c r="G37" s="72" t="s">
        <v>1787</v>
      </c>
      <c r="H37" s="48" t="s">
        <v>1463</v>
      </c>
      <c r="I37" s="72" t="s">
        <v>1788</v>
      </c>
      <c r="J37" s="72"/>
      <c r="K37" s="72" t="s">
        <v>1789</v>
      </c>
      <c r="L37" s="48" t="s">
        <v>802</v>
      </c>
      <c r="M37" s="48" t="s">
        <v>6</v>
      </c>
      <c r="N37" s="48"/>
      <c r="O37" s="48"/>
      <c r="P37" s="103">
        <v>41.7067108249136</v>
      </c>
      <c r="Q37" s="103">
        <v>-86.498274978759</v>
      </c>
      <c r="R37" s="119">
        <v>1700</v>
      </c>
      <c r="S37" s="119">
        <v>30</v>
      </c>
      <c r="T37" s="72" t="s">
        <v>826</v>
      </c>
      <c r="U37" s="72" t="s">
        <v>1790</v>
      </c>
      <c r="V37" s="72" t="s">
        <v>1791</v>
      </c>
      <c r="W37" s="72" t="s">
        <v>1792</v>
      </c>
      <c r="X37" s="48" t="s">
        <v>1793</v>
      </c>
      <c r="Y37" s="48" t="s">
        <v>1423</v>
      </c>
      <c r="Z37" s="48" t="s">
        <v>184</v>
      </c>
      <c r="AA37" s="61">
        <v>45096</v>
      </c>
      <c r="AB37" s="135" t="s">
        <v>1794</v>
      </c>
      <c r="AC37" s="72" t="s">
        <v>1796</v>
      </c>
      <c r="AD37" s="451" t="s">
        <v>7270</v>
      </c>
      <c r="AE37" s="312" t="s">
        <v>1788</v>
      </c>
      <c r="AF37" s="13">
        <f t="shared" si="1"/>
        <v>30</v>
      </c>
      <c r="AG37" s="13"/>
      <c r="AH37" s="13"/>
      <c r="AI37" s="13"/>
    </row>
    <row r="38" spans="1:35" s="11" customFormat="1" ht="135">
      <c r="A38" s="63">
        <v>4037</v>
      </c>
      <c r="B38" s="48" t="s">
        <v>195</v>
      </c>
      <c r="C38" s="48" t="s">
        <v>745</v>
      </c>
      <c r="D38" s="72" t="s">
        <v>126</v>
      </c>
      <c r="E38" s="48" t="s">
        <v>197</v>
      </c>
      <c r="F38" s="72" t="s">
        <v>1797</v>
      </c>
      <c r="G38" s="72" t="s">
        <v>1798</v>
      </c>
      <c r="H38" s="48" t="s">
        <v>1799</v>
      </c>
      <c r="I38" s="199" t="s">
        <v>1070</v>
      </c>
      <c r="J38" s="72" t="s">
        <v>1800</v>
      </c>
      <c r="K38" s="72" t="s">
        <v>1801</v>
      </c>
      <c r="L38" s="48" t="s">
        <v>841</v>
      </c>
      <c r="M38" s="48" t="s">
        <v>6</v>
      </c>
      <c r="N38" s="48"/>
      <c r="O38" s="48"/>
      <c r="P38" s="103">
        <v>41.245030505177603</v>
      </c>
      <c r="Q38" s="103">
        <v>-87.866012795943206</v>
      </c>
      <c r="R38" s="119">
        <v>2600</v>
      </c>
      <c r="S38" s="119">
        <v>40</v>
      </c>
      <c r="T38" s="72" t="s">
        <v>826</v>
      </c>
      <c r="U38" s="72" t="s">
        <v>1072</v>
      </c>
      <c r="V38" s="258" t="s">
        <v>1073</v>
      </c>
      <c r="W38" s="72" t="s">
        <v>1074</v>
      </c>
      <c r="X38" s="48" t="s">
        <v>1075</v>
      </c>
      <c r="Y38" s="48" t="s">
        <v>1076</v>
      </c>
      <c r="Z38" s="48" t="s">
        <v>184</v>
      </c>
      <c r="AA38" s="61">
        <v>45289</v>
      </c>
      <c r="AB38" s="135" t="s">
        <v>1802</v>
      </c>
      <c r="AC38" s="72" t="s">
        <v>1805</v>
      </c>
      <c r="AD38" s="524" t="s">
        <v>1803</v>
      </c>
      <c r="AE38" s="312" t="s">
        <v>1804</v>
      </c>
      <c r="AF38" s="13">
        <f t="shared" si="1"/>
        <v>27</v>
      </c>
      <c r="AG38" s="13"/>
      <c r="AH38" s="13"/>
      <c r="AI38" s="13"/>
    </row>
    <row r="39" spans="1:35" s="11" customFormat="1" ht="75">
      <c r="A39" s="63">
        <v>4038</v>
      </c>
      <c r="B39" s="48" t="s">
        <v>195</v>
      </c>
      <c r="C39" s="48" t="s">
        <v>745</v>
      </c>
      <c r="D39" s="72" t="s">
        <v>126</v>
      </c>
      <c r="E39" s="48" t="s">
        <v>197</v>
      </c>
      <c r="F39" s="72" t="s">
        <v>1806</v>
      </c>
      <c r="G39" s="72" t="s">
        <v>1798</v>
      </c>
      <c r="H39" s="48" t="s">
        <v>1102</v>
      </c>
      <c r="I39" s="199" t="s">
        <v>1070</v>
      </c>
      <c r="J39" s="72"/>
      <c r="K39" s="72" t="s">
        <v>1807</v>
      </c>
      <c r="L39" s="48" t="s">
        <v>435</v>
      </c>
      <c r="M39" s="48" t="s">
        <v>6</v>
      </c>
      <c r="N39" s="48"/>
      <c r="O39" s="48"/>
      <c r="P39" s="103">
        <v>43.776527528058097</v>
      </c>
      <c r="Q39" s="103">
        <v>-85.503626107379105</v>
      </c>
      <c r="R39" s="119">
        <v>2350</v>
      </c>
      <c r="S39" s="119"/>
      <c r="T39" s="72"/>
      <c r="U39" s="72" t="s">
        <v>1072</v>
      </c>
      <c r="V39" s="258" t="s">
        <v>1073</v>
      </c>
      <c r="W39" s="72" t="s">
        <v>1074</v>
      </c>
      <c r="X39" s="48" t="s">
        <v>1075</v>
      </c>
      <c r="Y39" s="48" t="s">
        <v>1076</v>
      </c>
      <c r="Z39" s="48" t="s">
        <v>184</v>
      </c>
      <c r="AA39" s="61">
        <v>45289</v>
      </c>
      <c r="AB39" s="1" t="s">
        <v>1808</v>
      </c>
      <c r="AC39" s="72" t="s">
        <v>1810</v>
      </c>
      <c r="AD39" s="524" t="s">
        <v>1803</v>
      </c>
      <c r="AE39" s="312" t="s">
        <v>1809</v>
      </c>
      <c r="AF39" s="13">
        <f t="shared" si="1"/>
        <v>27</v>
      </c>
      <c r="AG39" s="13"/>
      <c r="AH39" s="13"/>
      <c r="AI39" s="13"/>
    </row>
    <row r="40" spans="1:35" s="11" customFormat="1" ht="78" customHeight="1">
      <c r="A40" s="63">
        <v>4039</v>
      </c>
      <c r="B40" s="48" t="s">
        <v>389</v>
      </c>
      <c r="C40" s="48" t="s">
        <v>745</v>
      </c>
      <c r="D40" s="72" t="s">
        <v>1811</v>
      </c>
      <c r="E40" s="48" t="s">
        <v>170</v>
      </c>
      <c r="F40" s="72" t="s">
        <v>1812</v>
      </c>
      <c r="G40" s="72" t="s">
        <v>1498</v>
      </c>
      <c r="H40" s="48" t="s">
        <v>1463</v>
      </c>
      <c r="I40" s="72" t="s">
        <v>1804</v>
      </c>
      <c r="J40" s="72" t="s">
        <v>1813</v>
      </c>
      <c r="K40" s="48" t="s">
        <v>1814</v>
      </c>
      <c r="L40" s="48" t="s">
        <v>927</v>
      </c>
      <c r="M40" s="72" t="s">
        <v>6</v>
      </c>
      <c r="N40" s="72">
        <v>43128</v>
      </c>
      <c r="O40" s="72"/>
      <c r="P40" s="183">
        <v>39.630107135506499</v>
      </c>
      <c r="Q40" s="184">
        <v>-83.565148093683803</v>
      </c>
      <c r="R40" s="144">
        <v>2200</v>
      </c>
      <c r="S40" s="185">
        <v>40</v>
      </c>
      <c r="T40" s="72" t="s">
        <v>826</v>
      </c>
      <c r="U40" s="72" t="s">
        <v>1815</v>
      </c>
      <c r="V40" s="72" t="s">
        <v>1804</v>
      </c>
      <c r="W40" s="72" t="s">
        <v>1816</v>
      </c>
      <c r="X40" s="72" t="s">
        <v>1150</v>
      </c>
      <c r="Y40" s="72" t="s">
        <v>1817</v>
      </c>
      <c r="Z40" s="72" t="s">
        <v>184</v>
      </c>
      <c r="AA40" s="137">
        <v>45088</v>
      </c>
      <c r="AB40" s="72" t="s">
        <v>1818</v>
      </c>
      <c r="AC40" s="72" t="s">
        <v>1820</v>
      </c>
      <c r="AD40" s="452" t="s">
        <v>1819</v>
      </c>
      <c r="AE40" s="312" t="s">
        <v>1804</v>
      </c>
      <c r="AF40" s="13">
        <f t="shared" si="1"/>
        <v>20</v>
      </c>
      <c r="AG40" s="13"/>
      <c r="AH40" s="13"/>
      <c r="AI40" s="13"/>
    </row>
    <row r="41" spans="1:35" s="11" customFormat="1" ht="78" customHeight="1">
      <c r="A41" s="63">
        <v>4040</v>
      </c>
      <c r="B41" s="48" t="s">
        <v>389</v>
      </c>
      <c r="C41" s="48" t="s">
        <v>745</v>
      </c>
      <c r="D41" s="72" t="s">
        <v>1821</v>
      </c>
      <c r="E41" s="48" t="s">
        <v>197</v>
      </c>
      <c r="F41" s="72" t="s">
        <v>1822</v>
      </c>
      <c r="G41" s="72" t="s">
        <v>1462</v>
      </c>
      <c r="H41" s="48" t="s">
        <v>1463</v>
      </c>
      <c r="I41" s="72" t="s">
        <v>1823</v>
      </c>
      <c r="J41" s="408" t="s">
        <v>1824</v>
      </c>
      <c r="K41" s="408" t="s">
        <v>1825</v>
      </c>
      <c r="L41" s="408" t="s">
        <v>733</v>
      </c>
      <c r="M41" s="408" t="s">
        <v>6</v>
      </c>
      <c r="N41" s="408">
        <v>36108</v>
      </c>
      <c r="O41" s="408" t="s">
        <v>1826</v>
      </c>
      <c r="P41" s="408">
        <v>30.899509999999999</v>
      </c>
      <c r="Q41" s="408">
        <v>-86.967010000000002</v>
      </c>
      <c r="R41" s="119">
        <v>400</v>
      </c>
      <c r="S41" s="164">
        <v>18</v>
      </c>
      <c r="T41" s="72" t="s">
        <v>826</v>
      </c>
      <c r="U41" s="72" t="s">
        <v>1827</v>
      </c>
      <c r="V41" s="72" t="s">
        <v>1828</v>
      </c>
      <c r="W41" s="72" t="s">
        <v>1829</v>
      </c>
      <c r="X41" s="48" t="s">
        <v>1830</v>
      </c>
      <c r="Y41" s="48" t="s">
        <v>1151</v>
      </c>
      <c r="Z41" s="48" t="s">
        <v>184</v>
      </c>
      <c r="AA41" s="61">
        <v>45290</v>
      </c>
      <c r="AB41" s="135" t="s">
        <v>1831</v>
      </c>
      <c r="AC41" s="72" t="s">
        <v>1833</v>
      </c>
      <c r="AD41" s="451" t="s">
        <v>1832</v>
      </c>
      <c r="AE41" s="312" t="s">
        <v>1809</v>
      </c>
      <c r="AF41" s="13">
        <f t="shared" si="1"/>
        <v>25</v>
      </c>
      <c r="AG41" s="13"/>
      <c r="AH41" s="13"/>
      <c r="AI41" s="13"/>
    </row>
    <row r="42" spans="1:35" s="11" customFormat="1" ht="85.5" customHeight="1">
      <c r="A42" s="63">
        <v>4041</v>
      </c>
      <c r="B42" s="48" t="s">
        <v>195</v>
      </c>
      <c r="C42" s="48" t="s">
        <v>745</v>
      </c>
      <c r="D42" s="72" t="s">
        <v>1834</v>
      </c>
      <c r="E42" s="48" t="s">
        <v>170</v>
      </c>
      <c r="F42" s="72" t="s">
        <v>1835</v>
      </c>
      <c r="G42" s="72" t="s">
        <v>1462</v>
      </c>
      <c r="H42" s="48" t="s">
        <v>1463</v>
      </c>
      <c r="I42" s="72" t="s">
        <v>1809</v>
      </c>
      <c r="J42" s="72" t="s">
        <v>1836</v>
      </c>
      <c r="K42" s="72"/>
      <c r="L42" s="48" t="s">
        <v>855</v>
      </c>
      <c r="M42" s="48" t="s">
        <v>6</v>
      </c>
      <c r="N42" s="48"/>
      <c r="O42" s="48"/>
      <c r="P42" s="103">
        <v>32.170062625405599</v>
      </c>
      <c r="Q42" s="103">
        <v>-81.455761492072099</v>
      </c>
      <c r="R42" s="119"/>
      <c r="S42" s="164">
        <v>30</v>
      </c>
      <c r="T42" s="72" t="s">
        <v>826</v>
      </c>
      <c r="U42" s="72" t="s">
        <v>1837</v>
      </c>
      <c r="V42" s="72" t="s">
        <v>1828</v>
      </c>
      <c r="W42" s="72" t="s">
        <v>1838</v>
      </c>
      <c r="X42" s="48" t="s">
        <v>1839</v>
      </c>
      <c r="Y42" s="48" t="s">
        <v>1840</v>
      </c>
      <c r="Z42" s="72" t="s">
        <v>184</v>
      </c>
      <c r="AA42" s="137">
        <v>45088</v>
      </c>
      <c r="AB42" s="135" t="s">
        <v>1841</v>
      </c>
      <c r="AC42" s="72" t="s">
        <v>7271</v>
      </c>
      <c r="AD42" s="517" t="s">
        <v>1842</v>
      </c>
      <c r="AE42" s="312" t="s">
        <v>1809</v>
      </c>
      <c r="AF42" s="13">
        <f t="shared" si="1"/>
        <v>20</v>
      </c>
      <c r="AG42" s="13"/>
      <c r="AH42" s="13"/>
      <c r="AI42" s="13"/>
    </row>
    <row r="43" spans="1:35" s="11" customFormat="1" ht="68.25" customHeight="1">
      <c r="A43" s="63">
        <v>4042</v>
      </c>
      <c r="B43" s="48" t="s">
        <v>195</v>
      </c>
      <c r="C43" s="48" t="s">
        <v>745</v>
      </c>
      <c r="D43" s="72" t="s">
        <v>1844</v>
      </c>
      <c r="E43" s="48" t="s">
        <v>197</v>
      </c>
      <c r="F43" s="72" t="s">
        <v>1845</v>
      </c>
      <c r="G43" s="72" t="s">
        <v>1498</v>
      </c>
      <c r="H43" s="48" t="s">
        <v>1463</v>
      </c>
      <c r="I43" s="199" t="s">
        <v>1846</v>
      </c>
      <c r="J43" s="72" t="s">
        <v>1847</v>
      </c>
      <c r="K43" s="72"/>
      <c r="L43" s="48" t="s">
        <v>855</v>
      </c>
      <c r="M43" s="48" t="s">
        <v>6</v>
      </c>
      <c r="N43" s="48"/>
      <c r="O43" s="48"/>
      <c r="P43" s="48">
        <v>34.2664660058321</v>
      </c>
      <c r="Q43" s="103">
        <v>-84.8155940253084</v>
      </c>
      <c r="R43" s="119">
        <v>3500</v>
      </c>
      <c r="S43" s="164">
        <v>35</v>
      </c>
      <c r="T43" s="72" t="s">
        <v>826</v>
      </c>
      <c r="U43" s="72" t="s">
        <v>1848</v>
      </c>
      <c r="V43" s="72" t="s">
        <v>1828</v>
      </c>
      <c r="W43" s="72" t="s">
        <v>7272</v>
      </c>
      <c r="X43" s="48" t="s">
        <v>1839</v>
      </c>
      <c r="Y43" s="48" t="s">
        <v>1840</v>
      </c>
      <c r="Z43" s="48" t="s">
        <v>184</v>
      </c>
      <c r="AA43" s="61">
        <v>45088</v>
      </c>
      <c r="AB43" s="135" t="s">
        <v>1850</v>
      </c>
      <c r="AC43" s="72" t="s">
        <v>1852</v>
      </c>
      <c r="AD43" s="452" t="s">
        <v>1851</v>
      </c>
      <c r="AE43" s="312" t="s">
        <v>1809</v>
      </c>
      <c r="AF43" s="13">
        <f t="shared" si="1"/>
        <v>27</v>
      </c>
      <c r="AG43" s="13"/>
      <c r="AH43" s="13"/>
      <c r="AI43" s="13"/>
    </row>
    <row r="44" spans="1:35" s="11" customFormat="1" ht="120">
      <c r="A44" s="63">
        <v>4043</v>
      </c>
      <c r="B44" s="48" t="s">
        <v>167</v>
      </c>
      <c r="C44" s="48" t="s">
        <v>745</v>
      </c>
      <c r="D44" s="72" t="s">
        <v>1853</v>
      </c>
      <c r="E44" s="114" t="s">
        <v>197</v>
      </c>
      <c r="F44" s="72" t="s">
        <v>1854</v>
      </c>
      <c r="G44" s="72" t="s">
        <v>1462</v>
      </c>
      <c r="H44" s="48" t="s">
        <v>1463</v>
      </c>
      <c r="I44" s="72" t="s">
        <v>1855</v>
      </c>
      <c r="J44" s="113" t="s">
        <v>1856</v>
      </c>
      <c r="K44" s="113" t="s">
        <v>1857</v>
      </c>
      <c r="L44" s="124" t="s">
        <v>806</v>
      </c>
      <c r="M44" s="124" t="s">
        <v>6</v>
      </c>
      <c r="N44" s="124">
        <v>13760</v>
      </c>
      <c r="O44" s="124" t="s">
        <v>1858</v>
      </c>
      <c r="P44" s="103">
        <v>42.104971638309401</v>
      </c>
      <c r="Q44" s="103">
        <v>-76.044493930507997</v>
      </c>
      <c r="R44" s="164">
        <v>100</v>
      </c>
      <c r="S44" s="303">
        <v>1</v>
      </c>
      <c r="T44" s="72" t="s">
        <v>826</v>
      </c>
      <c r="U44" s="72" t="s">
        <v>1859</v>
      </c>
      <c r="V44" s="72" t="s">
        <v>1860</v>
      </c>
      <c r="W44" s="113" t="s">
        <v>1117</v>
      </c>
      <c r="X44" s="124" t="s">
        <v>610</v>
      </c>
      <c r="Y44" s="124" t="s">
        <v>252</v>
      </c>
      <c r="Z44" s="48" t="s">
        <v>184</v>
      </c>
      <c r="AA44" s="61">
        <v>45088</v>
      </c>
      <c r="AB44" s="135" t="s">
        <v>1861</v>
      </c>
      <c r="AC44" s="72" t="s">
        <v>1864</v>
      </c>
      <c r="AD44" s="518" t="s">
        <v>1862</v>
      </c>
      <c r="AE44" s="312" t="s">
        <v>1863</v>
      </c>
      <c r="AF44" s="13">
        <f t="shared" si="1"/>
        <v>29</v>
      </c>
      <c r="AG44" s="13"/>
      <c r="AH44" s="13"/>
      <c r="AI44" s="13"/>
    </row>
    <row r="45" spans="1:35" s="11" customFormat="1" ht="225">
      <c r="A45" s="63">
        <v>4044</v>
      </c>
      <c r="B45" s="48" t="s">
        <v>389</v>
      </c>
      <c r="C45" s="48" t="s">
        <v>745</v>
      </c>
      <c r="D45" s="72" t="s">
        <v>1853</v>
      </c>
      <c r="E45" s="114" t="s">
        <v>197</v>
      </c>
      <c r="F45" s="72" t="s">
        <v>1865</v>
      </c>
      <c r="G45" s="72" t="s">
        <v>1462</v>
      </c>
      <c r="H45" s="48" t="s">
        <v>1463</v>
      </c>
      <c r="I45" s="72" t="s">
        <v>1855</v>
      </c>
      <c r="J45" s="72" t="s">
        <v>1856</v>
      </c>
      <c r="K45" s="72" t="s">
        <v>1857</v>
      </c>
      <c r="L45" s="48" t="s">
        <v>806</v>
      </c>
      <c r="M45" s="48" t="s">
        <v>6</v>
      </c>
      <c r="N45" s="48">
        <v>13760</v>
      </c>
      <c r="O45" s="48" t="s">
        <v>1858</v>
      </c>
      <c r="P45" s="103">
        <v>42.104971638309401</v>
      </c>
      <c r="Q45" s="103">
        <v>-76.044493930507997</v>
      </c>
      <c r="R45" s="164">
        <v>1600</v>
      </c>
      <c r="S45" s="303">
        <v>29</v>
      </c>
      <c r="T45" s="72" t="s">
        <v>826</v>
      </c>
      <c r="U45" s="72" t="s">
        <v>1859</v>
      </c>
      <c r="V45" s="72" t="s">
        <v>1860</v>
      </c>
      <c r="W45" s="72" t="s">
        <v>1117</v>
      </c>
      <c r="X45" s="48" t="s">
        <v>610</v>
      </c>
      <c r="Y45" s="48" t="s">
        <v>252</v>
      </c>
      <c r="Z45" s="48" t="s">
        <v>184</v>
      </c>
      <c r="AA45" s="61">
        <v>45088</v>
      </c>
      <c r="AB45" s="135" t="s">
        <v>1866</v>
      </c>
      <c r="AC45" s="135" t="s">
        <v>1867</v>
      </c>
      <c r="AD45" s="519" t="s">
        <v>1862</v>
      </c>
      <c r="AE45" s="312" t="s">
        <v>1863</v>
      </c>
      <c r="AF45" s="13">
        <f t="shared" si="1"/>
        <v>29</v>
      </c>
      <c r="AG45" s="13"/>
      <c r="AH45" s="13"/>
      <c r="AI45" s="13"/>
    </row>
    <row r="46" spans="1:35" s="11" customFormat="1" ht="225">
      <c r="A46" s="63">
        <v>4045</v>
      </c>
      <c r="B46" s="48" t="s">
        <v>195</v>
      </c>
      <c r="C46" s="48" t="s">
        <v>745</v>
      </c>
      <c r="D46" s="72" t="s">
        <v>1853</v>
      </c>
      <c r="E46" s="114" t="s">
        <v>197</v>
      </c>
      <c r="F46" s="72" t="s">
        <v>1865</v>
      </c>
      <c r="G46" s="72" t="s">
        <v>1462</v>
      </c>
      <c r="H46" s="48" t="s">
        <v>1463</v>
      </c>
      <c r="I46" s="72" t="s">
        <v>1855</v>
      </c>
      <c r="J46" s="72" t="s">
        <v>1856</v>
      </c>
      <c r="K46" s="72" t="s">
        <v>1857</v>
      </c>
      <c r="L46" s="48" t="s">
        <v>806</v>
      </c>
      <c r="M46" s="48" t="s">
        <v>6</v>
      </c>
      <c r="N46" s="48">
        <v>13760</v>
      </c>
      <c r="O46" s="48" t="s">
        <v>1858</v>
      </c>
      <c r="P46" s="103">
        <v>42.104971638309401</v>
      </c>
      <c r="Q46" s="103">
        <v>-76.044493930507997</v>
      </c>
      <c r="R46" s="152">
        <v>800</v>
      </c>
      <c r="S46" s="153">
        <v>8</v>
      </c>
      <c r="T46" s="72" t="s">
        <v>826</v>
      </c>
      <c r="U46" s="72" t="s">
        <v>1859</v>
      </c>
      <c r="V46" s="72" t="s">
        <v>1860</v>
      </c>
      <c r="W46" s="72" t="s">
        <v>1117</v>
      </c>
      <c r="X46" s="48" t="s">
        <v>610</v>
      </c>
      <c r="Y46" s="48" t="s">
        <v>252</v>
      </c>
      <c r="Z46" s="48" t="s">
        <v>184</v>
      </c>
      <c r="AA46" s="61">
        <v>45088</v>
      </c>
      <c r="AB46" s="135" t="s">
        <v>1868</v>
      </c>
      <c r="AC46" s="135" t="s">
        <v>1867</v>
      </c>
      <c r="AD46" s="518" t="s">
        <v>1862</v>
      </c>
      <c r="AE46" s="312" t="s">
        <v>1863</v>
      </c>
      <c r="AF46" s="13">
        <f t="shared" si="1"/>
        <v>29</v>
      </c>
      <c r="AG46" s="13"/>
      <c r="AH46" s="13"/>
      <c r="AI46" s="13"/>
    </row>
    <row r="47" spans="1:35" s="11" customFormat="1" ht="105">
      <c r="A47" s="63">
        <v>4046</v>
      </c>
      <c r="B47" s="48" t="s">
        <v>230</v>
      </c>
      <c r="C47" s="48" t="s">
        <v>745</v>
      </c>
      <c r="D47" s="72" t="s">
        <v>1869</v>
      </c>
      <c r="E47" s="48" t="s">
        <v>197</v>
      </c>
      <c r="F47" s="72" t="s">
        <v>1869</v>
      </c>
      <c r="G47" s="72" t="s">
        <v>1462</v>
      </c>
      <c r="H47" s="72" t="s">
        <v>1463</v>
      </c>
      <c r="I47" s="72" t="s">
        <v>1870</v>
      </c>
      <c r="J47" s="72" t="s">
        <v>1871</v>
      </c>
      <c r="K47" s="72" t="s">
        <v>1872</v>
      </c>
      <c r="L47" s="48" t="s">
        <v>1873</v>
      </c>
      <c r="M47" s="48" t="s">
        <v>6</v>
      </c>
      <c r="N47" s="48">
        <v>20740</v>
      </c>
      <c r="O47" s="48" t="s">
        <v>1874</v>
      </c>
      <c r="P47" s="103">
        <v>38.979861145704</v>
      </c>
      <c r="Q47" s="103">
        <v>-76.925657899884996</v>
      </c>
      <c r="R47" s="186">
        <v>43</v>
      </c>
      <c r="S47" s="372">
        <v>0.01</v>
      </c>
      <c r="T47" s="72" t="s">
        <v>826</v>
      </c>
      <c r="U47" s="179" t="s">
        <v>1869</v>
      </c>
      <c r="V47" s="72" t="s">
        <v>1870</v>
      </c>
      <c r="W47" s="72" t="s">
        <v>1875</v>
      </c>
      <c r="X47" s="48" t="s">
        <v>1873</v>
      </c>
      <c r="Y47" s="48" t="s">
        <v>6</v>
      </c>
      <c r="Z47" s="48" t="s">
        <v>184</v>
      </c>
      <c r="AA47" s="61">
        <v>45088</v>
      </c>
      <c r="AB47" s="48" t="s">
        <v>1876</v>
      </c>
      <c r="AC47" s="61" t="s">
        <v>7273</v>
      </c>
      <c r="AD47" s="451" t="s">
        <v>1877</v>
      </c>
      <c r="AE47" s="312" t="s">
        <v>1878</v>
      </c>
      <c r="AF47" s="13">
        <f t="shared" si="1"/>
        <v>28</v>
      </c>
      <c r="AG47" s="13"/>
      <c r="AH47" s="13"/>
      <c r="AI47" s="13"/>
    </row>
    <row r="48" spans="1:35" s="11" customFormat="1" ht="92.65" customHeight="1">
      <c r="A48" s="63">
        <v>4047</v>
      </c>
      <c r="B48" s="48" t="s">
        <v>230</v>
      </c>
      <c r="C48" s="48" t="s">
        <v>745</v>
      </c>
      <c r="D48" s="72" t="s">
        <v>1880</v>
      </c>
      <c r="E48" s="48" t="s">
        <v>197</v>
      </c>
      <c r="F48" s="72" t="s">
        <v>1880</v>
      </c>
      <c r="G48" s="72" t="s">
        <v>1498</v>
      </c>
      <c r="H48" s="72" t="s">
        <v>882</v>
      </c>
      <c r="I48" s="72" t="s">
        <v>1881</v>
      </c>
      <c r="J48" s="72" t="s">
        <v>1882</v>
      </c>
      <c r="K48" s="72" t="s">
        <v>824</v>
      </c>
      <c r="L48" s="48" t="s">
        <v>249</v>
      </c>
      <c r="M48" s="48" t="s">
        <v>6</v>
      </c>
      <c r="N48" s="48">
        <v>94538</v>
      </c>
      <c r="O48" s="48" t="s">
        <v>1883</v>
      </c>
      <c r="P48" s="103">
        <v>37.473522257191703</v>
      </c>
      <c r="Q48" s="103">
        <v>-121.93735917195499</v>
      </c>
      <c r="R48" s="187">
        <v>18</v>
      </c>
      <c r="S48" s="186"/>
      <c r="T48" s="72"/>
      <c r="U48" s="179" t="s">
        <v>1880</v>
      </c>
      <c r="V48" s="72" t="s">
        <v>1881</v>
      </c>
      <c r="W48" s="72" t="s">
        <v>824</v>
      </c>
      <c r="X48" s="48" t="s">
        <v>249</v>
      </c>
      <c r="Y48" s="48" t="s">
        <v>6</v>
      </c>
      <c r="Z48" s="48" t="s">
        <v>184</v>
      </c>
      <c r="AA48" s="61">
        <v>44890</v>
      </c>
      <c r="AB48" s="48" t="s">
        <v>1884</v>
      </c>
      <c r="AC48" s="61" t="s">
        <v>1886</v>
      </c>
      <c r="AD48" s="452" t="s">
        <v>1885</v>
      </c>
      <c r="AE48" s="312" t="s">
        <v>1881</v>
      </c>
      <c r="AF48" s="13">
        <f t="shared" si="1"/>
        <v>29</v>
      </c>
      <c r="AG48" s="13"/>
      <c r="AH48" s="13"/>
      <c r="AI48" s="13"/>
    </row>
    <row r="49" spans="1:35" s="11" customFormat="1" ht="75">
      <c r="A49" s="63">
        <v>4048</v>
      </c>
      <c r="B49" s="48" t="s">
        <v>195</v>
      </c>
      <c r="C49" s="48" t="s">
        <v>745</v>
      </c>
      <c r="D49" s="72" t="s">
        <v>1887</v>
      </c>
      <c r="E49" s="48" t="s">
        <v>197</v>
      </c>
      <c r="F49" s="72" t="s">
        <v>1888</v>
      </c>
      <c r="G49" s="72" t="s">
        <v>1462</v>
      </c>
      <c r="H49" s="48" t="s">
        <v>1463</v>
      </c>
      <c r="I49" s="72" t="s">
        <v>1889</v>
      </c>
      <c r="J49" s="72" t="s">
        <v>1890</v>
      </c>
      <c r="K49" s="408" t="s">
        <v>1888</v>
      </c>
      <c r="L49" s="408" t="s">
        <v>183</v>
      </c>
      <c r="M49" s="408" t="s">
        <v>6</v>
      </c>
      <c r="N49">
        <v>27284</v>
      </c>
      <c r="O49"/>
      <c r="P49" s="408">
        <v>36.137044680000002</v>
      </c>
      <c r="Q49" s="408">
        <v>-80.092901810000001</v>
      </c>
      <c r="R49">
        <v>180</v>
      </c>
      <c r="S49" s="408">
        <v>2</v>
      </c>
      <c r="T49" s="72" t="s">
        <v>826</v>
      </c>
      <c r="U49" s="140" t="s">
        <v>1887</v>
      </c>
      <c r="V49" s="569" t="s">
        <v>1891</v>
      </c>
      <c r="W49" t="s">
        <v>1892</v>
      </c>
      <c r="X49" t="s">
        <v>841</v>
      </c>
      <c r="Y49" t="s">
        <v>6</v>
      </c>
      <c r="Z49" s="48" t="s">
        <v>184</v>
      </c>
      <c r="AA49" s="61">
        <v>45292</v>
      </c>
      <c r="AB49" s="1" t="s">
        <v>1893</v>
      </c>
      <c r="AC49" s="72" t="s">
        <v>1895</v>
      </c>
      <c r="AD49" s="452" t="s">
        <v>1894</v>
      </c>
      <c r="AE49" s="115"/>
      <c r="AF49" s="13">
        <f t="shared" si="1"/>
        <v>30</v>
      </c>
      <c r="AG49" s="13"/>
      <c r="AH49" s="13"/>
      <c r="AI49" s="13"/>
    </row>
    <row r="50" spans="1:35" s="11" customFormat="1" ht="240">
      <c r="A50" s="63">
        <v>4049</v>
      </c>
      <c r="B50" s="48" t="s">
        <v>195</v>
      </c>
      <c r="C50" s="48" t="s">
        <v>745</v>
      </c>
      <c r="D50" s="72" t="s">
        <v>1896</v>
      </c>
      <c r="E50" s="48" t="s">
        <v>197</v>
      </c>
      <c r="F50" s="72" t="s">
        <v>1896</v>
      </c>
      <c r="G50" s="72" t="s">
        <v>1462</v>
      </c>
      <c r="H50" s="48" t="s">
        <v>882</v>
      </c>
      <c r="I50" s="72" t="s">
        <v>1897</v>
      </c>
      <c r="J50" s="72" t="s">
        <v>1898</v>
      </c>
      <c r="K50" s="72" t="s">
        <v>1899</v>
      </c>
      <c r="L50" s="48" t="s">
        <v>1048</v>
      </c>
      <c r="M50" s="48" t="s">
        <v>6</v>
      </c>
      <c r="N50" s="48">
        <v>85326</v>
      </c>
      <c r="O50" s="48" t="s">
        <v>1900</v>
      </c>
      <c r="P50" s="103">
        <v>33.375249605238899</v>
      </c>
      <c r="Q50" s="103">
        <v>-112.62219117672799</v>
      </c>
      <c r="R50" s="119">
        <v>3000</v>
      </c>
      <c r="S50" s="119">
        <v>12</v>
      </c>
      <c r="T50" s="72" t="s">
        <v>826</v>
      </c>
      <c r="U50" s="72" t="s">
        <v>1896</v>
      </c>
      <c r="V50" s="72" t="s">
        <v>1897</v>
      </c>
      <c r="W50" s="72" t="s">
        <v>1901</v>
      </c>
      <c r="X50" s="48" t="s">
        <v>115</v>
      </c>
      <c r="Y50" s="48" t="s">
        <v>6</v>
      </c>
      <c r="Z50" s="48" t="s">
        <v>184</v>
      </c>
      <c r="AA50" s="61">
        <v>44780</v>
      </c>
      <c r="AB50" s="135" t="s">
        <v>1902</v>
      </c>
      <c r="AC50" s="72" t="s">
        <v>1905</v>
      </c>
      <c r="AD50" s="701" t="s">
        <v>1903</v>
      </c>
      <c r="AE50" s="312" t="s">
        <v>1904</v>
      </c>
      <c r="AF50" s="13">
        <f t="shared" si="1"/>
        <v>27</v>
      </c>
      <c r="AG50" s="13"/>
      <c r="AH50" s="13"/>
      <c r="AI50" s="13"/>
    </row>
    <row r="51" spans="1:35" s="11" customFormat="1" ht="165">
      <c r="A51" s="63">
        <v>4050</v>
      </c>
      <c r="B51" s="48" t="s">
        <v>195</v>
      </c>
      <c r="C51" s="48" t="s">
        <v>745</v>
      </c>
      <c r="D51" s="72" t="s">
        <v>1906</v>
      </c>
      <c r="E51" s="48" t="s">
        <v>170</v>
      </c>
      <c r="F51" s="72" t="s">
        <v>1907</v>
      </c>
      <c r="G51" s="72" t="s">
        <v>1750</v>
      </c>
      <c r="H51" s="48" t="s">
        <v>882</v>
      </c>
      <c r="I51" s="72" t="s">
        <v>1908</v>
      </c>
      <c r="J51" s="72" t="s">
        <v>1909</v>
      </c>
      <c r="K51" s="72" t="s">
        <v>1910</v>
      </c>
      <c r="L51" s="48" t="s">
        <v>1048</v>
      </c>
      <c r="M51" s="48" t="s">
        <v>6</v>
      </c>
      <c r="N51" s="48">
        <v>85142</v>
      </c>
      <c r="O51" s="48" t="s">
        <v>1911</v>
      </c>
      <c r="P51" s="103">
        <v>33.25</v>
      </c>
      <c r="Q51" s="115">
        <v>-111.63</v>
      </c>
      <c r="R51" s="119">
        <v>2000</v>
      </c>
      <c r="S51" s="119">
        <v>27</v>
      </c>
      <c r="T51" s="119" t="s">
        <v>826</v>
      </c>
      <c r="U51" s="72" t="s">
        <v>1143</v>
      </c>
      <c r="V51" s="72" t="s">
        <v>1912</v>
      </c>
      <c r="W51" s="72" t="s">
        <v>1149</v>
      </c>
      <c r="X51" s="48" t="s">
        <v>1150</v>
      </c>
      <c r="Y51" s="48" t="s">
        <v>967</v>
      </c>
      <c r="Z51" s="48" t="s">
        <v>184</v>
      </c>
      <c r="AA51" s="61">
        <v>45088</v>
      </c>
      <c r="AB51" s="1" t="s">
        <v>1913</v>
      </c>
      <c r="AC51" s="72" t="s">
        <v>1916</v>
      </c>
      <c r="AD51" s="1" t="s">
        <v>1914</v>
      </c>
      <c r="AE51" s="312" t="s">
        <v>1915</v>
      </c>
      <c r="AF51" s="13">
        <f t="shared" si="1"/>
        <v>29</v>
      </c>
      <c r="AG51" s="13"/>
      <c r="AH51" s="13"/>
      <c r="AI51" s="13"/>
    </row>
    <row r="52" spans="1:35" s="11" customFormat="1" ht="165">
      <c r="A52" s="63">
        <v>4051</v>
      </c>
      <c r="B52" s="48" t="s">
        <v>195</v>
      </c>
      <c r="C52" s="48" t="s">
        <v>745</v>
      </c>
      <c r="D52" s="72" t="s">
        <v>1906</v>
      </c>
      <c r="E52" s="48" t="s">
        <v>170</v>
      </c>
      <c r="F52" s="72" t="s">
        <v>1917</v>
      </c>
      <c r="G52" s="72" t="s">
        <v>1498</v>
      </c>
      <c r="H52" s="48" t="s">
        <v>1102</v>
      </c>
      <c r="I52" s="72" t="s">
        <v>1908</v>
      </c>
      <c r="J52" s="72" t="s">
        <v>1909</v>
      </c>
      <c r="K52" s="72" t="s">
        <v>1910</v>
      </c>
      <c r="L52" s="48" t="s">
        <v>1048</v>
      </c>
      <c r="M52" s="48" t="s">
        <v>6</v>
      </c>
      <c r="N52" s="48">
        <v>85142</v>
      </c>
      <c r="O52" s="48" t="s">
        <v>1911</v>
      </c>
      <c r="P52" s="103">
        <v>33.25</v>
      </c>
      <c r="Q52" s="115">
        <v>-111.63</v>
      </c>
      <c r="R52" s="119">
        <v>2000</v>
      </c>
      <c r="S52" s="119">
        <v>16</v>
      </c>
      <c r="T52" s="119" t="s">
        <v>826</v>
      </c>
      <c r="U52" s="72" t="s">
        <v>1143</v>
      </c>
      <c r="V52" s="72" t="s">
        <v>1912</v>
      </c>
      <c r="W52" s="72" t="s">
        <v>1149</v>
      </c>
      <c r="X52" s="48" t="s">
        <v>1150</v>
      </c>
      <c r="Y52" s="48" t="s">
        <v>967</v>
      </c>
      <c r="Z52" s="48" t="s">
        <v>184</v>
      </c>
      <c r="AA52" s="61">
        <v>45088</v>
      </c>
      <c r="AB52" s="1" t="s">
        <v>1913</v>
      </c>
      <c r="AC52" s="72" t="s">
        <v>1918</v>
      </c>
      <c r="AD52" s="1" t="s">
        <v>1914</v>
      </c>
      <c r="AE52" s="312" t="s">
        <v>1915</v>
      </c>
      <c r="AF52" s="13">
        <f t="shared" si="1"/>
        <v>29</v>
      </c>
      <c r="AG52" s="13"/>
      <c r="AH52" s="13"/>
      <c r="AI52" s="13"/>
    </row>
    <row r="53" spans="1:35" s="11" customFormat="1" ht="165">
      <c r="A53" s="63">
        <v>4052</v>
      </c>
      <c r="B53" s="48" t="s">
        <v>167</v>
      </c>
      <c r="C53" s="48" t="s">
        <v>745</v>
      </c>
      <c r="D53" s="115" t="s">
        <v>1919</v>
      </c>
      <c r="E53" s="114" t="s">
        <v>170</v>
      </c>
      <c r="F53" s="72" t="s">
        <v>1920</v>
      </c>
      <c r="G53" s="72" t="s">
        <v>1498</v>
      </c>
      <c r="H53" s="48" t="s">
        <v>882</v>
      </c>
      <c r="I53" s="115" t="s">
        <v>1921</v>
      </c>
      <c r="J53" s="72" t="s">
        <v>1922</v>
      </c>
      <c r="K53" s="72" t="s">
        <v>1633</v>
      </c>
      <c r="L53" s="48" t="s">
        <v>435</v>
      </c>
      <c r="M53" s="48" t="s">
        <v>6</v>
      </c>
      <c r="N53" s="48">
        <v>49423</v>
      </c>
      <c r="O53" s="48" t="s">
        <v>1923</v>
      </c>
      <c r="P53" s="103">
        <v>42.755714621959697</v>
      </c>
      <c r="Q53" s="103">
        <v>-86.069521803511506</v>
      </c>
      <c r="R53" s="119">
        <v>1495</v>
      </c>
      <c r="S53" s="119">
        <v>5</v>
      </c>
      <c r="T53" s="72" t="s">
        <v>826</v>
      </c>
      <c r="U53" s="72" t="s">
        <v>1924</v>
      </c>
      <c r="V53" s="72" t="s">
        <v>1925</v>
      </c>
      <c r="W53" s="72" t="s">
        <v>1149</v>
      </c>
      <c r="X53" s="48" t="s">
        <v>1150</v>
      </c>
      <c r="Y53" s="48" t="s">
        <v>967</v>
      </c>
      <c r="Z53" s="48" t="s">
        <v>184</v>
      </c>
      <c r="AA53" s="61">
        <v>45088</v>
      </c>
      <c r="AB53" s="598" t="s">
        <v>1926</v>
      </c>
      <c r="AC53" s="72"/>
      <c r="AD53" s="1" t="s">
        <v>1914</v>
      </c>
      <c r="AE53" s="312" t="s">
        <v>1915</v>
      </c>
      <c r="AF53" s="13">
        <f t="shared" si="1"/>
        <v>29</v>
      </c>
      <c r="AG53" s="13"/>
      <c r="AH53" s="13"/>
      <c r="AI53" s="13"/>
    </row>
    <row r="54" spans="1:35" s="11" customFormat="1" ht="165">
      <c r="A54" s="63">
        <v>4053</v>
      </c>
      <c r="B54" s="48" t="s">
        <v>389</v>
      </c>
      <c r="C54" s="48" t="s">
        <v>745</v>
      </c>
      <c r="D54" s="115" t="s">
        <v>1919</v>
      </c>
      <c r="E54" s="114" t="s">
        <v>170</v>
      </c>
      <c r="F54" s="72" t="s">
        <v>1920</v>
      </c>
      <c r="G54" s="72" t="s">
        <v>1498</v>
      </c>
      <c r="H54" s="48" t="s">
        <v>882</v>
      </c>
      <c r="I54" s="115" t="s">
        <v>1921</v>
      </c>
      <c r="J54" s="72" t="s">
        <v>1922</v>
      </c>
      <c r="K54" s="72" t="s">
        <v>1633</v>
      </c>
      <c r="L54" s="48" t="s">
        <v>435</v>
      </c>
      <c r="M54" s="48" t="s">
        <v>6</v>
      </c>
      <c r="N54" s="48">
        <v>49423</v>
      </c>
      <c r="O54" s="48" t="s">
        <v>1923</v>
      </c>
      <c r="P54" s="103">
        <v>42.755714621959697</v>
      </c>
      <c r="Q54" s="103">
        <v>-86.069521803511506</v>
      </c>
      <c r="R54" s="119">
        <v>1200</v>
      </c>
      <c r="S54" s="119">
        <v>20</v>
      </c>
      <c r="T54" s="72" t="s">
        <v>826</v>
      </c>
      <c r="U54" s="72" t="s">
        <v>1924</v>
      </c>
      <c r="V54" s="72" t="s">
        <v>1925</v>
      </c>
      <c r="W54" s="72" t="s">
        <v>1149</v>
      </c>
      <c r="X54" s="48" t="s">
        <v>1150</v>
      </c>
      <c r="Y54" s="48" t="s">
        <v>967</v>
      </c>
      <c r="Z54" s="48" t="s">
        <v>184</v>
      </c>
      <c r="AA54" s="61">
        <v>45088</v>
      </c>
      <c r="AB54" s="598" t="s">
        <v>1927</v>
      </c>
      <c r="AC54" s="72" t="s">
        <v>1928</v>
      </c>
      <c r="AD54" s="597" t="s">
        <v>1914</v>
      </c>
      <c r="AE54" s="312" t="s">
        <v>1915</v>
      </c>
      <c r="AF54" s="13">
        <f t="shared" si="1"/>
        <v>29</v>
      </c>
      <c r="AG54" s="13"/>
      <c r="AH54" s="13"/>
      <c r="AI54" s="13"/>
    </row>
    <row r="55" spans="1:35" s="11" customFormat="1" ht="90">
      <c r="A55" s="63">
        <v>4054</v>
      </c>
      <c r="B55" s="48" t="s">
        <v>230</v>
      </c>
      <c r="C55" s="48" t="s">
        <v>745</v>
      </c>
      <c r="D55" s="72" t="s">
        <v>1929</v>
      </c>
      <c r="E55" s="48" t="s">
        <v>170</v>
      </c>
      <c r="F55" s="72" t="s">
        <v>1929</v>
      </c>
      <c r="G55" s="72" t="s">
        <v>1930</v>
      </c>
      <c r="H55" s="48" t="s">
        <v>1463</v>
      </c>
      <c r="I55" s="72" t="s">
        <v>1931</v>
      </c>
      <c r="J55" s="72" t="s">
        <v>1932</v>
      </c>
      <c r="K55" s="72" t="s">
        <v>1933</v>
      </c>
      <c r="L55" s="48" t="s">
        <v>249</v>
      </c>
      <c r="M55" s="48" t="s">
        <v>6</v>
      </c>
      <c r="N55" s="48">
        <v>95827</v>
      </c>
      <c r="O55" s="48" t="s">
        <v>1934</v>
      </c>
      <c r="P55" s="103">
        <v>38.571685427540302</v>
      </c>
      <c r="Q55" s="103">
        <v>-121.330717907926</v>
      </c>
      <c r="R55" s="119">
        <v>26</v>
      </c>
      <c r="S55" s="119"/>
      <c r="T55" s="72"/>
      <c r="U55" s="72" t="s">
        <v>1935</v>
      </c>
      <c r="V55" s="72" t="s">
        <v>1931</v>
      </c>
      <c r="W55" s="72" t="s">
        <v>1933</v>
      </c>
      <c r="X55" s="48" t="s">
        <v>249</v>
      </c>
      <c r="Y55" s="48" t="s">
        <v>6</v>
      </c>
      <c r="Z55" s="48" t="s">
        <v>184</v>
      </c>
      <c r="AA55" s="61">
        <v>44801</v>
      </c>
      <c r="AB55" s="135" t="s">
        <v>1936</v>
      </c>
      <c r="AC55" s="72" t="s">
        <v>1939</v>
      </c>
      <c r="AD55" s="452" t="s">
        <v>1937</v>
      </c>
      <c r="AE55" s="312" t="s">
        <v>1938</v>
      </c>
      <c r="AF55" s="13">
        <f t="shared" si="1"/>
        <v>22</v>
      </c>
      <c r="AG55" s="13"/>
      <c r="AH55" s="13"/>
      <c r="AI55" s="13"/>
    </row>
    <row r="56" spans="1:35" s="11" customFormat="1" ht="75">
      <c r="A56" s="63">
        <v>4055</v>
      </c>
      <c r="B56" s="48" t="s">
        <v>389</v>
      </c>
      <c r="C56" s="72" t="s">
        <v>745</v>
      </c>
      <c r="D56" s="72" t="s">
        <v>1940</v>
      </c>
      <c r="E56" s="48" t="s">
        <v>197</v>
      </c>
      <c r="F56" s="72" t="s">
        <v>1941</v>
      </c>
      <c r="G56" s="72" t="s">
        <v>1462</v>
      </c>
      <c r="H56" s="72" t="s">
        <v>1102</v>
      </c>
      <c r="I56" s="115" t="s">
        <v>1942</v>
      </c>
      <c r="J56" s="72" t="s">
        <v>6091</v>
      </c>
      <c r="K56" s="48" t="s">
        <v>1944</v>
      </c>
      <c r="L56" s="72" t="s">
        <v>155</v>
      </c>
      <c r="M56" s="72" t="s">
        <v>7</v>
      </c>
      <c r="N56" s="72" t="s">
        <v>1945</v>
      </c>
      <c r="O56" s="72" t="s">
        <v>1946</v>
      </c>
      <c r="P56" s="183">
        <v>45.681473588788101</v>
      </c>
      <c r="Q56" s="189">
        <v>-74.081395718152905</v>
      </c>
      <c r="R56" s="144">
        <v>135</v>
      </c>
      <c r="S56" s="185">
        <v>5</v>
      </c>
      <c r="T56" s="72" t="s">
        <v>1575</v>
      </c>
      <c r="U56" s="72" t="s">
        <v>1940</v>
      </c>
      <c r="V56" s="115" t="s">
        <v>1942</v>
      </c>
      <c r="W56" s="72" t="s">
        <v>476</v>
      </c>
      <c r="X56" s="72" t="s">
        <v>155</v>
      </c>
      <c r="Y56" s="72" t="s">
        <v>7</v>
      </c>
      <c r="Z56" s="72" t="s">
        <v>184</v>
      </c>
      <c r="AA56" s="137">
        <v>45096</v>
      </c>
      <c r="AB56" s="72" t="s">
        <v>1947</v>
      </c>
      <c r="AC56" s="72" t="s">
        <v>1949</v>
      </c>
      <c r="AD56" s="451" t="s">
        <v>1948</v>
      </c>
      <c r="AE56" s="312" t="s">
        <v>1942</v>
      </c>
      <c r="AF56" s="13">
        <f t="shared" si="1"/>
        <v>29</v>
      </c>
      <c r="AG56" s="13"/>
      <c r="AH56" s="13"/>
      <c r="AI56" s="13"/>
    </row>
    <row r="57" spans="1:35" s="11" customFormat="1" ht="25.5" customHeight="1">
      <c r="A57" s="63">
        <v>4056</v>
      </c>
      <c r="B57" s="48" t="s">
        <v>167</v>
      </c>
      <c r="C57" s="48" t="s">
        <v>745</v>
      </c>
      <c r="D57" s="72" t="s">
        <v>1950</v>
      </c>
      <c r="E57" s="48" t="s">
        <v>197</v>
      </c>
      <c r="F57" s="72" t="s">
        <v>1951</v>
      </c>
      <c r="G57" s="72" t="s">
        <v>1750</v>
      </c>
      <c r="H57" s="48" t="s">
        <v>1102</v>
      </c>
      <c r="I57" s="72" t="s">
        <v>1952</v>
      </c>
      <c r="J57" s="72" t="s">
        <v>1953</v>
      </c>
      <c r="K57" s="72" t="s">
        <v>1008</v>
      </c>
      <c r="L57" s="48" t="s">
        <v>1006</v>
      </c>
      <c r="M57" s="48" t="s">
        <v>7</v>
      </c>
      <c r="N57" s="48" t="s">
        <v>1954</v>
      </c>
      <c r="O57" s="48" t="s">
        <v>1955</v>
      </c>
      <c r="P57" s="103">
        <v>51.0648140682421</v>
      </c>
      <c r="Q57" s="103">
        <v>-113.98953545798101</v>
      </c>
      <c r="R57" s="119">
        <v>70</v>
      </c>
      <c r="S57" s="119"/>
      <c r="T57" s="72"/>
      <c r="U57" s="72" t="s">
        <v>1956</v>
      </c>
      <c r="V57" s="72" t="s">
        <v>1952</v>
      </c>
      <c r="W57" s="72" t="s">
        <v>974</v>
      </c>
      <c r="X57" s="48" t="s">
        <v>177</v>
      </c>
      <c r="Y57" s="48" t="s">
        <v>6</v>
      </c>
      <c r="Z57" s="48" t="s">
        <v>184</v>
      </c>
      <c r="AA57" s="61">
        <v>44801</v>
      </c>
      <c r="AB57" s="135" t="s">
        <v>1957</v>
      </c>
      <c r="AC57" s="72"/>
      <c r="AD57" s="452" t="s">
        <v>1958</v>
      </c>
      <c r="AE57" s="312" t="s">
        <v>1952</v>
      </c>
      <c r="AF57" s="13">
        <f t="shared" si="1"/>
        <v>22</v>
      </c>
      <c r="AG57" s="13"/>
      <c r="AH57" s="13"/>
      <c r="AI57" s="13"/>
    </row>
    <row r="58" spans="1:35" s="11" customFormat="1" ht="58.5" customHeight="1">
      <c r="A58" s="63">
        <v>4057</v>
      </c>
      <c r="B58" s="48" t="s">
        <v>167</v>
      </c>
      <c r="C58" s="48" t="s">
        <v>745</v>
      </c>
      <c r="D58" s="72" t="s">
        <v>1950</v>
      </c>
      <c r="E58" s="48" t="s">
        <v>197</v>
      </c>
      <c r="F58" s="72" t="s">
        <v>1950</v>
      </c>
      <c r="G58" s="72" t="s">
        <v>1750</v>
      </c>
      <c r="H58" s="48" t="s">
        <v>1102</v>
      </c>
      <c r="I58" s="72" t="s">
        <v>1952</v>
      </c>
      <c r="J58" s="72" t="s">
        <v>1959</v>
      </c>
      <c r="K58" s="72" t="s">
        <v>974</v>
      </c>
      <c r="L58" s="48" t="s">
        <v>177</v>
      </c>
      <c r="M58" s="48" t="s">
        <v>6</v>
      </c>
      <c r="N58" s="48">
        <v>89074</v>
      </c>
      <c r="O58" s="48" t="s">
        <v>1960</v>
      </c>
      <c r="P58" s="103">
        <v>36.034691600122102</v>
      </c>
      <c r="Q58" s="103">
        <v>-115.043187889192</v>
      </c>
      <c r="R58" s="119">
        <v>31</v>
      </c>
      <c r="S58" s="119"/>
      <c r="T58" s="72"/>
      <c r="U58" s="72" t="s">
        <v>1956</v>
      </c>
      <c r="V58" s="72" t="s">
        <v>1952</v>
      </c>
      <c r="W58" s="72" t="s">
        <v>974</v>
      </c>
      <c r="X58" s="48" t="s">
        <v>177</v>
      </c>
      <c r="Y58" s="48" t="s">
        <v>6</v>
      </c>
      <c r="Z58" s="48" t="s">
        <v>184</v>
      </c>
      <c r="AA58" s="61">
        <v>44801</v>
      </c>
      <c r="AB58" s="135" t="s">
        <v>1957</v>
      </c>
      <c r="AC58" s="72"/>
      <c r="AD58" s="452" t="s">
        <v>1958</v>
      </c>
      <c r="AE58" s="312" t="s">
        <v>1952</v>
      </c>
      <c r="AF58" s="13">
        <f t="shared" si="1"/>
        <v>22</v>
      </c>
      <c r="AG58" s="13"/>
      <c r="AH58" s="13"/>
      <c r="AI58" s="13"/>
    </row>
    <row r="59" spans="1:35" s="11" customFormat="1" ht="130.5" customHeight="1">
      <c r="A59" s="63">
        <v>4058</v>
      </c>
      <c r="B59" s="306" t="s">
        <v>195</v>
      </c>
      <c r="C59" s="306" t="s">
        <v>745</v>
      </c>
      <c r="D59" s="192" t="s">
        <v>1961</v>
      </c>
      <c r="E59" s="191"/>
      <c r="F59" s="192" t="s">
        <v>1962</v>
      </c>
      <c r="G59" s="192" t="s">
        <v>1559</v>
      </c>
      <c r="H59" s="192" t="s">
        <v>1463</v>
      </c>
      <c r="I59" s="571" t="s">
        <v>1963</v>
      </c>
      <c r="J59" s="192"/>
      <c r="K59" s="192" t="s">
        <v>6092</v>
      </c>
      <c r="L59" s="192" t="s">
        <v>1965</v>
      </c>
      <c r="M59" s="192" t="s">
        <v>961</v>
      </c>
      <c r="N59" s="171"/>
      <c r="O59" s="172" t="s">
        <v>1966</v>
      </c>
      <c r="P59" s="193">
        <v>19.764892594452199</v>
      </c>
      <c r="Q59" s="103">
        <v>-98.580269430550899</v>
      </c>
      <c r="R59" s="211"/>
      <c r="S59" s="194">
        <v>1</v>
      </c>
      <c r="T59" s="192" t="s">
        <v>826</v>
      </c>
      <c r="U59" s="192" t="s">
        <v>1961</v>
      </c>
      <c r="V59" s="573" t="s">
        <v>1967</v>
      </c>
      <c r="W59" s="192" t="s">
        <v>1968</v>
      </c>
      <c r="X59" s="192"/>
      <c r="Y59" s="192" t="s">
        <v>961</v>
      </c>
      <c r="Z59" s="191" t="s">
        <v>184</v>
      </c>
      <c r="AA59" s="195">
        <v>45087</v>
      </c>
      <c r="AB59" s="172" t="s">
        <v>1969</v>
      </c>
      <c r="AC59" s="196"/>
      <c r="AD59" s="452" t="s">
        <v>1970</v>
      </c>
      <c r="AE59" s="115" t="s">
        <v>1967</v>
      </c>
      <c r="AF59" s="13">
        <f t="shared" si="1"/>
        <v>14</v>
      </c>
      <c r="AG59" s="13"/>
      <c r="AH59" s="13"/>
      <c r="AI59" s="13"/>
    </row>
    <row r="60" spans="1:35" s="11" customFormat="1" ht="108" customHeight="1">
      <c r="A60" s="63">
        <v>4059</v>
      </c>
      <c r="B60" s="48" t="s">
        <v>389</v>
      </c>
      <c r="C60" s="48" t="s">
        <v>745</v>
      </c>
      <c r="D60" s="72" t="s">
        <v>1971</v>
      </c>
      <c r="E60" s="48" t="s">
        <v>197</v>
      </c>
      <c r="F60" s="72" t="s">
        <v>1972</v>
      </c>
      <c r="G60" s="72" t="s">
        <v>1498</v>
      </c>
      <c r="H60" s="48" t="s">
        <v>1973</v>
      </c>
      <c r="I60" s="72" t="s">
        <v>1974</v>
      </c>
      <c r="J60" s="72" t="s">
        <v>1975</v>
      </c>
      <c r="K60" s="72" t="s">
        <v>1147</v>
      </c>
      <c r="L60" s="48" t="s">
        <v>1148</v>
      </c>
      <c r="M60" s="48" t="s">
        <v>6</v>
      </c>
      <c r="N60" s="48">
        <v>37040</v>
      </c>
      <c r="O60" s="48"/>
      <c r="P60" s="103">
        <v>36.587270686140997</v>
      </c>
      <c r="Q60" s="103">
        <v>-87.260910730624602</v>
      </c>
      <c r="R60" s="186">
        <v>287</v>
      </c>
      <c r="S60" s="186">
        <v>2</v>
      </c>
      <c r="T60" s="72" t="s">
        <v>826</v>
      </c>
      <c r="U60" s="72" t="s">
        <v>1971</v>
      </c>
      <c r="V60" s="72" t="s">
        <v>1974</v>
      </c>
      <c r="W60" s="72" t="s">
        <v>1976</v>
      </c>
      <c r="X60" s="48" t="s">
        <v>985</v>
      </c>
      <c r="Y60" s="48" t="s">
        <v>6</v>
      </c>
      <c r="Z60" s="48" t="s">
        <v>184</v>
      </c>
      <c r="AA60" s="61">
        <v>45096</v>
      </c>
      <c r="AB60" s="135" t="s">
        <v>1977</v>
      </c>
      <c r="AC60" s="72" t="s">
        <v>1980</v>
      </c>
      <c r="AD60" s="451" t="s">
        <v>1978</v>
      </c>
      <c r="AE60" s="312" t="s">
        <v>1979</v>
      </c>
      <c r="AF60" s="13">
        <f t="shared" si="1"/>
        <v>23</v>
      </c>
      <c r="AG60" s="13"/>
      <c r="AH60" s="13"/>
      <c r="AI60" s="13"/>
    </row>
    <row r="61" spans="1:35" s="11" customFormat="1" ht="90">
      <c r="A61" s="63">
        <v>4060</v>
      </c>
      <c r="B61" s="48" t="s">
        <v>230</v>
      </c>
      <c r="C61" s="48" t="s">
        <v>745</v>
      </c>
      <c r="D61" s="72" t="s">
        <v>1194</v>
      </c>
      <c r="E61" s="48" t="s">
        <v>197</v>
      </c>
      <c r="F61" s="72" t="s">
        <v>1194</v>
      </c>
      <c r="G61" s="72" t="s">
        <v>1462</v>
      </c>
      <c r="H61" s="48" t="s">
        <v>1463</v>
      </c>
      <c r="I61" s="72" t="s">
        <v>1981</v>
      </c>
      <c r="J61" s="72" t="s">
        <v>1196</v>
      </c>
      <c r="K61" s="72" t="s">
        <v>1197</v>
      </c>
      <c r="L61" s="48" t="s">
        <v>249</v>
      </c>
      <c r="M61" s="48" t="s">
        <v>6</v>
      </c>
      <c r="N61" s="48">
        <v>90025</v>
      </c>
      <c r="O61" s="48" t="s">
        <v>1198</v>
      </c>
      <c r="P61" s="103">
        <v>34.043757131072297</v>
      </c>
      <c r="Q61" s="103">
        <v>-118.46755600274101</v>
      </c>
      <c r="R61" s="119">
        <v>23</v>
      </c>
      <c r="S61" s="119"/>
      <c r="T61" s="72"/>
      <c r="U61" s="140" t="s">
        <v>1194</v>
      </c>
      <c r="V61" s="72" t="s">
        <v>1981</v>
      </c>
      <c r="W61" s="72" t="s">
        <v>1197</v>
      </c>
      <c r="X61" s="48" t="s">
        <v>249</v>
      </c>
      <c r="Y61" s="48" t="s">
        <v>6</v>
      </c>
      <c r="Z61" s="48" t="s">
        <v>184</v>
      </c>
      <c r="AA61" s="61">
        <v>44779</v>
      </c>
      <c r="AB61" s="48" t="s">
        <v>1201</v>
      </c>
      <c r="AC61" s="72" t="s">
        <v>1984</v>
      </c>
      <c r="AD61" s="452" t="s">
        <v>1982</v>
      </c>
      <c r="AE61" s="312" t="s">
        <v>1983</v>
      </c>
      <c r="AF61" s="13">
        <f t="shared" si="1"/>
        <v>13</v>
      </c>
      <c r="AG61" s="13"/>
      <c r="AH61" s="13"/>
      <c r="AI61" s="13"/>
    </row>
    <row r="62" spans="1:35" s="11" customFormat="1" ht="90">
      <c r="A62" s="63">
        <v>4061</v>
      </c>
      <c r="B62" s="48" t="s">
        <v>230</v>
      </c>
      <c r="C62" s="48" t="s">
        <v>745</v>
      </c>
      <c r="D62" s="72" t="s">
        <v>1985</v>
      </c>
      <c r="E62" s="114" t="s">
        <v>170</v>
      </c>
      <c r="F62" s="72" t="s">
        <v>1986</v>
      </c>
      <c r="G62" s="72" t="s">
        <v>1462</v>
      </c>
      <c r="H62" s="48" t="s">
        <v>882</v>
      </c>
      <c r="I62" s="72" t="s">
        <v>1987</v>
      </c>
      <c r="J62" s="72" t="s">
        <v>1988</v>
      </c>
      <c r="K62" s="72" t="s">
        <v>1989</v>
      </c>
      <c r="L62" s="48" t="s">
        <v>435</v>
      </c>
      <c r="M62" s="48" t="s">
        <v>6</v>
      </c>
      <c r="N62" s="48">
        <v>48108</v>
      </c>
      <c r="O62" s="48" t="s">
        <v>1990</v>
      </c>
      <c r="P62" s="103">
        <v>42.288839199934699</v>
      </c>
      <c r="Q62" s="103">
        <v>-83.847445743994598</v>
      </c>
      <c r="R62" s="119">
        <v>118</v>
      </c>
      <c r="S62" s="119"/>
      <c r="T62" s="72"/>
      <c r="U62" s="72" t="s">
        <v>1991</v>
      </c>
      <c r="V62" s="72" t="s">
        <v>1987</v>
      </c>
      <c r="W62" s="72" t="s">
        <v>1992</v>
      </c>
      <c r="X62" s="48" t="s">
        <v>841</v>
      </c>
      <c r="Y62" s="48" t="s">
        <v>6</v>
      </c>
      <c r="Z62" s="48" t="s">
        <v>184</v>
      </c>
      <c r="AA62" s="61">
        <v>44780</v>
      </c>
      <c r="AB62" s="135" t="s">
        <v>1993</v>
      </c>
      <c r="AC62" s="7"/>
      <c r="AD62" s="517" t="s">
        <v>1994</v>
      </c>
      <c r="AE62" s="312" t="s">
        <v>1995</v>
      </c>
      <c r="AF62" s="13">
        <f t="shared" si="1"/>
        <v>29</v>
      </c>
      <c r="AG62" s="13"/>
      <c r="AH62" s="13"/>
      <c r="AI62" s="13"/>
    </row>
    <row r="63" spans="1:35" s="11" customFormat="1" ht="210">
      <c r="A63" s="63">
        <v>4062</v>
      </c>
      <c r="B63" s="48" t="s">
        <v>389</v>
      </c>
      <c r="C63" s="48" t="s">
        <v>745</v>
      </c>
      <c r="D63" s="72" t="s">
        <v>1996</v>
      </c>
      <c r="E63" s="48" t="s">
        <v>170</v>
      </c>
      <c r="F63" s="72" t="s">
        <v>1997</v>
      </c>
      <c r="G63" s="48" t="s">
        <v>7274</v>
      </c>
      <c r="H63" s="48" t="s">
        <v>1463</v>
      </c>
      <c r="I63" s="72" t="s">
        <v>1999</v>
      </c>
      <c r="J63" s="72"/>
      <c r="K63" s="72" t="s">
        <v>2000</v>
      </c>
      <c r="L63" s="48" t="s">
        <v>212</v>
      </c>
      <c r="M63" s="48" t="s">
        <v>7</v>
      </c>
      <c r="N63" s="48" t="s">
        <v>2001</v>
      </c>
      <c r="O63" s="48"/>
      <c r="P63" s="103">
        <v>42.296901815874001</v>
      </c>
      <c r="Q63" s="103">
        <v>-82.985760473662907</v>
      </c>
      <c r="R63" s="119">
        <v>2500</v>
      </c>
      <c r="S63" s="119">
        <v>45</v>
      </c>
      <c r="T63" s="72" t="s">
        <v>826</v>
      </c>
      <c r="U63" s="72" t="s">
        <v>2002</v>
      </c>
      <c r="V63" s="72" t="s">
        <v>2003</v>
      </c>
      <c r="W63" s="72" t="s">
        <v>2004</v>
      </c>
      <c r="X63" s="48" t="s">
        <v>2005</v>
      </c>
      <c r="Y63" s="48" t="s">
        <v>2006</v>
      </c>
      <c r="Z63" s="48" t="s">
        <v>184</v>
      </c>
      <c r="AA63" s="61">
        <v>45096</v>
      </c>
      <c r="AB63" s="1" t="s">
        <v>2007</v>
      </c>
      <c r="AC63" s="72" t="s">
        <v>2010</v>
      </c>
      <c r="AD63" s="451" t="s">
        <v>2008</v>
      </c>
      <c r="AE63" s="312" t="s">
        <v>2009</v>
      </c>
      <c r="AF63" s="13">
        <f t="shared" si="1"/>
        <v>30</v>
      </c>
      <c r="AG63" s="13"/>
      <c r="AH63" s="13"/>
      <c r="AI63" s="13"/>
    </row>
    <row r="64" spans="1:35" s="11" customFormat="1" ht="105">
      <c r="A64" s="63">
        <v>4063</v>
      </c>
      <c r="B64" t="s">
        <v>195</v>
      </c>
      <c r="C64" t="s">
        <v>745</v>
      </c>
      <c r="D64" t="s">
        <v>2011</v>
      </c>
      <c r="E64" t="s">
        <v>197</v>
      </c>
      <c r="F64" t="s">
        <v>2012</v>
      </c>
      <c r="G64" s="72" t="s">
        <v>1462</v>
      </c>
      <c r="H64" s="48" t="s">
        <v>882</v>
      </c>
      <c r="I64" s="371" t="s">
        <v>2013</v>
      </c>
      <c r="J64" s="1" t="s">
        <v>2014</v>
      </c>
      <c r="K64" s="1" t="s">
        <v>2015</v>
      </c>
      <c r="L64" t="s">
        <v>2016</v>
      </c>
      <c r="M64" t="s">
        <v>7</v>
      </c>
      <c r="N64"/>
      <c r="O64"/>
      <c r="P64">
        <v>45.533332999999999</v>
      </c>
      <c r="Q64">
        <v>-73.283332999999999</v>
      </c>
      <c r="R64">
        <v>3000</v>
      </c>
      <c r="S64">
        <v>60</v>
      </c>
      <c r="T64" t="s">
        <v>826</v>
      </c>
      <c r="U64" t="s">
        <v>2017</v>
      </c>
      <c r="V64" s="371" t="s">
        <v>2018</v>
      </c>
      <c r="W64" t="s">
        <v>2019</v>
      </c>
      <c r="X64"/>
      <c r="Y64" t="s">
        <v>2020</v>
      </c>
      <c r="Z64" t="s">
        <v>184</v>
      </c>
      <c r="AA64" s="369">
        <v>45291</v>
      </c>
      <c r="AB64" s="1" t="s">
        <v>2021</v>
      </c>
      <c r="AC64" s="72" t="s">
        <v>2023</v>
      </c>
      <c r="AD64" s="452" t="s">
        <v>2022</v>
      </c>
      <c r="AE64" s="13"/>
      <c r="AF64" s="13">
        <f t="shared" si="1"/>
        <v>19</v>
      </c>
      <c r="AG64" s="13"/>
      <c r="AH64" s="13"/>
      <c r="AI64" s="13"/>
    </row>
    <row r="65" spans="1:35" ht="240">
      <c r="A65" s="63">
        <v>4064</v>
      </c>
      <c r="B65" s="115" t="s">
        <v>389</v>
      </c>
      <c r="C65" s="115" t="s">
        <v>745</v>
      </c>
      <c r="D65" s="115" t="s">
        <v>2024</v>
      </c>
      <c r="E65" s="115" t="s">
        <v>197</v>
      </c>
      <c r="F65" s="115" t="s">
        <v>2025</v>
      </c>
      <c r="G65" s="115" t="s">
        <v>1462</v>
      </c>
      <c r="H65" s="115" t="s">
        <v>1102</v>
      </c>
      <c r="I65" s="115" t="s">
        <v>2026</v>
      </c>
      <c r="J65" s="115" t="s">
        <v>2027</v>
      </c>
      <c r="K65" s="114" t="s">
        <v>2028</v>
      </c>
      <c r="L65" s="115" t="s">
        <v>435</v>
      </c>
      <c r="M65" s="115" t="s">
        <v>6</v>
      </c>
      <c r="N65" s="115">
        <v>48111</v>
      </c>
      <c r="O65" s="115" t="s">
        <v>2029</v>
      </c>
      <c r="P65" s="115">
        <v>42.245867446516797</v>
      </c>
      <c r="Q65" s="115">
        <v>-83.546254357343301</v>
      </c>
      <c r="R65" s="116">
        <v>2100</v>
      </c>
      <c r="S65" s="116">
        <v>20</v>
      </c>
      <c r="T65" s="115" t="s">
        <v>826</v>
      </c>
      <c r="U65" s="115" t="s">
        <v>2024</v>
      </c>
      <c r="V65" s="115" t="s">
        <v>2026</v>
      </c>
      <c r="W65" s="115" t="s">
        <v>897</v>
      </c>
      <c r="X65" s="115" t="s">
        <v>435</v>
      </c>
      <c r="Y65" s="115" t="s">
        <v>6</v>
      </c>
      <c r="Z65" s="115" t="s">
        <v>184</v>
      </c>
      <c r="AA65" s="117">
        <v>45088</v>
      </c>
      <c r="AB65" s="115" t="s">
        <v>2030</v>
      </c>
      <c r="AC65" s="115" t="s">
        <v>2033</v>
      </c>
      <c r="AD65" s="517" t="s">
        <v>2031</v>
      </c>
      <c r="AE65" s="312" t="s">
        <v>2032</v>
      </c>
      <c r="AF65" s="13">
        <f t="shared" si="1"/>
        <v>28</v>
      </c>
      <c r="AG65" s="13"/>
      <c r="AH65" s="13"/>
      <c r="AI65" s="13"/>
    </row>
    <row r="66" spans="1:35" ht="105">
      <c r="A66" s="63">
        <v>4065</v>
      </c>
      <c r="B66" s="48" t="s">
        <v>389</v>
      </c>
      <c r="C66" s="48" t="s">
        <v>745</v>
      </c>
      <c r="D66" s="72" t="s">
        <v>2034</v>
      </c>
      <c r="E66" s="48" t="s">
        <v>197</v>
      </c>
      <c r="F66" s="72" t="s">
        <v>2035</v>
      </c>
      <c r="G66" s="72" t="s">
        <v>1462</v>
      </c>
      <c r="H66" s="48" t="s">
        <v>1102</v>
      </c>
      <c r="I66" s="72" t="s">
        <v>2036</v>
      </c>
      <c r="J66" s="72"/>
      <c r="K66" s="72" t="s">
        <v>2037</v>
      </c>
      <c r="L66" s="48" t="s">
        <v>2038</v>
      </c>
      <c r="M66" s="48" t="s">
        <v>6</v>
      </c>
      <c r="N66" s="48"/>
      <c r="O66" s="48"/>
      <c r="P66" s="103">
        <v>38.983941214400097</v>
      </c>
      <c r="Q66" s="103">
        <v>-94.968957211991693</v>
      </c>
      <c r="R66" s="119">
        <v>4000</v>
      </c>
      <c r="S66" s="119">
        <v>30</v>
      </c>
      <c r="T66" s="72" t="s">
        <v>826</v>
      </c>
      <c r="U66" s="72" t="s">
        <v>2034</v>
      </c>
      <c r="V66" s="72"/>
      <c r="W66" s="72" t="s">
        <v>2039</v>
      </c>
      <c r="X66" s="48" t="s">
        <v>2040</v>
      </c>
      <c r="Y66" s="48" t="s">
        <v>938</v>
      </c>
      <c r="Z66" s="48" t="s">
        <v>184</v>
      </c>
      <c r="AA66" s="61">
        <v>45088</v>
      </c>
      <c r="AB66" s="135" t="s">
        <v>2041</v>
      </c>
      <c r="AC66" s="72"/>
      <c r="AD66" s="452" t="s">
        <v>2042</v>
      </c>
      <c r="AE66" s="312" t="s">
        <v>2043</v>
      </c>
      <c r="AF66" s="13">
        <f t="shared" ref="AF66:AF102" si="2">IF(LEN(TRIM(AD66))=0,0,LEN(TRIM(AD66))-LEN(SUBSTITUTE(AD66," ",""))+1)</f>
        <v>12</v>
      </c>
      <c r="AG66" s="13"/>
      <c r="AH66" s="13"/>
      <c r="AI66" s="13"/>
    </row>
    <row r="67" spans="1:35" ht="60">
      <c r="A67" s="63">
        <v>4066</v>
      </c>
      <c r="B67" s="48" t="s">
        <v>230</v>
      </c>
      <c r="C67" s="48" t="s">
        <v>745</v>
      </c>
      <c r="D67" s="72" t="s">
        <v>2044</v>
      </c>
      <c r="E67" s="48" t="s">
        <v>170</v>
      </c>
      <c r="F67" s="72" t="s">
        <v>2044</v>
      </c>
      <c r="G67" s="72" t="s">
        <v>1462</v>
      </c>
      <c r="H67" s="48" t="s">
        <v>1463</v>
      </c>
      <c r="I67" s="72" t="s">
        <v>2045</v>
      </c>
      <c r="J67" s="72" t="s">
        <v>2046</v>
      </c>
      <c r="K67" s="72" t="s">
        <v>2047</v>
      </c>
      <c r="L67" s="48" t="s">
        <v>1400</v>
      </c>
      <c r="M67" s="48" t="s">
        <v>6</v>
      </c>
      <c r="N67" s="163">
        <v>33351</v>
      </c>
      <c r="O67" s="48"/>
      <c r="P67" s="103">
        <v>26.178380010077301</v>
      </c>
      <c r="Q67" s="103">
        <v>-80.2923737741351</v>
      </c>
      <c r="R67" s="119">
        <v>9</v>
      </c>
      <c r="S67" s="119"/>
      <c r="T67" s="72"/>
      <c r="U67" s="156" t="s">
        <v>2044</v>
      </c>
      <c r="V67" s="72" t="s">
        <v>2045</v>
      </c>
      <c r="W67" s="72" t="s">
        <v>2047</v>
      </c>
      <c r="X67" s="48" t="s">
        <v>1400</v>
      </c>
      <c r="Y67" s="48" t="s">
        <v>6</v>
      </c>
      <c r="Z67" s="48" t="s">
        <v>184</v>
      </c>
      <c r="AA67" s="61">
        <v>44891</v>
      </c>
      <c r="AB67" s="48" t="s">
        <v>2048</v>
      </c>
      <c r="AC67" s="72"/>
      <c r="AD67" s="517" t="s">
        <v>2049</v>
      </c>
      <c r="AE67" s="312" t="s">
        <v>2045</v>
      </c>
      <c r="AF67" s="13">
        <f t="shared" si="2"/>
        <v>25</v>
      </c>
      <c r="AG67" s="13"/>
      <c r="AH67" s="13"/>
      <c r="AI67" s="13"/>
    </row>
    <row r="68" spans="1:35" s="11" customFormat="1" ht="165">
      <c r="A68" s="63">
        <v>4067</v>
      </c>
      <c r="B68" s="48" t="s">
        <v>389</v>
      </c>
      <c r="C68" s="48" t="s">
        <v>745</v>
      </c>
      <c r="D68" s="72" t="s">
        <v>2050</v>
      </c>
      <c r="E68" s="48" t="s">
        <v>197</v>
      </c>
      <c r="F68" s="72" t="s">
        <v>2051</v>
      </c>
      <c r="G68" s="72" t="s">
        <v>1462</v>
      </c>
      <c r="H68" s="48" t="s">
        <v>1463</v>
      </c>
      <c r="I68" s="72" t="s">
        <v>2052</v>
      </c>
      <c r="J68" s="72"/>
      <c r="K68" s="72" t="s">
        <v>2053</v>
      </c>
      <c r="L68" s="48" t="s">
        <v>782</v>
      </c>
      <c r="M68" s="48" t="s">
        <v>6</v>
      </c>
      <c r="N68" s="163">
        <v>29488</v>
      </c>
      <c r="O68" s="48"/>
      <c r="P68" s="103">
        <v>32.905006720180602</v>
      </c>
      <c r="Q68" s="103">
        <v>-80.668964685056295</v>
      </c>
      <c r="R68" s="119">
        <v>575</v>
      </c>
      <c r="S68" s="119">
        <v>3</v>
      </c>
      <c r="T68" s="72" t="s">
        <v>826</v>
      </c>
      <c r="U68" s="156" t="s">
        <v>2054</v>
      </c>
      <c r="V68" s="72" t="s">
        <v>2055</v>
      </c>
      <c r="W68" s="72" t="s">
        <v>2056</v>
      </c>
      <c r="X68" s="48"/>
      <c r="Y68" s="48" t="s">
        <v>6093</v>
      </c>
      <c r="Z68" s="48" t="s">
        <v>184</v>
      </c>
      <c r="AA68" s="61">
        <v>45096</v>
      </c>
      <c r="AB68" s="135" t="s">
        <v>2058</v>
      </c>
      <c r="AC68" s="72" t="s">
        <v>2060</v>
      </c>
      <c r="AD68" s="452" t="s">
        <v>2059</v>
      </c>
      <c r="AE68" s="312" t="s">
        <v>2052</v>
      </c>
      <c r="AF68" s="13">
        <f t="shared" si="2"/>
        <v>29</v>
      </c>
      <c r="AG68" s="13"/>
      <c r="AH68" s="13"/>
      <c r="AI68" s="13"/>
    </row>
    <row r="69" spans="1:35" ht="90">
      <c r="A69" s="63">
        <v>4068</v>
      </c>
      <c r="B69" s="48" t="s">
        <v>167</v>
      </c>
      <c r="C69" s="48" t="s">
        <v>745</v>
      </c>
      <c r="D69" s="72" t="s">
        <v>2061</v>
      </c>
      <c r="E69" s="48" t="s">
        <v>197</v>
      </c>
      <c r="F69" s="72" t="s">
        <v>2062</v>
      </c>
      <c r="G69" s="72" t="s">
        <v>1462</v>
      </c>
      <c r="H69" s="48" t="s">
        <v>1463</v>
      </c>
      <c r="I69" s="72" t="s">
        <v>2063</v>
      </c>
      <c r="J69" s="72" t="s">
        <v>2064</v>
      </c>
      <c r="K69" s="72" t="s">
        <v>2065</v>
      </c>
      <c r="L69" s="48" t="s">
        <v>782</v>
      </c>
      <c r="M69" s="48" t="s">
        <v>6</v>
      </c>
      <c r="N69" s="163">
        <v>29651</v>
      </c>
      <c r="O69" s="48"/>
      <c r="P69" s="103">
        <v>34.903791455879599</v>
      </c>
      <c r="Q69" s="103">
        <v>-82.223654234240797</v>
      </c>
      <c r="R69" s="119">
        <v>100</v>
      </c>
      <c r="S69" s="119"/>
      <c r="T69" s="72"/>
      <c r="U69" s="72" t="s">
        <v>2061</v>
      </c>
      <c r="V69" s="72" t="s">
        <v>2063</v>
      </c>
      <c r="W69" s="72" t="s">
        <v>2066</v>
      </c>
      <c r="X69" s="48" t="s">
        <v>249</v>
      </c>
      <c r="Y69" s="48" t="s">
        <v>6</v>
      </c>
      <c r="Z69" s="48" t="s">
        <v>184</v>
      </c>
      <c r="AA69" s="61">
        <v>45088</v>
      </c>
      <c r="AB69" s="135" t="s">
        <v>2067</v>
      </c>
      <c r="AC69" s="72"/>
      <c r="AD69" s="517" t="s">
        <v>2068</v>
      </c>
      <c r="AE69" s="312" t="s">
        <v>2069</v>
      </c>
      <c r="AF69" s="13">
        <f t="shared" si="2"/>
        <v>24</v>
      </c>
      <c r="AG69" s="13"/>
      <c r="AH69" s="13"/>
      <c r="AI69" s="13"/>
    </row>
    <row r="70" spans="1:35" s="11" customFormat="1" ht="105">
      <c r="A70" s="63">
        <v>4069</v>
      </c>
      <c r="B70" s="48" t="s">
        <v>230</v>
      </c>
      <c r="C70" s="48" t="s">
        <v>745</v>
      </c>
      <c r="D70" s="72" t="s">
        <v>2070</v>
      </c>
      <c r="E70" s="48" t="s">
        <v>197</v>
      </c>
      <c r="F70" s="72" t="s">
        <v>2071</v>
      </c>
      <c r="G70" s="72" t="s">
        <v>2072</v>
      </c>
      <c r="H70" s="48" t="s">
        <v>882</v>
      </c>
      <c r="I70" s="72" t="s">
        <v>2073</v>
      </c>
      <c r="J70" s="72" t="s">
        <v>2074</v>
      </c>
      <c r="K70" s="72" t="s">
        <v>2075</v>
      </c>
      <c r="L70" s="48" t="s">
        <v>249</v>
      </c>
      <c r="M70" s="48" t="s">
        <v>6</v>
      </c>
      <c r="N70" s="48">
        <v>95110</v>
      </c>
      <c r="O70" s="48" t="s">
        <v>2076</v>
      </c>
      <c r="P70" s="103">
        <v>37.366613961499802</v>
      </c>
      <c r="Q70" s="103">
        <v>-121.916999002418</v>
      </c>
      <c r="R70" s="119">
        <v>600</v>
      </c>
      <c r="S70" s="119"/>
      <c r="T70" s="72"/>
      <c r="U70" s="179" t="s">
        <v>2070</v>
      </c>
      <c r="V70" s="72" t="s">
        <v>2073</v>
      </c>
      <c r="W70" s="72" t="s">
        <v>2075</v>
      </c>
      <c r="X70" s="48" t="s">
        <v>249</v>
      </c>
      <c r="Y70" s="48" t="s">
        <v>6</v>
      </c>
      <c r="Z70" s="48" t="s">
        <v>184</v>
      </c>
      <c r="AA70" s="61">
        <v>44891</v>
      </c>
      <c r="AB70" s="135" t="s">
        <v>2077</v>
      </c>
      <c r="AC70" s="61" t="s">
        <v>2080</v>
      </c>
      <c r="AD70" s="452" t="s">
        <v>7275</v>
      </c>
      <c r="AE70" s="312" t="s">
        <v>2079</v>
      </c>
      <c r="AF70" s="13">
        <f t="shared" si="2"/>
        <v>27</v>
      </c>
      <c r="AG70" s="13"/>
      <c r="AH70" s="13"/>
      <c r="AI70" s="13"/>
    </row>
    <row r="71" spans="1:35" ht="105">
      <c r="A71" s="63">
        <v>4070</v>
      </c>
      <c r="B71" s="48" t="s">
        <v>195</v>
      </c>
      <c r="C71" s="48" t="s">
        <v>745</v>
      </c>
      <c r="D71" s="72" t="s">
        <v>2070</v>
      </c>
      <c r="E71" s="48" t="s">
        <v>197</v>
      </c>
      <c r="F71" s="72" t="s">
        <v>2081</v>
      </c>
      <c r="G71" s="72" t="s">
        <v>2072</v>
      </c>
      <c r="H71" s="48" t="s">
        <v>882</v>
      </c>
      <c r="I71" s="72" t="s">
        <v>2073</v>
      </c>
      <c r="J71" s="72" t="s">
        <v>2082</v>
      </c>
      <c r="K71" s="72" t="s">
        <v>2075</v>
      </c>
      <c r="L71" s="48" t="s">
        <v>249</v>
      </c>
      <c r="M71" s="48" t="s">
        <v>6</v>
      </c>
      <c r="N71" s="48">
        <v>95131</v>
      </c>
      <c r="O71" s="48" t="s">
        <v>2076</v>
      </c>
      <c r="P71" s="103">
        <v>37.392142681078901</v>
      </c>
      <c r="Q71" s="103">
        <v>-121.883633644745</v>
      </c>
      <c r="R71" s="119"/>
      <c r="S71" s="119"/>
      <c r="T71" s="72"/>
      <c r="U71" s="156" t="s">
        <v>2070</v>
      </c>
      <c r="V71" s="72" t="s">
        <v>2073</v>
      </c>
      <c r="W71" s="72" t="s">
        <v>2075</v>
      </c>
      <c r="X71" s="48" t="s">
        <v>249</v>
      </c>
      <c r="Y71" s="48" t="s">
        <v>6</v>
      </c>
      <c r="Z71" s="48" t="s">
        <v>184</v>
      </c>
      <c r="AA71" s="61">
        <v>44891</v>
      </c>
      <c r="AB71" s="135" t="s">
        <v>2077</v>
      </c>
      <c r="AC71" s="61" t="s">
        <v>2083</v>
      </c>
      <c r="AD71" s="452" t="s">
        <v>7275</v>
      </c>
      <c r="AE71" s="115" t="s">
        <v>2079</v>
      </c>
      <c r="AF71" s="13">
        <f t="shared" si="2"/>
        <v>27</v>
      </c>
      <c r="AG71" s="13"/>
      <c r="AH71" s="13"/>
      <c r="AI71" s="13"/>
    </row>
    <row r="72" spans="1:35" s="11" customFormat="1" ht="90">
      <c r="A72" s="63">
        <v>4071</v>
      </c>
      <c r="B72" s="48" t="s">
        <v>230</v>
      </c>
      <c r="C72" s="48" t="s">
        <v>745</v>
      </c>
      <c r="D72" s="72" t="s">
        <v>2084</v>
      </c>
      <c r="E72" s="48" t="s">
        <v>170</v>
      </c>
      <c r="F72" s="72" t="s">
        <v>2085</v>
      </c>
      <c r="G72" s="72" t="s">
        <v>1462</v>
      </c>
      <c r="H72" s="48" t="s">
        <v>2086</v>
      </c>
      <c r="I72" s="72" t="s">
        <v>2087</v>
      </c>
      <c r="J72" s="72" t="s">
        <v>2088</v>
      </c>
      <c r="K72" s="72" t="s">
        <v>1380</v>
      </c>
      <c r="L72" s="48" t="s">
        <v>985</v>
      </c>
      <c r="M72" s="48" t="s">
        <v>6</v>
      </c>
      <c r="N72" s="48">
        <v>78737</v>
      </c>
      <c r="O72" s="48" t="s">
        <v>2089</v>
      </c>
      <c r="P72" s="103">
        <v>30.321541305918402</v>
      </c>
      <c r="Q72" s="103">
        <v>-97.694147246222002</v>
      </c>
      <c r="R72" s="119"/>
      <c r="S72" s="119"/>
      <c r="T72" s="72"/>
      <c r="U72" s="156" t="s">
        <v>2084</v>
      </c>
      <c r="V72" s="118" t="s">
        <v>2087</v>
      </c>
      <c r="W72" s="72" t="s">
        <v>1380</v>
      </c>
      <c r="X72" s="48" t="s">
        <v>985</v>
      </c>
      <c r="Y72" s="48" t="s">
        <v>6</v>
      </c>
      <c r="Z72" s="48" t="s">
        <v>184</v>
      </c>
      <c r="AA72" s="61">
        <v>44891</v>
      </c>
      <c r="AB72" s="48" t="s">
        <v>2090</v>
      </c>
      <c r="AC72" s="72" t="s">
        <v>2093</v>
      </c>
      <c r="AD72" s="452" t="s">
        <v>2091</v>
      </c>
      <c r="AE72" s="312" t="s">
        <v>2092</v>
      </c>
      <c r="AF72" s="13">
        <f t="shared" si="2"/>
        <v>25</v>
      </c>
      <c r="AG72" s="13"/>
      <c r="AH72" s="13"/>
      <c r="AI72" s="13"/>
    </row>
    <row r="73" spans="1:35" ht="135">
      <c r="A73" s="63">
        <v>4072</v>
      </c>
      <c r="B73" s="48" t="s">
        <v>167</v>
      </c>
      <c r="C73" s="48" t="s">
        <v>745</v>
      </c>
      <c r="D73" s="115" t="s">
        <v>2094</v>
      </c>
      <c r="E73" s="114" t="s">
        <v>197</v>
      </c>
      <c r="F73" s="72" t="s">
        <v>2095</v>
      </c>
      <c r="G73" s="72" t="s">
        <v>1750</v>
      </c>
      <c r="H73" s="48" t="s">
        <v>1630</v>
      </c>
      <c r="I73" s="115" t="s">
        <v>2096</v>
      </c>
      <c r="J73" s="72" t="s">
        <v>2097</v>
      </c>
      <c r="K73" s="72" t="s">
        <v>451</v>
      </c>
      <c r="L73" s="48" t="s">
        <v>1400</v>
      </c>
      <c r="M73" s="48" t="s">
        <v>6</v>
      </c>
      <c r="N73" s="48">
        <v>32221</v>
      </c>
      <c r="O73" s="48" t="s">
        <v>2098</v>
      </c>
      <c r="P73" s="103">
        <v>30.79147</v>
      </c>
      <c r="Q73" s="103">
        <v>-81.887559999999993</v>
      </c>
      <c r="R73" s="119">
        <v>90</v>
      </c>
      <c r="S73" s="180">
        <v>0.37</v>
      </c>
      <c r="T73" s="72" t="s">
        <v>826</v>
      </c>
      <c r="U73" s="72" t="s">
        <v>2099</v>
      </c>
      <c r="V73" s="72" t="s">
        <v>2096</v>
      </c>
      <c r="W73" s="72" t="s">
        <v>2100</v>
      </c>
      <c r="X73" s="48" t="s">
        <v>6094</v>
      </c>
      <c r="Y73" s="48" t="s">
        <v>2102</v>
      </c>
      <c r="Z73" s="48" t="s">
        <v>184</v>
      </c>
      <c r="AA73" s="61">
        <v>44780</v>
      </c>
      <c r="AB73" s="188" t="s">
        <v>2103</v>
      </c>
      <c r="AC73" s="135"/>
      <c r="AD73" s="451" t="s">
        <v>2104</v>
      </c>
      <c r="AE73" s="312" t="s">
        <v>2105</v>
      </c>
      <c r="AF73" s="13">
        <f t="shared" si="2"/>
        <v>20</v>
      </c>
      <c r="AG73" s="13"/>
      <c r="AH73" s="13"/>
      <c r="AI73" s="13"/>
    </row>
    <row r="74" spans="1:35" ht="150">
      <c r="A74" s="63">
        <v>4073</v>
      </c>
      <c r="B74" s="48" t="s">
        <v>167</v>
      </c>
      <c r="C74" s="48" t="s">
        <v>745</v>
      </c>
      <c r="D74" s="115" t="s">
        <v>2094</v>
      </c>
      <c r="E74" s="114" t="s">
        <v>197</v>
      </c>
      <c r="F74" s="72" t="s">
        <v>2095</v>
      </c>
      <c r="G74" s="72" t="s">
        <v>1520</v>
      </c>
      <c r="H74" s="48" t="s">
        <v>882</v>
      </c>
      <c r="I74" s="115" t="s">
        <v>2096</v>
      </c>
      <c r="J74" s="72" t="s">
        <v>2097</v>
      </c>
      <c r="K74" s="72" t="s">
        <v>451</v>
      </c>
      <c r="L74" s="48" t="s">
        <v>1400</v>
      </c>
      <c r="M74" s="48" t="s">
        <v>6</v>
      </c>
      <c r="N74" s="48">
        <v>32221</v>
      </c>
      <c r="O74" s="48" t="s">
        <v>2098</v>
      </c>
      <c r="P74" s="103">
        <v>30.79147</v>
      </c>
      <c r="Q74" s="103">
        <v>-81.887559999999993</v>
      </c>
      <c r="R74" s="119">
        <v>90</v>
      </c>
      <c r="S74" s="180">
        <v>0.37</v>
      </c>
      <c r="T74" s="72" t="s">
        <v>826</v>
      </c>
      <c r="U74" s="72" t="s">
        <v>2099</v>
      </c>
      <c r="V74" s="72" t="s">
        <v>2096</v>
      </c>
      <c r="W74" s="72" t="s">
        <v>2100</v>
      </c>
      <c r="X74" s="48" t="s">
        <v>6094</v>
      </c>
      <c r="Y74" s="48" t="s">
        <v>2102</v>
      </c>
      <c r="Z74" s="48" t="s">
        <v>184</v>
      </c>
      <c r="AA74" s="61">
        <v>44780</v>
      </c>
      <c r="AB74" s="188" t="s">
        <v>2106</v>
      </c>
      <c r="AC74" s="135"/>
      <c r="AD74" s="452" t="s">
        <v>2104</v>
      </c>
      <c r="AE74" s="312" t="s">
        <v>2105</v>
      </c>
      <c r="AF74" s="13">
        <f t="shared" si="2"/>
        <v>20</v>
      </c>
      <c r="AG74" s="13"/>
      <c r="AH74" s="13"/>
      <c r="AI74" s="13"/>
    </row>
    <row r="75" spans="1:35" ht="150">
      <c r="A75" s="63">
        <v>4074</v>
      </c>
      <c r="B75" s="48" t="s">
        <v>167</v>
      </c>
      <c r="C75" s="48" t="s">
        <v>745</v>
      </c>
      <c r="D75" s="72" t="s">
        <v>2107</v>
      </c>
      <c r="E75" s="48" t="s">
        <v>197</v>
      </c>
      <c r="F75" s="72" t="s">
        <v>2108</v>
      </c>
      <c r="G75" s="72" t="s">
        <v>1520</v>
      </c>
      <c r="H75" s="48" t="s">
        <v>1463</v>
      </c>
      <c r="I75" s="72" t="s">
        <v>2109</v>
      </c>
      <c r="J75" s="72" t="s">
        <v>2110</v>
      </c>
      <c r="K75" s="72" t="s">
        <v>2108</v>
      </c>
      <c r="L75" s="48" t="s">
        <v>435</v>
      </c>
      <c r="M75" s="48" t="s">
        <v>6</v>
      </c>
      <c r="N75" s="48">
        <v>48326</v>
      </c>
      <c r="O75" s="48" t="s">
        <v>2111</v>
      </c>
      <c r="P75" s="103">
        <v>42.7004122349081</v>
      </c>
      <c r="Q75" s="103">
        <v>-83.270784057654296</v>
      </c>
      <c r="R75" s="119">
        <v>500</v>
      </c>
      <c r="S75" s="119">
        <v>23</v>
      </c>
      <c r="T75" s="119" t="s">
        <v>826</v>
      </c>
      <c r="U75" s="72" t="s">
        <v>2112</v>
      </c>
      <c r="V75" s="72" t="s">
        <v>2109</v>
      </c>
      <c r="W75" s="72" t="s">
        <v>2113</v>
      </c>
      <c r="X75" s="48" t="s">
        <v>2114</v>
      </c>
      <c r="Y75" s="48" t="s">
        <v>2115</v>
      </c>
      <c r="Z75" s="48" t="s">
        <v>184</v>
      </c>
      <c r="AA75" s="61">
        <v>45096</v>
      </c>
      <c r="AB75" s="135" t="s">
        <v>2116</v>
      </c>
      <c r="AC75" s="72"/>
      <c r="AD75" s="451" t="s">
        <v>2117</v>
      </c>
      <c r="AE75" s="312" t="s">
        <v>2118</v>
      </c>
      <c r="AF75" s="13">
        <f t="shared" si="2"/>
        <v>27</v>
      </c>
      <c r="AG75" s="13"/>
      <c r="AH75" s="13"/>
      <c r="AI75" s="13"/>
    </row>
    <row r="76" spans="1:35" ht="90">
      <c r="A76" s="63">
        <v>4075</v>
      </c>
      <c r="B76" s="48" t="s">
        <v>230</v>
      </c>
      <c r="C76" s="48" t="s">
        <v>745</v>
      </c>
      <c r="D76" s="72" t="s">
        <v>2119</v>
      </c>
      <c r="E76" s="48" t="s">
        <v>197</v>
      </c>
      <c r="F76" s="72" t="s">
        <v>2119</v>
      </c>
      <c r="G76" s="72" t="s">
        <v>1539</v>
      </c>
      <c r="H76" s="48" t="s">
        <v>2120</v>
      </c>
      <c r="I76" s="72" t="s">
        <v>2121</v>
      </c>
      <c r="J76" s="72" t="s">
        <v>2122</v>
      </c>
      <c r="K76" s="72" t="s">
        <v>1523</v>
      </c>
      <c r="L76" s="48" t="s">
        <v>1048</v>
      </c>
      <c r="M76" s="48" t="s">
        <v>6</v>
      </c>
      <c r="N76" s="48">
        <v>85756</v>
      </c>
      <c r="O76" s="48" t="s">
        <v>2123</v>
      </c>
      <c r="P76" s="103">
        <v>32.125936651375099</v>
      </c>
      <c r="Q76" s="103">
        <v>-110.92951774327</v>
      </c>
      <c r="R76" s="119">
        <v>100</v>
      </c>
      <c r="S76" s="119"/>
      <c r="T76" s="72"/>
      <c r="U76" s="179" t="s">
        <v>2119</v>
      </c>
      <c r="V76" s="72" t="s">
        <v>2121</v>
      </c>
      <c r="W76" s="72" t="s">
        <v>1523</v>
      </c>
      <c r="X76" s="48" t="s">
        <v>1048</v>
      </c>
      <c r="Y76" s="61" t="s">
        <v>6</v>
      </c>
      <c r="Z76" s="48" t="s">
        <v>184</v>
      </c>
      <c r="AA76" s="61">
        <v>44890</v>
      </c>
      <c r="AB76" s="48" t="s">
        <v>2124</v>
      </c>
      <c r="AC76" s="72" t="s">
        <v>2126</v>
      </c>
      <c r="AD76" s="452" t="s">
        <v>2125</v>
      </c>
      <c r="AE76" s="312" t="s">
        <v>2121</v>
      </c>
      <c r="AF76" s="13">
        <f t="shared" si="2"/>
        <v>17</v>
      </c>
      <c r="AG76" s="13"/>
      <c r="AH76" s="13"/>
      <c r="AI76" s="13"/>
    </row>
    <row r="77" spans="1:35" ht="75">
      <c r="A77" s="63">
        <v>4076</v>
      </c>
      <c r="B77" s="48" t="s">
        <v>230</v>
      </c>
      <c r="C77" s="48" t="s">
        <v>745</v>
      </c>
      <c r="D77" s="72" t="s">
        <v>2127</v>
      </c>
      <c r="E77" s="48" t="s">
        <v>170</v>
      </c>
      <c r="F77" s="72" t="s">
        <v>2128</v>
      </c>
      <c r="G77" s="72" t="s">
        <v>2129</v>
      </c>
      <c r="H77" s="48" t="s">
        <v>2130</v>
      </c>
      <c r="I77" s="72" t="s">
        <v>2131</v>
      </c>
      <c r="J77" s="72" t="s">
        <v>2132</v>
      </c>
      <c r="K77" s="72" t="s">
        <v>2133</v>
      </c>
      <c r="L77" s="48" t="s">
        <v>806</v>
      </c>
      <c r="M77" s="48" t="s">
        <v>6</v>
      </c>
      <c r="N77" s="48">
        <v>14615</v>
      </c>
      <c r="O77" s="48" t="s">
        <v>2134</v>
      </c>
      <c r="P77" s="103">
        <v>43.194537913041501</v>
      </c>
      <c r="Q77" s="103">
        <v>-77.661718487112395</v>
      </c>
      <c r="R77" s="119"/>
      <c r="S77" s="119"/>
      <c r="T77" s="72"/>
      <c r="U77" s="179" t="s">
        <v>2127</v>
      </c>
      <c r="V77" s="72" t="s">
        <v>2131</v>
      </c>
      <c r="W77" s="72" t="s">
        <v>2133</v>
      </c>
      <c r="X77" s="48" t="s">
        <v>806</v>
      </c>
      <c r="Y77" s="48" t="s">
        <v>6</v>
      </c>
      <c r="Z77" s="48" t="s">
        <v>184</v>
      </c>
      <c r="AA77" s="61">
        <v>45209</v>
      </c>
      <c r="AB77" s="48" t="s">
        <v>2135</v>
      </c>
      <c r="AC77" s="72" t="s">
        <v>2137</v>
      </c>
      <c r="AD77" s="451" t="s">
        <v>2136</v>
      </c>
      <c r="AE77" s="312" t="s">
        <v>2131</v>
      </c>
      <c r="AF77" s="13">
        <f t="shared" si="2"/>
        <v>29</v>
      </c>
      <c r="AG77" s="13"/>
      <c r="AH77" s="13"/>
      <c r="AI77" s="13"/>
    </row>
    <row r="78" spans="1:35" ht="120">
      <c r="A78" s="63">
        <v>4077</v>
      </c>
      <c r="B78" s="48" t="s">
        <v>167</v>
      </c>
      <c r="C78" s="48" t="s">
        <v>745</v>
      </c>
      <c r="D78" s="72" t="s">
        <v>2138</v>
      </c>
      <c r="E78" s="114" t="s">
        <v>197</v>
      </c>
      <c r="F78" s="72" t="s">
        <v>2139</v>
      </c>
      <c r="G78" s="72" t="s">
        <v>1498</v>
      </c>
      <c r="H78" s="48" t="s">
        <v>882</v>
      </c>
      <c r="I78" s="72" t="s">
        <v>2140</v>
      </c>
      <c r="J78" s="72" t="s">
        <v>2141</v>
      </c>
      <c r="K78" s="72" t="s">
        <v>2142</v>
      </c>
      <c r="L78" s="48" t="s">
        <v>855</v>
      </c>
      <c r="M78" s="48" t="s">
        <v>6</v>
      </c>
      <c r="N78" s="48">
        <v>30529</v>
      </c>
      <c r="O78" s="48" t="s">
        <v>2143</v>
      </c>
      <c r="P78" s="103">
        <v>34.239581701647197</v>
      </c>
      <c r="Q78" s="103">
        <v>-83.483465928768794</v>
      </c>
      <c r="R78" s="119">
        <v>1300</v>
      </c>
      <c r="S78" s="178">
        <v>9.8000000000000007</v>
      </c>
      <c r="T78" s="72" t="s">
        <v>826</v>
      </c>
      <c r="U78" s="72" t="s">
        <v>2144</v>
      </c>
      <c r="V78" s="72" t="s">
        <v>2140</v>
      </c>
      <c r="W78" s="72" t="s">
        <v>2145</v>
      </c>
      <c r="X78" s="48" t="s">
        <v>1150</v>
      </c>
      <c r="Y78" s="48" t="s">
        <v>967</v>
      </c>
      <c r="Z78" s="48" t="s">
        <v>184</v>
      </c>
      <c r="AA78" s="61">
        <v>45088</v>
      </c>
      <c r="AB78" s="135" t="s">
        <v>2146</v>
      </c>
      <c r="AC78" s="72" t="s">
        <v>2149</v>
      </c>
      <c r="AD78" s="452" t="s">
        <v>7276</v>
      </c>
      <c r="AE78" s="312" t="s">
        <v>2148</v>
      </c>
      <c r="AF78" s="13">
        <f t="shared" si="2"/>
        <v>27</v>
      </c>
      <c r="AG78" s="13"/>
      <c r="AH78" s="13"/>
      <c r="AI78" s="13"/>
    </row>
    <row r="79" spans="1:35" ht="120">
      <c r="A79" s="63">
        <v>4078</v>
      </c>
      <c r="B79" s="48" t="s">
        <v>389</v>
      </c>
      <c r="C79" s="48" t="s">
        <v>745</v>
      </c>
      <c r="D79" s="72" t="s">
        <v>2138</v>
      </c>
      <c r="E79" s="114" t="s">
        <v>197</v>
      </c>
      <c r="F79" s="72" t="s">
        <v>2150</v>
      </c>
      <c r="G79" s="72" t="s">
        <v>1498</v>
      </c>
      <c r="H79" s="48" t="s">
        <v>882</v>
      </c>
      <c r="I79" s="7" t="s">
        <v>2140</v>
      </c>
      <c r="J79" s="72" t="s">
        <v>2141</v>
      </c>
      <c r="K79" s="72" t="s">
        <v>2142</v>
      </c>
      <c r="L79" s="48" t="s">
        <v>855</v>
      </c>
      <c r="M79" s="48" t="s">
        <v>6</v>
      </c>
      <c r="N79" s="48">
        <v>30529</v>
      </c>
      <c r="O79" s="48" t="s">
        <v>2143</v>
      </c>
      <c r="P79" s="103">
        <v>34.239581701647197</v>
      </c>
      <c r="Q79" s="103">
        <v>-83.483465928768794</v>
      </c>
      <c r="R79" s="119">
        <v>1700</v>
      </c>
      <c r="S79" s="178">
        <v>12.2</v>
      </c>
      <c r="T79" s="72" t="s">
        <v>826</v>
      </c>
      <c r="U79" s="72" t="s">
        <v>2144</v>
      </c>
      <c r="V79" s="72" t="s">
        <v>2140</v>
      </c>
      <c r="W79" s="72" t="s">
        <v>2145</v>
      </c>
      <c r="X79" s="48" t="s">
        <v>1150</v>
      </c>
      <c r="Y79" s="48" t="s">
        <v>967</v>
      </c>
      <c r="Z79" s="48" t="s">
        <v>184</v>
      </c>
      <c r="AA79" s="61">
        <v>45088</v>
      </c>
      <c r="AB79" s="135" t="s">
        <v>2151</v>
      </c>
      <c r="AC79" s="7" t="s">
        <v>2152</v>
      </c>
      <c r="AD79" s="452" t="s">
        <v>7276</v>
      </c>
      <c r="AE79" s="115" t="s">
        <v>2148</v>
      </c>
      <c r="AF79" s="13">
        <f t="shared" si="2"/>
        <v>27</v>
      </c>
      <c r="AG79" s="13"/>
      <c r="AH79" s="13"/>
      <c r="AI79" s="13"/>
    </row>
    <row r="80" spans="1:35" ht="255">
      <c r="A80" s="63">
        <v>4079</v>
      </c>
      <c r="B80" s="149" t="s">
        <v>167</v>
      </c>
      <c r="C80" s="48" t="s">
        <v>745</v>
      </c>
      <c r="D80" s="150" t="s">
        <v>2153</v>
      </c>
      <c r="E80" s="149" t="s">
        <v>197</v>
      </c>
      <c r="F80" s="150" t="s">
        <v>2154</v>
      </c>
      <c r="G80" s="150" t="s">
        <v>1462</v>
      </c>
      <c r="H80" s="149" t="s">
        <v>1463</v>
      </c>
      <c r="I80" s="150" t="s">
        <v>2155</v>
      </c>
      <c r="J80" s="72" t="s">
        <v>2156</v>
      </c>
      <c r="K80" s="72" t="s">
        <v>2157</v>
      </c>
      <c r="L80" s="48" t="s">
        <v>736</v>
      </c>
      <c r="M80" s="48" t="s">
        <v>6</v>
      </c>
      <c r="N80" s="48">
        <v>80027</v>
      </c>
      <c r="O80" s="149" t="s">
        <v>2158</v>
      </c>
      <c r="P80" s="103">
        <v>39.963788819829901</v>
      </c>
      <c r="Q80" s="103">
        <v>-105.121641843162</v>
      </c>
      <c r="R80" s="119">
        <v>127</v>
      </c>
      <c r="S80" s="180">
        <v>0.75</v>
      </c>
      <c r="T80" s="72" t="s">
        <v>826</v>
      </c>
      <c r="U80" s="572" t="s">
        <v>2159</v>
      </c>
      <c r="V80" s="150" t="s">
        <v>2155</v>
      </c>
      <c r="W80" s="150" t="s">
        <v>2157</v>
      </c>
      <c r="X80" s="149" t="s">
        <v>736</v>
      </c>
      <c r="Y80" s="149" t="s">
        <v>6</v>
      </c>
      <c r="Z80" s="149" t="s">
        <v>184</v>
      </c>
      <c r="AA80" s="197">
        <v>45088</v>
      </c>
      <c r="AB80" s="570" t="s">
        <v>2160</v>
      </c>
      <c r="AC80" s="61" t="s">
        <v>2163</v>
      </c>
      <c r="AD80" s="452" t="s">
        <v>7277</v>
      </c>
      <c r="AE80" s="312" t="s">
        <v>2162</v>
      </c>
      <c r="AF80" s="13">
        <f t="shared" si="2"/>
        <v>19</v>
      </c>
      <c r="AG80" s="13"/>
      <c r="AH80" s="13"/>
      <c r="AI80" s="13"/>
    </row>
    <row r="81" spans="1:35" ht="120">
      <c r="A81" s="63">
        <v>4080</v>
      </c>
      <c r="B81" s="48" t="s">
        <v>389</v>
      </c>
      <c r="C81" s="48" t="s">
        <v>745</v>
      </c>
      <c r="D81" s="72" t="s">
        <v>2164</v>
      </c>
      <c r="E81" s="48" t="s">
        <v>170</v>
      </c>
      <c r="F81" s="72" t="s">
        <v>2165</v>
      </c>
      <c r="G81" s="72" t="s">
        <v>2166</v>
      </c>
      <c r="H81" s="48" t="s">
        <v>7274</v>
      </c>
      <c r="I81" s="72" t="s">
        <v>2009</v>
      </c>
      <c r="J81" s="72"/>
      <c r="K81" s="72" t="s">
        <v>2167</v>
      </c>
      <c r="L81" s="48" t="s">
        <v>802</v>
      </c>
      <c r="M81" s="48" t="s">
        <v>6</v>
      </c>
      <c r="N81" s="48"/>
      <c r="O81" s="48"/>
      <c r="P81" s="103">
        <v>40.495539904811999</v>
      </c>
      <c r="Q81" s="103">
        <v>-86.131014737889004</v>
      </c>
      <c r="R81" s="119">
        <v>1400</v>
      </c>
      <c r="S81" s="119">
        <v>33</v>
      </c>
      <c r="T81" s="72" t="s">
        <v>826</v>
      </c>
      <c r="U81" s="72" t="s">
        <v>2002</v>
      </c>
      <c r="V81" s="150" t="s">
        <v>2003</v>
      </c>
      <c r="W81" s="72" t="s">
        <v>2168</v>
      </c>
      <c r="X81" s="48" t="s">
        <v>2005</v>
      </c>
      <c r="Y81" s="48" t="s">
        <v>2006</v>
      </c>
      <c r="Z81" s="48" t="s">
        <v>184</v>
      </c>
      <c r="AA81" s="197">
        <v>45088</v>
      </c>
      <c r="AB81" s="1" t="s">
        <v>2169</v>
      </c>
      <c r="AC81" s="72" t="s">
        <v>2171</v>
      </c>
      <c r="AD81" s="452" t="s">
        <v>2170</v>
      </c>
      <c r="AE81" s="13"/>
      <c r="AF81" s="13">
        <f t="shared" si="2"/>
        <v>23</v>
      </c>
      <c r="AG81" s="13"/>
      <c r="AH81" s="13"/>
      <c r="AI81" s="13"/>
    </row>
    <row r="82" spans="1:35" ht="104.65" customHeight="1">
      <c r="A82" s="63">
        <v>4081</v>
      </c>
      <c r="B82" s="48" t="s">
        <v>195</v>
      </c>
      <c r="C82" s="48" t="s">
        <v>745</v>
      </c>
      <c r="D82" s="72" t="s">
        <v>2164</v>
      </c>
      <c r="E82" s="48" t="s">
        <v>170</v>
      </c>
      <c r="F82" s="72" t="s">
        <v>2172</v>
      </c>
      <c r="G82" s="72" t="s">
        <v>1462</v>
      </c>
      <c r="H82" s="48" t="s">
        <v>1463</v>
      </c>
      <c r="I82" s="72" t="s">
        <v>2173</v>
      </c>
      <c r="J82" s="72"/>
      <c r="K82" s="72" t="s">
        <v>2167</v>
      </c>
      <c r="L82" s="48" t="s">
        <v>802</v>
      </c>
      <c r="M82" s="48" t="s">
        <v>6</v>
      </c>
      <c r="N82" s="48"/>
      <c r="O82" s="48"/>
      <c r="P82" s="103">
        <v>40.495539904811999</v>
      </c>
      <c r="Q82" s="103">
        <v>-86.131014737889004</v>
      </c>
      <c r="R82" s="119">
        <v>1400</v>
      </c>
      <c r="S82" s="119">
        <v>34</v>
      </c>
      <c r="T82" s="72" t="s">
        <v>826</v>
      </c>
      <c r="U82" s="72" t="s">
        <v>2002</v>
      </c>
      <c r="V82" s="150" t="s">
        <v>2003</v>
      </c>
      <c r="W82" s="72" t="s">
        <v>2168</v>
      </c>
      <c r="X82" s="48" t="s">
        <v>2005</v>
      </c>
      <c r="Y82" s="48" t="s">
        <v>2006</v>
      </c>
      <c r="Z82" s="48" t="s">
        <v>184</v>
      </c>
      <c r="AA82" s="197">
        <v>45088</v>
      </c>
      <c r="AB82" s="1" t="s">
        <v>2173</v>
      </c>
      <c r="AC82" s="72" t="s">
        <v>2174</v>
      </c>
      <c r="AD82" s="519" t="s">
        <v>2170</v>
      </c>
      <c r="AE82" s="13"/>
      <c r="AF82" s="13">
        <f t="shared" si="2"/>
        <v>23</v>
      </c>
      <c r="AG82" s="13"/>
      <c r="AH82" s="13"/>
      <c r="AI82" s="13"/>
    </row>
    <row r="83" spans="1:35" ht="120">
      <c r="A83" s="63">
        <v>4082</v>
      </c>
      <c r="B83" s="48" t="s">
        <v>195</v>
      </c>
      <c r="C83" s="48" t="s">
        <v>745</v>
      </c>
      <c r="D83" s="72" t="s">
        <v>2175</v>
      </c>
      <c r="E83" s="48" t="s">
        <v>197</v>
      </c>
      <c r="F83" s="72" t="s">
        <v>2176</v>
      </c>
      <c r="G83" s="72" t="s">
        <v>1462</v>
      </c>
      <c r="H83" s="48" t="s">
        <v>1463</v>
      </c>
      <c r="I83" s="199" t="s">
        <v>2177</v>
      </c>
      <c r="J83" s="72" t="s">
        <v>2178</v>
      </c>
      <c r="K83" s="72" t="s">
        <v>1197</v>
      </c>
      <c r="L83" s="48" t="s">
        <v>249</v>
      </c>
      <c r="M83" s="48" t="s">
        <v>6</v>
      </c>
      <c r="N83" s="48">
        <v>90067</v>
      </c>
      <c r="O83" s="48"/>
      <c r="P83" s="103">
        <v>34.059593517784897</v>
      </c>
      <c r="Q83" s="103">
        <v>-118.41392254509501</v>
      </c>
      <c r="R83" s="119">
        <v>2500</v>
      </c>
      <c r="S83" s="119">
        <v>54</v>
      </c>
      <c r="T83" s="72" t="s">
        <v>826</v>
      </c>
      <c r="U83" s="72" t="s">
        <v>2175</v>
      </c>
      <c r="V83" s="150" t="s">
        <v>2177</v>
      </c>
      <c r="W83" s="72" t="s">
        <v>1197</v>
      </c>
      <c r="X83" s="48" t="s">
        <v>1197</v>
      </c>
      <c r="Y83" s="48" t="s">
        <v>6</v>
      </c>
      <c r="Z83" s="48" t="s">
        <v>184</v>
      </c>
      <c r="AA83" s="197">
        <v>44781</v>
      </c>
      <c r="AB83" s="1" t="s">
        <v>2179</v>
      </c>
      <c r="AC83" s="72" t="s">
        <v>2182</v>
      </c>
      <c r="AD83" s="517" t="s">
        <v>2180</v>
      </c>
      <c r="AE83" s="312" t="s">
        <v>2181</v>
      </c>
      <c r="AF83" s="13">
        <f t="shared" si="2"/>
        <v>30</v>
      </c>
      <c r="AG83" s="13"/>
      <c r="AH83" s="13"/>
      <c r="AI83" s="13"/>
    </row>
    <row r="84" spans="1:35" ht="270">
      <c r="A84" s="63">
        <v>4083</v>
      </c>
      <c r="B84" s="72" t="s">
        <v>195</v>
      </c>
      <c r="C84" s="72" t="s">
        <v>745</v>
      </c>
      <c r="D84" s="72" t="s">
        <v>2183</v>
      </c>
      <c r="E84" s="48" t="s">
        <v>170</v>
      </c>
      <c r="F84" s="72" t="s">
        <v>2184</v>
      </c>
      <c r="G84" s="72" t="s">
        <v>1462</v>
      </c>
      <c r="H84" s="48" t="s">
        <v>1463</v>
      </c>
      <c r="I84" s="72" t="s">
        <v>2003</v>
      </c>
      <c r="J84" s="367" t="s">
        <v>2185</v>
      </c>
      <c r="K84" s="72" t="s">
        <v>2186</v>
      </c>
      <c r="L84" s="48" t="s">
        <v>841</v>
      </c>
      <c r="M84" s="48" t="s">
        <v>6</v>
      </c>
      <c r="N84" s="48">
        <v>61008</v>
      </c>
      <c r="O84" s="48"/>
      <c r="P84" s="103">
        <v>42.236956447799599</v>
      </c>
      <c r="Q84" s="103">
        <v>-88.870705132558797</v>
      </c>
      <c r="R84" s="119">
        <v>1300</v>
      </c>
      <c r="S84" s="119"/>
      <c r="T84" s="72"/>
      <c r="U84" s="72" t="s">
        <v>2183</v>
      </c>
      <c r="V84" s="72" t="s">
        <v>2003</v>
      </c>
      <c r="W84" s="72" t="s">
        <v>2187</v>
      </c>
      <c r="X84" s="48" t="s">
        <v>2188</v>
      </c>
      <c r="Y84" s="48" t="s">
        <v>2189</v>
      </c>
      <c r="Z84" s="48" t="s">
        <v>184</v>
      </c>
      <c r="AA84" s="197">
        <v>45289</v>
      </c>
      <c r="AB84" s="1" t="s">
        <v>2190</v>
      </c>
      <c r="AC84" s="72" t="s">
        <v>2192</v>
      </c>
      <c r="AD84" s="452" t="s">
        <v>2191</v>
      </c>
      <c r="AE84" s="312" t="s">
        <v>1999</v>
      </c>
      <c r="AF84" s="13">
        <f t="shared" si="2"/>
        <v>26</v>
      </c>
      <c r="AG84" s="13"/>
      <c r="AH84" s="13"/>
      <c r="AI84" s="13"/>
    </row>
    <row r="85" spans="1:35" ht="90">
      <c r="A85" s="63">
        <v>4084</v>
      </c>
      <c r="B85" s="72" t="s">
        <v>195</v>
      </c>
      <c r="C85" s="72" t="s">
        <v>745</v>
      </c>
      <c r="D85" s="72" t="s">
        <v>2193</v>
      </c>
      <c r="E85" s="72" t="s">
        <v>197</v>
      </c>
      <c r="F85" s="150" t="s">
        <v>2193</v>
      </c>
      <c r="G85" s="72" t="s">
        <v>7278</v>
      </c>
      <c r="H85" s="72" t="s">
        <v>1463</v>
      </c>
      <c r="I85" s="115" t="s">
        <v>2195</v>
      </c>
      <c r="J85" s="72"/>
      <c r="K85" s="72" t="s">
        <v>476</v>
      </c>
      <c r="L85" s="48" t="s">
        <v>155</v>
      </c>
      <c r="M85" s="72" t="s">
        <v>7</v>
      </c>
      <c r="N85" s="48"/>
      <c r="O85" s="48"/>
      <c r="P85" s="183">
        <v>45.5</v>
      </c>
      <c r="Q85" s="116">
        <v>-73.56</v>
      </c>
      <c r="R85" s="144" t="s">
        <v>1563</v>
      </c>
      <c r="S85" s="185">
        <v>10</v>
      </c>
      <c r="T85" s="72" t="s">
        <v>1575</v>
      </c>
      <c r="U85" s="72" t="s">
        <v>2193</v>
      </c>
      <c r="V85" s="115" t="s">
        <v>2195</v>
      </c>
      <c r="W85" s="72" t="s">
        <v>215</v>
      </c>
      <c r="X85" s="72" t="s">
        <v>212</v>
      </c>
      <c r="Y85" s="72" t="s">
        <v>7</v>
      </c>
      <c r="Z85" s="72" t="s">
        <v>184</v>
      </c>
      <c r="AA85" s="198">
        <v>44781</v>
      </c>
      <c r="AB85" s="1" t="s">
        <v>2196</v>
      </c>
      <c r="AC85" s="72" t="s">
        <v>2199</v>
      </c>
      <c r="AD85" s="452" t="s">
        <v>7279</v>
      </c>
      <c r="AE85" s="312" t="s">
        <v>2198</v>
      </c>
      <c r="AF85" s="13">
        <f t="shared" si="2"/>
        <v>29</v>
      </c>
      <c r="AG85" s="13"/>
      <c r="AH85" s="13"/>
      <c r="AI85" s="13"/>
    </row>
    <row r="86" spans="1:35" ht="75">
      <c r="A86" s="63">
        <v>4085</v>
      </c>
      <c r="B86" s="48" t="s">
        <v>167</v>
      </c>
      <c r="C86" s="72" t="s">
        <v>745</v>
      </c>
      <c r="D86" s="72" t="s">
        <v>2200</v>
      </c>
      <c r="E86" s="48" t="s">
        <v>170</v>
      </c>
      <c r="F86" s="72" t="s">
        <v>7280</v>
      </c>
      <c r="G86" s="72" t="s">
        <v>2202</v>
      </c>
      <c r="H86" s="72" t="s">
        <v>1463</v>
      </c>
      <c r="I86" s="324" t="s">
        <v>2203</v>
      </c>
      <c r="J86" s="72" t="s">
        <v>2204</v>
      </c>
      <c r="K86" s="48" t="s">
        <v>566</v>
      </c>
      <c r="L86" s="72" t="s">
        <v>212</v>
      </c>
      <c r="M86" s="72" t="s">
        <v>7</v>
      </c>
      <c r="N86" s="72" t="s">
        <v>2205</v>
      </c>
      <c r="O86" s="72" t="s">
        <v>2206</v>
      </c>
      <c r="P86" s="183">
        <v>45.325596926363403</v>
      </c>
      <c r="Q86" s="184">
        <v>-75.836900830691306</v>
      </c>
      <c r="R86" s="119"/>
      <c r="S86" s="190"/>
      <c r="T86" s="72"/>
      <c r="U86" s="72" t="s">
        <v>2207</v>
      </c>
      <c r="V86" s="72" t="s">
        <v>2203</v>
      </c>
      <c r="W86" s="72" t="s">
        <v>2208</v>
      </c>
      <c r="X86" s="72" t="s">
        <v>855</v>
      </c>
      <c r="Y86" s="72" t="s">
        <v>6</v>
      </c>
      <c r="Z86" s="72" t="s">
        <v>184</v>
      </c>
      <c r="AA86" s="137">
        <v>44801</v>
      </c>
      <c r="AB86" s="72" t="s">
        <v>2209</v>
      </c>
      <c r="AC86" s="72" t="s">
        <v>2212</v>
      </c>
      <c r="AD86" s="451" t="s">
        <v>2210</v>
      </c>
      <c r="AE86" s="312" t="s">
        <v>2211</v>
      </c>
      <c r="AF86" s="13">
        <f t="shared" si="2"/>
        <v>26</v>
      </c>
      <c r="AG86" s="13"/>
      <c r="AH86" s="13"/>
      <c r="AI86" s="13"/>
    </row>
    <row r="87" spans="1:35" ht="60">
      <c r="A87" s="63">
        <v>4086</v>
      </c>
      <c r="B87" s="48" t="s">
        <v>167</v>
      </c>
      <c r="C87" s="48" t="s">
        <v>745</v>
      </c>
      <c r="D87" s="72" t="s">
        <v>2213</v>
      </c>
      <c r="E87" s="48" t="s">
        <v>197</v>
      </c>
      <c r="F87" s="72" t="s">
        <v>2214</v>
      </c>
      <c r="G87" s="72" t="s">
        <v>1462</v>
      </c>
      <c r="H87" s="48" t="s">
        <v>1463</v>
      </c>
      <c r="I87" s="72" t="s">
        <v>2215</v>
      </c>
      <c r="J87" s="72" t="s">
        <v>2216</v>
      </c>
      <c r="K87" s="72" t="s">
        <v>2217</v>
      </c>
      <c r="L87" s="48" t="s">
        <v>249</v>
      </c>
      <c r="M87" s="48" t="s">
        <v>6</v>
      </c>
      <c r="N87" s="48">
        <v>95330</v>
      </c>
      <c r="O87" s="48"/>
      <c r="P87" s="103">
        <v>37.800722319275501</v>
      </c>
      <c r="Q87" s="103">
        <v>-121.288822076386</v>
      </c>
      <c r="R87" s="152"/>
      <c r="S87" s="152">
        <v>40</v>
      </c>
      <c r="T87" s="156" t="s">
        <v>826</v>
      </c>
      <c r="U87" s="72" t="s">
        <v>1374</v>
      </c>
      <c r="V87" s="72" t="s">
        <v>1376</v>
      </c>
      <c r="W87" s="72" t="s">
        <v>1380</v>
      </c>
      <c r="X87" s="48" t="s">
        <v>985</v>
      </c>
      <c r="Y87" s="61" t="s">
        <v>6</v>
      </c>
      <c r="Z87" s="48" t="s">
        <v>184</v>
      </c>
      <c r="AA87" s="61">
        <v>45096</v>
      </c>
      <c r="AB87" s="135" t="s">
        <v>2218</v>
      </c>
      <c r="AC87" s="72" t="s">
        <v>2220</v>
      </c>
      <c r="AD87" s="452" t="s">
        <v>2219</v>
      </c>
      <c r="AE87" s="312" t="s">
        <v>2215</v>
      </c>
      <c r="AF87" s="13">
        <f t="shared" si="2"/>
        <v>29</v>
      </c>
      <c r="AG87" s="13"/>
      <c r="AH87" s="13"/>
      <c r="AI87" s="13"/>
    </row>
    <row r="88" spans="1:35" ht="195">
      <c r="A88" s="63">
        <v>4087</v>
      </c>
      <c r="B88" s="48" t="s">
        <v>167</v>
      </c>
      <c r="C88" s="48" t="s">
        <v>745</v>
      </c>
      <c r="D88" s="154" t="s">
        <v>2221</v>
      </c>
      <c r="E88" s="114" t="s">
        <v>197</v>
      </c>
      <c r="F88" s="72" t="s">
        <v>2222</v>
      </c>
      <c r="G88" s="72" t="s">
        <v>1750</v>
      </c>
      <c r="H88" s="48" t="s">
        <v>1630</v>
      </c>
      <c r="I88" s="72" t="s">
        <v>2223</v>
      </c>
      <c r="J88" s="72" t="s">
        <v>2224</v>
      </c>
      <c r="K88" s="72" t="s">
        <v>824</v>
      </c>
      <c r="L88" s="48" t="s">
        <v>249</v>
      </c>
      <c r="M88" s="48" t="s">
        <v>6</v>
      </c>
      <c r="N88" s="48">
        <v>94538</v>
      </c>
      <c r="O88" s="48"/>
      <c r="P88" s="103">
        <v>37.481503857326302</v>
      </c>
      <c r="Q88" s="103">
        <v>-121.933849299915</v>
      </c>
      <c r="R88" s="119"/>
      <c r="S88" s="119">
        <v>10</v>
      </c>
      <c r="T88" s="72" t="s">
        <v>826</v>
      </c>
      <c r="U88" s="72" t="s">
        <v>2225</v>
      </c>
      <c r="V88" s="72" t="s">
        <v>1376</v>
      </c>
      <c r="W88" s="72" t="s">
        <v>1380</v>
      </c>
      <c r="X88" s="48" t="s">
        <v>985</v>
      </c>
      <c r="Y88" s="48" t="s">
        <v>6</v>
      </c>
      <c r="Z88" s="48" t="s">
        <v>184</v>
      </c>
      <c r="AA88" s="61">
        <v>45096</v>
      </c>
      <c r="AB88" s="135" t="s">
        <v>2226</v>
      </c>
      <c r="AC88" s="72"/>
      <c r="AD88" s="451" t="s">
        <v>2227</v>
      </c>
      <c r="AE88" s="312" t="s">
        <v>2228</v>
      </c>
      <c r="AF88" s="13">
        <f t="shared" si="2"/>
        <v>22</v>
      </c>
      <c r="AG88" s="13"/>
      <c r="AH88" s="13"/>
      <c r="AI88" s="13"/>
    </row>
    <row r="89" spans="1:35" ht="90">
      <c r="A89" s="63">
        <v>4088</v>
      </c>
      <c r="B89" s="48" t="s">
        <v>167</v>
      </c>
      <c r="C89" s="48" t="s">
        <v>745</v>
      </c>
      <c r="D89" s="115" t="s">
        <v>2229</v>
      </c>
      <c r="E89" s="114" t="s">
        <v>197</v>
      </c>
      <c r="F89" s="72" t="s">
        <v>2230</v>
      </c>
      <c r="G89" s="72" t="s">
        <v>1750</v>
      </c>
      <c r="H89" s="48" t="s">
        <v>1630</v>
      </c>
      <c r="I89" t="s">
        <v>2231</v>
      </c>
      <c r="J89" s="72" t="s">
        <v>2232</v>
      </c>
      <c r="K89" s="72" t="s">
        <v>2233</v>
      </c>
      <c r="L89" s="48" t="s">
        <v>177</v>
      </c>
      <c r="M89" s="48" t="s">
        <v>6</v>
      </c>
      <c r="N89" s="48">
        <v>89434</v>
      </c>
      <c r="O89" s="48" t="s">
        <v>2234</v>
      </c>
      <c r="P89" s="103">
        <v>39.537778381403697</v>
      </c>
      <c r="Q89" s="103">
        <v>-119.439104074746</v>
      </c>
      <c r="R89" s="119">
        <v>11000</v>
      </c>
      <c r="S89" s="119">
        <v>37</v>
      </c>
      <c r="T89" s="72" t="s">
        <v>826</v>
      </c>
      <c r="U89" s="72" t="s">
        <v>2225</v>
      </c>
      <c r="V89" s="72" t="s">
        <v>1376</v>
      </c>
      <c r="W89" s="72" t="s">
        <v>1380</v>
      </c>
      <c r="X89" s="48" t="s">
        <v>985</v>
      </c>
      <c r="Y89" s="48" t="s">
        <v>6</v>
      </c>
      <c r="Z89" s="48" t="s">
        <v>184</v>
      </c>
      <c r="AA89" s="61">
        <v>45096</v>
      </c>
      <c r="AB89" s="135" t="s">
        <v>2235</v>
      </c>
      <c r="AC89" s="72"/>
      <c r="AD89" s="452" t="s">
        <v>2236</v>
      </c>
      <c r="AE89" s="312" t="s">
        <v>2237</v>
      </c>
      <c r="AF89" s="13">
        <f t="shared" si="2"/>
        <v>27</v>
      </c>
      <c r="AG89" s="13"/>
      <c r="AH89" s="13"/>
      <c r="AI89" s="13"/>
    </row>
    <row r="90" spans="1:35" ht="90">
      <c r="A90" s="63">
        <v>4089</v>
      </c>
      <c r="B90" s="48" t="s">
        <v>195</v>
      </c>
      <c r="C90" s="48" t="s">
        <v>745</v>
      </c>
      <c r="D90" s="115" t="s">
        <v>2229</v>
      </c>
      <c r="E90" s="114" t="s">
        <v>197</v>
      </c>
      <c r="F90" s="72" t="s">
        <v>2238</v>
      </c>
      <c r="G90" s="72" t="s">
        <v>1750</v>
      </c>
      <c r="H90" s="48" t="s">
        <v>1630</v>
      </c>
      <c r="I90" t="s">
        <v>2231</v>
      </c>
      <c r="J90" s="72" t="s">
        <v>2232</v>
      </c>
      <c r="K90" s="72" t="s">
        <v>2233</v>
      </c>
      <c r="L90" s="48" t="s">
        <v>177</v>
      </c>
      <c r="M90" s="48" t="s">
        <v>6</v>
      </c>
      <c r="N90" s="48">
        <v>89434</v>
      </c>
      <c r="O90" s="48" t="s">
        <v>2234</v>
      </c>
      <c r="P90" s="103">
        <v>39.537778381403697</v>
      </c>
      <c r="Q90" s="103">
        <v>-119.439104074746</v>
      </c>
      <c r="R90" s="152">
        <v>3000</v>
      </c>
      <c r="S90" s="152">
        <v>100</v>
      </c>
      <c r="T90" s="72" t="s">
        <v>826</v>
      </c>
      <c r="U90" s="72" t="s">
        <v>2225</v>
      </c>
      <c r="V90" s="72" t="s">
        <v>1376</v>
      </c>
      <c r="W90" s="72" t="s">
        <v>1380</v>
      </c>
      <c r="X90" s="48" t="s">
        <v>985</v>
      </c>
      <c r="Y90" s="48" t="s">
        <v>6</v>
      </c>
      <c r="Z90" s="48" t="s">
        <v>184</v>
      </c>
      <c r="AA90" s="61">
        <v>45096</v>
      </c>
      <c r="AB90" s="135" t="s">
        <v>2235</v>
      </c>
      <c r="AC90" s="72" t="s">
        <v>2239</v>
      </c>
      <c r="AD90" s="452" t="s">
        <v>2236</v>
      </c>
      <c r="AE90" s="115" t="s">
        <v>2237</v>
      </c>
      <c r="AF90" s="13">
        <f t="shared" si="2"/>
        <v>27</v>
      </c>
      <c r="AG90" s="13"/>
      <c r="AH90" s="13"/>
      <c r="AI90" s="13"/>
    </row>
    <row r="91" spans="1:35" ht="90">
      <c r="A91" s="63">
        <v>4090</v>
      </c>
      <c r="B91" s="48" t="s">
        <v>167</v>
      </c>
      <c r="C91" s="48" t="s">
        <v>745</v>
      </c>
      <c r="D91" s="72" t="s">
        <v>2240</v>
      </c>
      <c r="E91" s="48" t="s">
        <v>197</v>
      </c>
      <c r="F91" s="72" t="s">
        <v>2241</v>
      </c>
      <c r="G91" s="72" t="s">
        <v>1750</v>
      </c>
      <c r="H91" s="48" t="s">
        <v>1630</v>
      </c>
      <c r="I91" t="s">
        <v>2242</v>
      </c>
      <c r="J91" s="72" t="s">
        <v>1385</v>
      </c>
      <c r="K91" s="72" t="s">
        <v>1380</v>
      </c>
      <c r="L91" s="48" t="s">
        <v>985</v>
      </c>
      <c r="M91" s="48" t="s">
        <v>6</v>
      </c>
      <c r="N91" s="48">
        <v>78725</v>
      </c>
      <c r="O91" s="48" t="s">
        <v>2243</v>
      </c>
      <c r="P91" s="103">
        <v>30.23</v>
      </c>
      <c r="Q91" s="115">
        <v>-97.6</v>
      </c>
      <c r="R91" s="152">
        <v>20000</v>
      </c>
      <c r="S91" s="152">
        <v>100</v>
      </c>
      <c r="T91" s="119" t="s">
        <v>826</v>
      </c>
      <c r="U91" s="72" t="s">
        <v>1374</v>
      </c>
      <c r="V91" s="72" t="s">
        <v>1376</v>
      </c>
      <c r="W91" s="72" t="s">
        <v>1380</v>
      </c>
      <c r="X91" s="48" t="s">
        <v>985</v>
      </c>
      <c r="Y91" s="61" t="s">
        <v>6</v>
      </c>
      <c r="Z91" s="48" t="s">
        <v>184</v>
      </c>
      <c r="AA91" s="61">
        <v>45096</v>
      </c>
      <c r="AB91" s="135" t="s">
        <v>2244</v>
      </c>
      <c r="AC91" s="72" t="s">
        <v>2247</v>
      </c>
      <c r="AD91" s="452" t="s">
        <v>2245</v>
      </c>
      <c r="AE91" s="312" t="s">
        <v>2246</v>
      </c>
      <c r="AF91" s="13">
        <f t="shared" si="2"/>
        <v>30</v>
      </c>
      <c r="AG91" s="13"/>
      <c r="AH91" s="13"/>
      <c r="AI91" s="13"/>
    </row>
    <row r="92" spans="1:35" ht="75">
      <c r="A92" s="63">
        <v>4091</v>
      </c>
      <c r="B92" s="48" t="s">
        <v>389</v>
      </c>
      <c r="C92" s="48" t="s">
        <v>745</v>
      </c>
      <c r="D92" s="72" t="s">
        <v>2248</v>
      </c>
      <c r="E92" s="48" t="s">
        <v>197</v>
      </c>
      <c r="F92" s="72" t="s">
        <v>2249</v>
      </c>
      <c r="G92" s="72" t="s">
        <v>2250</v>
      </c>
      <c r="H92" s="48" t="s">
        <v>1463</v>
      </c>
      <c r="I92" s="72" t="s">
        <v>2251</v>
      </c>
      <c r="J92" s="72"/>
      <c r="K92" s="72" t="s">
        <v>2252</v>
      </c>
      <c r="L92" s="48" t="s">
        <v>183</v>
      </c>
      <c r="M92" s="48" t="s">
        <v>6</v>
      </c>
      <c r="N92" s="48"/>
      <c r="O92" s="48"/>
      <c r="P92" s="103">
        <v>35.8554259702831</v>
      </c>
      <c r="Q92" s="103">
        <v>-79.570623977062894</v>
      </c>
      <c r="R92" s="152">
        <v>5000</v>
      </c>
      <c r="S92" s="152">
        <v>30</v>
      </c>
      <c r="T92" s="156" t="s">
        <v>826</v>
      </c>
      <c r="U92" s="72" t="s">
        <v>2253</v>
      </c>
      <c r="V92" s="72" t="s">
        <v>2254</v>
      </c>
      <c r="W92" s="72" t="s">
        <v>2253</v>
      </c>
      <c r="X92" s="48" t="s">
        <v>2255</v>
      </c>
      <c r="Y92" s="61" t="s">
        <v>938</v>
      </c>
      <c r="Z92" s="48" t="s">
        <v>184</v>
      </c>
      <c r="AA92" s="61">
        <v>45096</v>
      </c>
      <c r="AB92" s="135" t="s">
        <v>7281</v>
      </c>
      <c r="AC92" s="72" t="s">
        <v>2258</v>
      </c>
      <c r="AD92" s="451" t="s">
        <v>2257</v>
      </c>
      <c r="AE92" s="312" t="s">
        <v>2251</v>
      </c>
      <c r="AF92" s="13">
        <f t="shared" si="2"/>
        <v>27</v>
      </c>
      <c r="AG92" s="13"/>
      <c r="AH92" s="13"/>
      <c r="AI92" s="13"/>
    </row>
    <row r="93" spans="1:35" ht="165">
      <c r="A93" s="63">
        <v>4092</v>
      </c>
      <c r="B93" s="48" t="s">
        <v>389</v>
      </c>
      <c r="C93" s="48" t="s">
        <v>745</v>
      </c>
      <c r="D93" s="72" t="s">
        <v>2259</v>
      </c>
      <c r="E93" s="48" t="s">
        <v>197</v>
      </c>
      <c r="F93" s="72" t="s">
        <v>2260</v>
      </c>
      <c r="G93" s="72" t="s">
        <v>1498</v>
      </c>
      <c r="H93" s="48" t="s">
        <v>882</v>
      </c>
      <c r="I93" s="48" t="s">
        <v>2261</v>
      </c>
      <c r="J93" s="72" t="s">
        <v>2262</v>
      </c>
      <c r="K93" s="72" t="s">
        <v>2262</v>
      </c>
      <c r="L93" s="48" t="s">
        <v>435</v>
      </c>
      <c r="M93" s="48" t="s">
        <v>6</v>
      </c>
      <c r="N93" s="48">
        <v>48864</v>
      </c>
      <c r="O93" s="48" t="s">
        <v>2263</v>
      </c>
      <c r="P93" s="103">
        <v>42.727766379673099</v>
      </c>
      <c r="Q93" s="103">
        <v>-84.55</v>
      </c>
      <c r="R93" s="116">
        <v>1700</v>
      </c>
      <c r="S93" s="119">
        <v>50</v>
      </c>
      <c r="T93" s="156" t="s">
        <v>826</v>
      </c>
      <c r="U93" s="72" t="s">
        <v>2264</v>
      </c>
      <c r="V93" s="72" t="s">
        <v>2261</v>
      </c>
      <c r="W93" s="72" t="s">
        <v>1083</v>
      </c>
      <c r="X93" s="72" t="s">
        <v>927</v>
      </c>
      <c r="Y93" s="48" t="s">
        <v>6</v>
      </c>
      <c r="Z93" s="48" t="s">
        <v>184</v>
      </c>
      <c r="AA93" s="61">
        <v>45096</v>
      </c>
      <c r="AB93" s="1" t="s">
        <v>2265</v>
      </c>
      <c r="AC93" s="72" t="s">
        <v>2267</v>
      </c>
      <c r="AD93" s="452" t="s">
        <v>2266</v>
      </c>
      <c r="AE93" s="312" t="s">
        <v>2261</v>
      </c>
      <c r="AF93" s="13">
        <f t="shared" si="2"/>
        <v>27</v>
      </c>
      <c r="AG93" s="13"/>
      <c r="AH93" s="13"/>
      <c r="AI93" s="13"/>
    </row>
    <row r="94" spans="1:35" ht="195">
      <c r="A94" s="63">
        <v>4093</v>
      </c>
      <c r="B94" s="48" t="s">
        <v>389</v>
      </c>
      <c r="C94" s="48" t="s">
        <v>745</v>
      </c>
      <c r="D94" s="72" t="s">
        <v>2259</v>
      </c>
      <c r="E94" s="48" t="s">
        <v>197</v>
      </c>
      <c r="F94" s="72" t="s">
        <v>2268</v>
      </c>
      <c r="G94" s="72" t="s">
        <v>1498</v>
      </c>
      <c r="H94" s="48" t="s">
        <v>1463</v>
      </c>
      <c r="I94" s="72" t="s">
        <v>2261</v>
      </c>
      <c r="J94" s="72" t="s">
        <v>2269</v>
      </c>
      <c r="K94" s="72" t="s">
        <v>2270</v>
      </c>
      <c r="L94" s="48" t="s">
        <v>1148</v>
      </c>
      <c r="M94" s="48" t="s">
        <v>6</v>
      </c>
      <c r="N94" s="48">
        <v>37174</v>
      </c>
      <c r="O94" s="48" t="s">
        <v>2271</v>
      </c>
      <c r="P94" s="103">
        <v>35.727397705927601</v>
      </c>
      <c r="Q94" s="103">
        <v>-86.9670925341904</v>
      </c>
      <c r="R94" s="119">
        <v>1700</v>
      </c>
      <c r="S94" s="119">
        <v>50</v>
      </c>
      <c r="T94" s="72" t="s">
        <v>826</v>
      </c>
      <c r="U94" s="72" t="s">
        <v>2264</v>
      </c>
      <c r="V94" s="72" t="s">
        <v>2261</v>
      </c>
      <c r="W94" s="72" t="s">
        <v>1083</v>
      </c>
      <c r="X94" s="72" t="s">
        <v>927</v>
      </c>
      <c r="Y94" s="48" t="s">
        <v>6</v>
      </c>
      <c r="Z94" s="48" t="s">
        <v>184</v>
      </c>
      <c r="AA94" s="61">
        <v>45096</v>
      </c>
      <c r="AB94" s="135" t="s">
        <v>2272</v>
      </c>
      <c r="AC94" s="72" t="s">
        <v>2273</v>
      </c>
      <c r="AD94" s="452" t="s">
        <v>2266</v>
      </c>
      <c r="AE94" s="312" t="s">
        <v>2261</v>
      </c>
      <c r="AF94" s="13">
        <f t="shared" si="2"/>
        <v>27</v>
      </c>
      <c r="AG94" s="13"/>
      <c r="AH94" s="13"/>
      <c r="AI94" s="13"/>
    </row>
    <row r="95" spans="1:35" ht="210">
      <c r="A95" s="63">
        <v>4094</v>
      </c>
      <c r="B95" s="48" t="s">
        <v>167</v>
      </c>
      <c r="C95" s="48" t="s">
        <v>745</v>
      </c>
      <c r="D95" s="72" t="s">
        <v>2259</v>
      </c>
      <c r="E95" s="48" t="s">
        <v>197</v>
      </c>
      <c r="F95" s="72" t="s">
        <v>2274</v>
      </c>
      <c r="G95" s="72" t="s">
        <v>2275</v>
      </c>
      <c r="H95" s="48" t="s">
        <v>1440</v>
      </c>
      <c r="I95" s="72" t="s">
        <v>2261</v>
      </c>
      <c r="J95" s="72" t="s">
        <v>2276</v>
      </c>
      <c r="K95" s="72" t="s">
        <v>1083</v>
      </c>
      <c r="L95" s="48" t="s">
        <v>927</v>
      </c>
      <c r="M95" s="48" t="s">
        <v>6</v>
      </c>
      <c r="N95" s="48">
        <v>44481</v>
      </c>
      <c r="O95" s="48" t="s">
        <v>2277</v>
      </c>
      <c r="P95" s="103">
        <v>41.1522508340096</v>
      </c>
      <c r="Q95" s="103">
        <v>-80.860397300000002</v>
      </c>
      <c r="R95" s="119">
        <v>1700</v>
      </c>
      <c r="S95" s="119">
        <v>41</v>
      </c>
      <c r="T95" s="72" t="s">
        <v>826</v>
      </c>
      <c r="U95" s="72" t="s">
        <v>2264</v>
      </c>
      <c r="V95" s="72" t="s">
        <v>2261</v>
      </c>
      <c r="W95" s="72" t="s">
        <v>1083</v>
      </c>
      <c r="X95" s="72" t="s">
        <v>927</v>
      </c>
      <c r="Y95" s="48" t="s">
        <v>6</v>
      </c>
      <c r="Z95" s="48" t="s">
        <v>184</v>
      </c>
      <c r="AA95" s="61">
        <v>45289</v>
      </c>
      <c r="AB95" s="135" t="s">
        <v>2278</v>
      </c>
      <c r="AC95" s="72"/>
      <c r="AD95" s="452" t="s">
        <v>2266</v>
      </c>
      <c r="AE95" s="312" t="s">
        <v>2261</v>
      </c>
      <c r="AF95" s="13">
        <f t="shared" si="2"/>
        <v>27</v>
      </c>
      <c r="AG95" s="13"/>
      <c r="AH95" s="13"/>
      <c r="AI95" s="13"/>
    </row>
    <row r="96" spans="1:35" ht="75">
      <c r="A96" s="63">
        <v>4095</v>
      </c>
      <c r="B96" s="48" t="s">
        <v>195</v>
      </c>
      <c r="C96" s="48" t="s">
        <v>745</v>
      </c>
      <c r="D96" s="72" t="s">
        <v>2279</v>
      </c>
      <c r="E96" s="48" t="s">
        <v>197</v>
      </c>
      <c r="F96" s="72" t="s">
        <v>2280</v>
      </c>
      <c r="G96" s="72" t="s">
        <v>1539</v>
      </c>
      <c r="H96" s="48" t="s">
        <v>2281</v>
      </c>
      <c r="I96" s="72" t="s">
        <v>2282</v>
      </c>
      <c r="J96" s="72" t="s">
        <v>2283</v>
      </c>
      <c r="K96" s="72" t="s">
        <v>2284</v>
      </c>
      <c r="L96" s="48" t="s">
        <v>183</v>
      </c>
      <c r="M96" s="48" t="s">
        <v>6</v>
      </c>
      <c r="N96" s="48">
        <v>27344</v>
      </c>
      <c r="O96" s="48"/>
      <c r="P96" s="103">
        <v>35.754723119677998</v>
      </c>
      <c r="Q96" s="103">
        <v>-79.525212005538506</v>
      </c>
      <c r="R96" s="119">
        <v>7500</v>
      </c>
      <c r="S96" s="119">
        <v>16</v>
      </c>
      <c r="T96" s="72" t="s">
        <v>826</v>
      </c>
      <c r="U96" s="72" t="s">
        <v>2279</v>
      </c>
      <c r="V96" s="72" t="s">
        <v>2282</v>
      </c>
      <c r="W96" s="72" t="s">
        <v>2285</v>
      </c>
      <c r="X96" s="48" t="s">
        <v>2286</v>
      </c>
      <c r="Y96" s="48" t="s">
        <v>2287</v>
      </c>
      <c r="Z96" s="48" t="s">
        <v>184</v>
      </c>
      <c r="AA96" s="61">
        <v>45088</v>
      </c>
      <c r="AB96" s="135" t="s">
        <v>2288</v>
      </c>
      <c r="AC96" s="72"/>
      <c r="AD96" s="451" t="s">
        <v>2289</v>
      </c>
      <c r="AE96" s="312" t="s">
        <v>2290</v>
      </c>
      <c r="AF96" s="13">
        <f t="shared" si="2"/>
        <v>42</v>
      </c>
      <c r="AG96" s="13"/>
      <c r="AH96" s="13"/>
      <c r="AI96" s="13"/>
    </row>
    <row r="97" spans="1:35" ht="40.5" customHeight="1">
      <c r="A97" s="63">
        <v>4096</v>
      </c>
      <c r="B97" s="48" t="s">
        <v>195</v>
      </c>
      <c r="C97" s="48" t="s">
        <v>745</v>
      </c>
      <c r="D97" s="72" t="s">
        <v>2291</v>
      </c>
      <c r="E97" s="48" t="s">
        <v>170</v>
      </c>
      <c r="F97" s="72" t="s">
        <v>2292</v>
      </c>
      <c r="G97" s="72" t="s">
        <v>2293</v>
      </c>
      <c r="H97" s="48" t="s">
        <v>1463</v>
      </c>
      <c r="I97" s="72" t="s">
        <v>2294</v>
      </c>
      <c r="J97" s="72"/>
      <c r="K97" s="72" t="s">
        <v>2295</v>
      </c>
      <c r="L97" s="48" t="s">
        <v>212</v>
      </c>
      <c r="M97" s="48" t="s">
        <v>7</v>
      </c>
      <c r="N97" s="48"/>
      <c r="O97" s="48"/>
      <c r="P97" s="103">
        <v>42.780691799905497</v>
      </c>
      <c r="Q97" s="103">
        <v>-81.177635625357595</v>
      </c>
      <c r="R97" s="119">
        <v>3000</v>
      </c>
      <c r="S97" s="119">
        <v>90</v>
      </c>
      <c r="T97" s="72" t="s">
        <v>826</v>
      </c>
      <c r="U97" s="72" t="s">
        <v>2296</v>
      </c>
      <c r="V97" s="72" t="s">
        <v>2297</v>
      </c>
      <c r="W97" s="72" t="s">
        <v>2298</v>
      </c>
      <c r="X97" s="48" t="s">
        <v>2299</v>
      </c>
      <c r="Y97" s="48" t="s">
        <v>918</v>
      </c>
      <c r="Z97" s="48" t="s">
        <v>184</v>
      </c>
      <c r="AA97" s="61">
        <v>45096</v>
      </c>
      <c r="AB97" s="135" t="s">
        <v>2300</v>
      </c>
      <c r="AC97" s="72" t="s">
        <v>2303</v>
      </c>
      <c r="AD97" s="452" t="s">
        <v>2301</v>
      </c>
      <c r="AE97" s="312" t="s">
        <v>2302</v>
      </c>
      <c r="AF97" s="13">
        <f t="shared" si="2"/>
        <v>28</v>
      </c>
      <c r="AG97" s="13"/>
      <c r="AH97" s="13"/>
      <c r="AI97" s="13"/>
    </row>
    <row r="98" spans="1:35" s="11" customFormat="1" ht="90">
      <c r="A98" s="63">
        <v>4097</v>
      </c>
      <c r="B98" s="48" t="s">
        <v>167</v>
      </c>
      <c r="C98" s="48" t="s">
        <v>745</v>
      </c>
      <c r="D98" s="115" t="s">
        <v>2304</v>
      </c>
      <c r="E98" s="114" t="s">
        <v>197</v>
      </c>
      <c r="F98" s="72" t="s">
        <v>2305</v>
      </c>
      <c r="G98" s="72" t="s">
        <v>1498</v>
      </c>
      <c r="H98" s="48" t="s">
        <v>882</v>
      </c>
      <c r="I98" s="115" t="s">
        <v>2306</v>
      </c>
      <c r="J98" s="72" t="s">
        <v>2307</v>
      </c>
      <c r="K98" s="72" t="s">
        <v>2308</v>
      </c>
      <c r="L98" s="48" t="s">
        <v>435</v>
      </c>
      <c r="M98" s="48" t="s">
        <v>6</v>
      </c>
      <c r="N98" s="48">
        <v>48640</v>
      </c>
      <c r="O98" s="48" t="s">
        <v>2309</v>
      </c>
      <c r="P98" s="103">
        <v>43.6053908558237</v>
      </c>
      <c r="Q98" s="103">
        <v>-84.207910228618701</v>
      </c>
      <c r="R98" s="119">
        <v>265</v>
      </c>
      <c r="S98" s="180">
        <v>0.75</v>
      </c>
      <c r="T98" s="72" t="s">
        <v>826</v>
      </c>
      <c r="U98" s="72" t="s">
        <v>2310</v>
      </c>
      <c r="V98" s="72" t="s">
        <v>2306</v>
      </c>
      <c r="W98" s="72" t="s">
        <v>2308</v>
      </c>
      <c r="X98" s="48" t="s">
        <v>435</v>
      </c>
      <c r="Y98" s="48" t="s">
        <v>6</v>
      </c>
      <c r="Z98" s="48" t="s">
        <v>184</v>
      </c>
      <c r="AA98" s="61">
        <v>44779</v>
      </c>
      <c r="AB98" s="188" t="s">
        <v>2311</v>
      </c>
      <c r="AC98" s="72"/>
      <c r="AD98" s="451" t="s">
        <v>2312</v>
      </c>
      <c r="AE98" s="312" t="s">
        <v>2313</v>
      </c>
      <c r="AF98" s="13">
        <f t="shared" si="2"/>
        <v>25</v>
      </c>
      <c r="AG98" s="13"/>
      <c r="AH98" s="13"/>
      <c r="AI98" s="13"/>
    </row>
    <row r="99" spans="1:35" ht="40.5" customHeight="1">
      <c r="A99" s="63">
        <v>4098</v>
      </c>
      <c r="B99" s="48" t="s">
        <v>195</v>
      </c>
      <c r="C99" s="48" t="s">
        <v>745</v>
      </c>
      <c r="D99" s="72" t="s">
        <v>2314</v>
      </c>
      <c r="E99" s="114" t="s">
        <v>197</v>
      </c>
      <c r="F99" s="72" t="s">
        <v>2315</v>
      </c>
      <c r="G99" s="72" t="s">
        <v>1750</v>
      </c>
      <c r="H99" s="48" t="s">
        <v>1662</v>
      </c>
      <c r="I99" s="199" t="s">
        <v>2316</v>
      </c>
      <c r="J99" s="7" t="s">
        <v>2317</v>
      </c>
      <c r="K99" s="72" t="s">
        <v>2318</v>
      </c>
      <c r="L99" s="48" t="s">
        <v>927</v>
      </c>
      <c r="M99" s="48" t="s">
        <v>6</v>
      </c>
      <c r="N99" s="48">
        <v>45377</v>
      </c>
      <c r="O99" s="48" t="s">
        <v>2319</v>
      </c>
      <c r="P99" s="103">
        <v>39.899899465573</v>
      </c>
      <c r="Q99" s="103">
        <v>-84.193602704197801</v>
      </c>
      <c r="R99" s="119">
        <v>600</v>
      </c>
      <c r="S99" s="119"/>
      <c r="T99" s="72"/>
      <c r="U99" s="72" t="s">
        <v>2314</v>
      </c>
      <c r="V99" s="72" t="s">
        <v>2316</v>
      </c>
      <c r="W99" s="72" t="s">
        <v>2320</v>
      </c>
      <c r="X99" s="48" t="s">
        <v>927</v>
      </c>
      <c r="Y99" s="48" t="s">
        <v>6</v>
      </c>
      <c r="Z99" s="48" t="s">
        <v>184</v>
      </c>
      <c r="AA99" s="61">
        <v>44779</v>
      </c>
      <c r="AB99" s="188" t="s">
        <v>2321</v>
      </c>
      <c r="AC99" s="7" t="s">
        <v>2324</v>
      </c>
      <c r="AD99" s="452" t="s">
        <v>2322</v>
      </c>
      <c r="AE99" s="312" t="s">
        <v>2323</v>
      </c>
      <c r="AF99" s="13">
        <f t="shared" si="2"/>
        <v>26</v>
      </c>
      <c r="AG99" s="13"/>
      <c r="AH99" s="13"/>
      <c r="AI99" s="13"/>
    </row>
    <row r="100" spans="1:35" ht="90">
      <c r="A100" s="63">
        <v>4099</v>
      </c>
      <c r="B100" s="48" t="s">
        <v>195</v>
      </c>
      <c r="C100" s="48" t="s">
        <v>745</v>
      </c>
      <c r="D100" s="72" t="s">
        <v>2314</v>
      </c>
      <c r="E100" s="114" t="s">
        <v>197</v>
      </c>
      <c r="F100" s="72" t="s">
        <v>2315</v>
      </c>
      <c r="G100" s="72" t="s">
        <v>1498</v>
      </c>
      <c r="H100" s="48" t="s">
        <v>1662</v>
      </c>
      <c r="I100" s="199" t="s">
        <v>2316</v>
      </c>
      <c r="J100" s="7" t="s">
        <v>2317</v>
      </c>
      <c r="K100" s="72" t="s">
        <v>2318</v>
      </c>
      <c r="L100" s="48" t="s">
        <v>927</v>
      </c>
      <c r="M100" s="48" t="s">
        <v>6</v>
      </c>
      <c r="N100" s="48">
        <v>45377</v>
      </c>
      <c r="O100" s="48" t="s">
        <v>2319</v>
      </c>
      <c r="P100" s="103">
        <v>39.899899465573</v>
      </c>
      <c r="Q100" s="103">
        <v>-84.193602704197801</v>
      </c>
      <c r="R100" s="119">
        <v>600</v>
      </c>
      <c r="S100" s="119"/>
      <c r="T100" s="72"/>
      <c r="U100" s="72" t="s">
        <v>2314</v>
      </c>
      <c r="V100" s="72" t="s">
        <v>2316</v>
      </c>
      <c r="W100" s="72" t="s">
        <v>2320</v>
      </c>
      <c r="X100" s="48" t="s">
        <v>927</v>
      </c>
      <c r="Y100" s="48" t="s">
        <v>6</v>
      </c>
      <c r="Z100" s="48" t="s">
        <v>184</v>
      </c>
      <c r="AA100" s="61">
        <v>44779</v>
      </c>
      <c r="AB100" s="188" t="s">
        <v>2325</v>
      </c>
      <c r="AC100" s="72" t="s">
        <v>2326</v>
      </c>
      <c r="AD100" s="452" t="s">
        <v>2322</v>
      </c>
      <c r="AE100" s="312" t="s">
        <v>2323</v>
      </c>
      <c r="AF100" s="13">
        <f t="shared" si="2"/>
        <v>26</v>
      </c>
      <c r="AG100" s="13"/>
      <c r="AH100" s="13"/>
      <c r="AI100" s="13"/>
    </row>
    <row r="101" spans="1:35" ht="105">
      <c r="A101" s="63">
        <v>4100</v>
      </c>
      <c r="B101" s="48" t="s">
        <v>195</v>
      </c>
      <c r="C101" s="48" t="s">
        <v>745</v>
      </c>
      <c r="D101" s="72" t="s">
        <v>2314</v>
      </c>
      <c r="E101" s="114" t="s">
        <v>197</v>
      </c>
      <c r="F101" s="72" t="s">
        <v>2315</v>
      </c>
      <c r="G101" s="72" t="s">
        <v>1750</v>
      </c>
      <c r="H101" s="48" t="s">
        <v>882</v>
      </c>
      <c r="I101" s="199" t="s">
        <v>2316</v>
      </c>
      <c r="J101" s="7" t="s">
        <v>2317</v>
      </c>
      <c r="K101" s="72" t="s">
        <v>2318</v>
      </c>
      <c r="L101" s="48" t="s">
        <v>927</v>
      </c>
      <c r="M101" s="48" t="s">
        <v>6</v>
      </c>
      <c r="N101" s="48">
        <v>45377</v>
      </c>
      <c r="O101" s="48" t="s">
        <v>2319</v>
      </c>
      <c r="P101" s="103">
        <v>39.899899465573</v>
      </c>
      <c r="Q101" s="103">
        <v>-84.193602704197801</v>
      </c>
      <c r="R101" s="119">
        <v>600</v>
      </c>
      <c r="S101" s="119"/>
      <c r="T101" s="72"/>
      <c r="U101" s="72" t="s">
        <v>2314</v>
      </c>
      <c r="V101" s="72" t="s">
        <v>2316</v>
      </c>
      <c r="W101" s="72" t="s">
        <v>2320</v>
      </c>
      <c r="X101" s="48" t="s">
        <v>927</v>
      </c>
      <c r="Y101" s="48" t="s">
        <v>6</v>
      </c>
      <c r="Z101" s="48" t="s">
        <v>184</v>
      </c>
      <c r="AA101" s="61">
        <v>44779</v>
      </c>
      <c r="AB101" s="188" t="s">
        <v>2327</v>
      </c>
      <c r="AC101" s="72" t="s">
        <v>2328</v>
      </c>
      <c r="AD101" s="452" t="s">
        <v>2322</v>
      </c>
      <c r="AE101" s="312" t="s">
        <v>2323</v>
      </c>
      <c r="AF101" s="13">
        <f t="shared" si="2"/>
        <v>26</v>
      </c>
      <c r="AG101" s="13"/>
      <c r="AH101" s="13"/>
      <c r="AI101" s="13"/>
    </row>
    <row r="102" spans="1:35" ht="120">
      <c r="A102" s="63">
        <v>4101</v>
      </c>
      <c r="B102" s="48" t="s">
        <v>230</v>
      </c>
      <c r="C102" s="48" t="s">
        <v>745</v>
      </c>
      <c r="D102" s="72" t="s">
        <v>2314</v>
      </c>
      <c r="E102" s="48" t="s">
        <v>197</v>
      </c>
      <c r="F102" s="72" t="s">
        <v>2329</v>
      </c>
      <c r="G102" s="72" t="s">
        <v>1498</v>
      </c>
      <c r="H102" s="48" t="s">
        <v>2330</v>
      </c>
      <c r="I102" s="199" t="s">
        <v>2316</v>
      </c>
      <c r="J102" s="72" t="s">
        <v>2331</v>
      </c>
      <c r="K102" s="72" t="s">
        <v>2332</v>
      </c>
      <c r="L102" s="48" t="s">
        <v>927</v>
      </c>
      <c r="M102" s="48" t="s">
        <v>6</v>
      </c>
      <c r="N102" s="48">
        <v>45420</v>
      </c>
      <c r="O102" s="48" t="s">
        <v>2333</v>
      </c>
      <c r="P102" s="103">
        <v>39.715498402451701</v>
      </c>
      <c r="Q102" s="103">
        <v>-84.111824546531196</v>
      </c>
      <c r="R102" s="119"/>
      <c r="S102" s="119"/>
      <c r="T102" s="72"/>
      <c r="U102" s="156" t="s">
        <v>2314</v>
      </c>
      <c r="V102" s="72" t="s">
        <v>2316</v>
      </c>
      <c r="W102" s="72" t="s">
        <v>2320</v>
      </c>
      <c r="X102" s="48" t="s">
        <v>927</v>
      </c>
      <c r="Y102" s="48" t="s">
        <v>6</v>
      </c>
      <c r="Z102" s="48" t="s">
        <v>184</v>
      </c>
      <c r="AA102" s="61">
        <v>44891</v>
      </c>
      <c r="AB102" s="48" t="s">
        <v>2334</v>
      </c>
      <c r="AC102" s="72" t="s">
        <v>2335</v>
      </c>
      <c r="AD102" s="452" t="s">
        <v>7263</v>
      </c>
      <c r="AE102" s="115" t="s">
        <v>2323</v>
      </c>
      <c r="AF102" s="13">
        <f t="shared" si="2"/>
        <v>26</v>
      </c>
      <c r="AG102" s="13"/>
      <c r="AH102" s="13"/>
      <c r="AI102" s="13"/>
    </row>
    <row r="104" spans="1:35">
      <c r="I104" s="99"/>
    </row>
    <row r="105" spans="1:35">
      <c r="I105" s="99"/>
    </row>
    <row r="106" spans="1:35">
      <c r="I106" s="99"/>
    </row>
    <row r="107" spans="1:35">
      <c r="I107" s="99"/>
    </row>
  </sheetData>
  <phoneticPr fontId="7" type="noConversion"/>
  <dataValidations disablePrompts="1" count="2">
    <dataValidation type="list" allowBlank="1" showInputMessage="1" showErrorMessage="1" sqref="H76" xr:uid="{8B0EE5BD-48FD-4D20-BC7B-D071E9D519AC}">
      <formula1>IF(G76="Coated electrode rolls",Coated_Elect_Rolls,Cell_Chem_Type)</formula1>
    </dataValidation>
    <dataValidation type="list" allowBlank="1" showInputMessage="1" showErrorMessage="1" sqref="B69" xr:uid="{A62C9E8C-8291-4DFA-8F27-C4488D0A9047}">
      <formula1>Status</formula1>
    </dataValidation>
  </dataValidations>
  <hyperlinks>
    <hyperlink ref="AB20" r:id="rId1" display="https://betterbuildingssolutioncenter.energy.gov/iso-50001/showcase-projects/clarios-meadowbrook-lithium-ion%E2%80%9450001-ready-facility; https://business.westcoastchamber.org/member-directory/Details/clarios-884387;https://wwmt.com/news/local/battery-clairos-manufacturing-plant-holland-michigan-meadowbrook-recycling-environmental-efforts-electric-cars" xr:uid="{B06E7E84-0CA7-47F1-94AC-4A259FD39DCC}"/>
    <hyperlink ref="O56" r:id="rId2" xr:uid="{C215C3D8-A0D9-465D-B313-0876AEF9F635}"/>
    <hyperlink ref="I85" r:id="rId3" xr:uid="{F103BEFB-E4B4-46A8-95C7-E10A8FAA489D}"/>
    <hyperlink ref="V16" r:id="rId4" xr:uid="{805FFA3D-44B0-494F-A5EA-6EE553A6D123}"/>
    <hyperlink ref="V21" r:id="rId5" xr:uid="{CE1A1583-736A-4A7F-AC2A-E4FE0C7B9A62}"/>
    <hyperlink ref="I86" r:id="rId6" xr:uid="{B864731C-9C35-47D6-9130-05F45A487D5D}"/>
    <hyperlink ref="I64" r:id="rId7" xr:uid="{D0AAD781-00C7-4249-B74A-3FA7CE5DF896}"/>
    <hyperlink ref="V64" r:id="rId8" xr:uid="{7AFAD3C3-301B-4979-9EA8-62956DE93837}"/>
    <hyperlink ref="AE2" r:id="rId9" display="https://24-m.com/" xr:uid="{3526BC76-7440-4B3F-AA72-60FBC1A53D53}"/>
    <hyperlink ref="AE3" r:id="rId10" xr:uid="{A9650C41-BA09-44A6-A7E3-DD6D725EC2C7}"/>
    <hyperlink ref="AE9" r:id="rId11" xr:uid="{1A996338-BE61-4542-B7DD-66FDF64F987C}"/>
    <hyperlink ref="AE10" r:id="rId12" xr:uid="{9003BD80-4E53-4EA1-8586-D6FACC92F1EF}"/>
    <hyperlink ref="AE11" r:id="rId13" display="https://www.americanlithiumenergy.com/" xr:uid="{D24F5E2A-499C-45FE-A9A2-7626262FA781}"/>
    <hyperlink ref="AE12" r:id="rId14" display="https://amprius.com/" xr:uid="{F218F4C8-4A85-4AD2-A022-03CE5E5C168F}"/>
    <hyperlink ref="AE13" r:id="rId15" xr:uid="{852FD56C-B738-47AB-BD91-DB3E670BDC6B}"/>
    <hyperlink ref="AE14" r:id="rId16" xr:uid="{06616F0F-32CA-4A7C-BDB9-1E0151355AF8}"/>
    <hyperlink ref="AE15" r:id="rId17" xr:uid="{73802EA9-5EBE-4F3F-BBA8-76E1C518656F}"/>
    <hyperlink ref="AE16" r:id="rId18" display="https://www.bmwgroup-werke.com/san-luis-potosi/en.html" xr:uid="{E99D036B-5C0D-4C4A-A6BE-571B3ABFC8C6}"/>
    <hyperlink ref="AE17" r:id="rId19" xr:uid="{71EC2A97-FD5D-4DD6-8043-FA1476B77A9E}"/>
    <hyperlink ref="AE19" r:id="rId20" display="https://www.camelbatt.com/" xr:uid="{5BB120A8-2AFE-4457-970C-D28438A93A07}"/>
    <hyperlink ref="AE20" r:id="rId21" display="https://www.clarios.com/" xr:uid="{863633CD-C2EF-4023-8404-B8EA7150FE45}"/>
    <hyperlink ref="AE23" r:id="rId22" xr:uid="{59330351-B153-4E9D-9ABD-1971F646574F}"/>
    <hyperlink ref="AE24" r:id="rId23" xr:uid="{03A59E94-D6BB-4909-B9B2-51B4179CF7FB}"/>
    <hyperlink ref="AE25" r:id="rId24" xr:uid="{560DA3D0-2911-47A3-80D8-FC247F22DBAF}"/>
    <hyperlink ref="AE26" r:id="rId25" display="https://www.ecpowergroup.com/" xr:uid="{DC5757F6-2482-4B93-9F6B-64D426EC56CF}"/>
    <hyperlink ref="AE27" r:id="rId26" display="https://www.integer.net/home/default.aspx" xr:uid="{AFFFD339-0362-475E-94B5-E01ADA0ADA44}"/>
    <hyperlink ref="AE28" r:id="rId27" display="https://electrovaya.com/" xr:uid="{EE84EE29-8686-414D-BE89-BC5244D0085C}"/>
    <hyperlink ref="AE30" r:id="rId28" xr:uid="{9B8174E7-1DDF-447D-BF50-7B4D86DF7828}"/>
    <hyperlink ref="AE31" r:id="rId29" display="https://www.enovix.com/" xr:uid="{38789E65-FF1B-4495-ABC1-D70A393EB37E}"/>
    <hyperlink ref="AE32" r:id="rId30" xr:uid="{9F3E07A9-4E20-4BEF-89B6-D7E6EAB10BB4}"/>
    <hyperlink ref="AE5" r:id="rId31" display="https://www.aesc-group.com/en/" xr:uid="{6DD30D0C-4060-4271-B4E2-08BC321CD4FD}"/>
    <hyperlink ref="AE6" r:id="rId32" display="https://www.aesc-group.com/en/" xr:uid="{91A6DC29-C48F-4486-9839-B4F424066DF3}"/>
    <hyperlink ref="AE7" r:id="rId33" display="https://www.aesc-group.com/en/" xr:uid="{62E98F72-CBB5-41D7-8D94-997A0E1A92AD}"/>
    <hyperlink ref="AE8" r:id="rId34" display="https://www.aesc-group.com/en/" xr:uid="{21887D17-95D9-4200-BA4A-AF3CD710AF70}"/>
    <hyperlink ref="AE33" r:id="rId35" display="https://corporate.ford.com/" xr:uid="{AF8D06E8-F38E-4992-8812-63EED654423E}"/>
    <hyperlink ref="AE36" r:id="rId36" xr:uid="{9B6E2B33-C02A-4FF7-A039-5583EC233F37}"/>
    <hyperlink ref="AE37" r:id="rId37" xr:uid="{9B88DD80-E66F-4D26-9ED0-84B51FBA321E}"/>
    <hyperlink ref="AE38" r:id="rId38" xr:uid="{7AFF3CFF-3B84-4EBD-B37A-74A77CC4B457}"/>
    <hyperlink ref="AE39" r:id="rId39" xr:uid="{D74CBA8F-5230-496D-8016-EF3194E84F40}"/>
    <hyperlink ref="AE40" r:id="rId40" xr:uid="{1396E97E-2935-4607-B6F2-05F3B4619189}"/>
    <hyperlink ref="AE42" r:id="rId41" xr:uid="{23342C96-8DEF-4306-9B45-66E5EC6F069E}"/>
    <hyperlink ref="AE47" r:id="rId42" display="https://ionstoragesystems.com/" xr:uid="{E2EEB7FB-2BD9-4EEA-959E-26DB0CF525B5}"/>
    <hyperlink ref="AE48" r:id="rId43" xr:uid="{BD6BB1CD-1A65-4D8C-B303-26687F785F61}"/>
    <hyperlink ref="AE50" r:id="rId44" display="https://korepower.com/" xr:uid="{AF125B19-AE48-49A8-BA62-D4E92D1BE360}"/>
    <hyperlink ref="AE51" r:id="rId45" display="https://news.lgensol.com/company-news/press-releases/1613/" xr:uid="{35E92D89-469C-43E2-85C9-3EF6A1C4EC1F}"/>
    <hyperlink ref="AE52" r:id="rId46" display="https://news.lgensol.com/company-news/press-releases/1613/" xr:uid="{89D5DA83-B2F2-4B00-B149-2053A16D5626}"/>
    <hyperlink ref="AE53" r:id="rId47" display="https://news.lgensol.com/company-news/press-releases/1613/" xr:uid="{1208CE89-94B4-4002-AB67-769E2F928C00}"/>
    <hyperlink ref="AE54" r:id="rId48" display="https://news.lgensol.com/company-news/press-releases/1613/" xr:uid="{24380ECD-CA8C-470F-90A3-656921615698}"/>
    <hyperlink ref="AE55" r:id="rId49" display="https://www.licaptech.com/" xr:uid="{8E203A37-67C9-45D2-AC8C-5FD831575A78}"/>
    <hyperlink ref="AE56" r:id="rId50" xr:uid="{789ADE10-1738-4B9A-BA20-77256446E4F4}"/>
    <hyperlink ref="AE57" r:id="rId51" xr:uid="{1A28CAC4-8851-4983-A66A-259167B6B9EC}"/>
    <hyperlink ref="AE58" r:id="rId52" xr:uid="{AB23D2DB-EACD-4471-A893-8AA399456963}"/>
    <hyperlink ref="AE60" r:id="rId53" display="https://microvast.com/" xr:uid="{570DDEA4-223A-42CD-973F-933BE92755B9}"/>
    <hyperlink ref="AE61" r:id="rId54" display="https://nanotechenergy.com/" xr:uid="{BBAA8985-E71B-4054-AD1F-83BBC3BFBC07}"/>
    <hyperlink ref="AE62" r:id="rId55" display="https://www.navitassys.com/" xr:uid="{CDEEABEB-8B27-4EBD-AF44-5932CEA77D8D}"/>
    <hyperlink ref="AE65" r:id="rId56" display="https://one.ai/" xr:uid="{F1F27F29-51B3-4076-A991-3288C33EF2AC}"/>
    <hyperlink ref="AE66" r:id="rId57" display="https://na.panasonic.com/us/" xr:uid="{07E50012-FE4A-450F-B23D-1A0C05FA4BDD}"/>
    <hyperlink ref="AE67" r:id="rId58" xr:uid="{B7410C01-1503-4B06-9949-ECF36B7A26A5}"/>
    <hyperlink ref="AE68" r:id="rId59" xr:uid="{12C5B583-F3A9-4595-856B-5E1B61811525}"/>
    <hyperlink ref="AE69" r:id="rId60" display="https://www.proterra.com/" xr:uid="{E99A86DF-BCF0-4286-B670-9150262A357B}"/>
    <hyperlink ref="AE70" r:id="rId61" display="https://www.quantumscape.com/" xr:uid="{6FB6DDA6-FCF5-4853-A72D-FF11797E945A}"/>
    <hyperlink ref="AE72" r:id="rId62" display="http://rolled-ribbon.com/" xr:uid="{1FCD8432-A5A4-445D-AF01-E5ACB8C61753}"/>
    <hyperlink ref="AE73" r:id="rId63" display="https://www.saft.com/" xr:uid="{5E548454-79C0-476E-B531-744CAA80DE5A}"/>
    <hyperlink ref="AE74" r:id="rId64" display="https://www.saft.com/" xr:uid="{B604B051-0D76-4FAB-AF38-EA372B7A7626}"/>
    <hyperlink ref="AE75" r:id="rId65" display="https://www.samsungsdi.com/index.html" xr:uid="{560F5094-1116-48E2-B3AC-C12E492AE61E}"/>
    <hyperlink ref="AE76" r:id="rId66" xr:uid="{7F5709A3-061C-4AE5-8544-FDF5F1EDCA96}"/>
    <hyperlink ref="AE77" r:id="rId67" xr:uid="{C7D67C90-EDAB-42AC-8557-2FAA65F6F921}"/>
    <hyperlink ref="AE78" r:id="rId68" display="https://eng.sk.com/" xr:uid="{AED3B0DA-A54F-4D28-84BB-595A1EA98376}"/>
    <hyperlink ref="AE80" r:id="rId69" display="https://www.solidpowerbattery.com/" xr:uid="{7385DDB0-56A4-49C2-B742-0CD36405A74C}"/>
    <hyperlink ref="AE83" r:id="rId70" display="https://www.statevolt.com/" xr:uid="{0C8A32BA-DDDA-42D8-850B-45D0865906A6}"/>
    <hyperlink ref="AE84" r:id="rId71" xr:uid="{2F4EABB6-AD59-4721-8710-BFC58AB1E6C8}"/>
    <hyperlink ref="AE63" r:id="rId72" xr:uid="{677239F9-BB16-404F-ACE7-9026F318D768}"/>
    <hyperlink ref="AE85" r:id="rId73" display="https://www.stromvolt.com/" xr:uid="{ECC7A5F9-666A-4D55-B563-5F4458B252CC}"/>
    <hyperlink ref="AE86" r:id="rId74" display="https://www.stryten.com/" xr:uid="{CEF67CC3-9BBA-476D-9EFB-1074CE9DD6FD}"/>
    <hyperlink ref="AE87" r:id="rId75" xr:uid="{66287248-B541-4CF0-8A97-6FA5D5E06C89}"/>
    <hyperlink ref="AE88" r:id="rId76" xr:uid="{970D1C81-B3B1-4BA9-A985-3ABB0CD05CEF}"/>
    <hyperlink ref="AE89" r:id="rId77" display="https://www.tesla.com/giga-nevada" xr:uid="{BA11BF64-DAF4-484D-BADB-18B2739BD24C}"/>
    <hyperlink ref="AE91" r:id="rId78" display="https://www.tesla.com/giga-texas" xr:uid="{D028CFC7-0BF3-4957-9C1D-CE3C75F36975}"/>
    <hyperlink ref="AE92" r:id="rId79" xr:uid="{6DCEBD46-007C-4967-80B8-DC788823FFDD}"/>
    <hyperlink ref="AE93" r:id="rId80" xr:uid="{D7F96716-41BD-4494-B868-2EBAAC08FBE0}"/>
    <hyperlink ref="AE94" r:id="rId81" xr:uid="{9E587506-FC4B-4F9C-800E-24CF5205C6B1}"/>
    <hyperlink ref="AE95" r:id="rId82" xr:uid="{C7A7A4D4-0512-4C85-9728-9B1B97F36EFE}"/>
    <hyperlink ref="AE96" r:id="rId83" display="https://vinfastauto.us/" xr:uid="{2532B991-DA85-442B-8893-F4708EE79A69}"/>
    <hyperlink ref="AE97" r:id="rId84" display="https://www.volkswagengroupofamerica.com/en-us/" xr:uid="{73288601-3A2B-422A-9E9E-AACF6F969A68}"/>
    <hyperlink ref="AE98" r:id="rId85" display="https://www.xaltenergy.com/" xr:uid="{705C4E51-6A85-4B3A-8086-955666106696}"/>
    <hyperlink ref="AE99" r:id="rId86" display="https://xerionbattery.com/" xr:uid="{B46F4FE4-B46C-4C77-A661-3202352A79B3}"/>
    <hyperlink ref="AE100" r:id="rId87" display="https://xerionbattery.com/" xr:uid="{1FF35249-1F1C-4AA9-800D-A3F5A69A2740}"/>
    <hyperlink ref="AE101" r:id="rId88" display="https://xerionbattery.com/" xr:uid="{4EBFCB42-7EA5-41FD-AEF1-E9BDB2A5AED8}"/>
    <hyperlink ref="AE41" r:id="rId89" xr:uid="{D6BE272E-7740-468C-877C-7DA7C6F314B5}"/>
    <hyperlink ref="AE43" r:id="rId90" xr:uid="{7DFA2085-4034-43D1-9D7A-484C828D776D}"/>
    <hyperlink ref="V49" r:id="rId91" xr:uid="{A6D53503-6302-4440-B421-2E5DCBFCF1B0}"/>
  </hyperlinks>
  <pageMargins left="0.7" right="0.7" top="0.75" bottom="0.75" header="0.3" footer="0.3"/>
  <pageSetup orientation="portrait" r:id="rId92"/>
  <tableParts count="1">
    <tablePart r:id="rId93"/>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A370E-D65B-466F-8BE8-415F9FECF2B1}">
  <sheetPr codeName="Sheet12">
    <tabColor theme="8" tint="0.59999389629810485"/>
  </sheetPr>
  <dimension ref="A1:AI162"/>
  <sheetViews>
    <sheetView zoomScale="110" zoomScaleNormal="110" workbookViewId="0">
      <pane xSplit="6" ySplit="1" topLeftCell="H159" activePane="bottomRight" state="frozen"/>
      <selection pane="topRight" activeCell="G1" sqref="G1"/>
      <selection pane="bottomLeft" activeCell="A2" sqref="A2"/>
      <selection pane="bottomRight" activeCell="J160" sqref="J160"/>
    </sheetView>
  </sheetViews>
  <sheetFormatPr defaultColWidth="9.140625" defaultRowHeight="15" customHeight="1"/>
  <cols>
    <col min="1" max="1" width="9.28515625" style="17" customWidth="1"/>
    <col min="2" max="2" width="15.7109375" style="3" customWidth="1"/>
    <col min="3" max="3" width="13.28515625" style="4" customWidth="1"/>
    <col min="4" max="4" width="17" style="4" customWidth="1"/>
    <col min="5" max="5" width="11.7109375" style="3" customWidth="1"/>
    <col min="6" max="6" width="18.7109375" style="4" customWidth="1"/>
    <col min="7" max="7" width="22" style="4" customWidth="1"/>
    <col min="8" max="8" width="16.42578125" style="4" customWidth="1"/>
    <col min="9" max="9" width="26.7109375" style="4" customWidth="1"/>
    <col min="10" max="10" width="20.7109375" style="4" customWidth="1"/>
    <col min="11" max="11" width="21.28515625" style="3" customWidth="1"/>
    <col min="12" max="12" width="10.7109375" style="4" customWidth="1"/>
    <col min="13" max="13" width="11.42578125" style="4" customWidth="1"/>
    <col min="14" max="14" width="13.42578125" style="4" customWidth="1"/>
    <col min="15" max="15" width="10.140625" style="4" customWidth="1"/>
    <col min="16" max="16" width="15" style="47" customWidth="1"/>
    <col min="17" max="17" width="14.7109375" style="74" customWidth="1"/>
    <col min="18" max="18" width="14.7109375" style="47" customWidth="1"/>
    <col min="19" max="19" width="10.7109375" style="80" customWidth="1"/>
    <col min="20" max="20" width="14.7109375" style="75" customWidth="1"/>
    <col min="21" max="21" width="10.7109375" style="76" customWidth="1"/>
    <col min="22" max="22" width="22.42578125" style="4" customWidth="1"/>
    <col min="23" max="23" width="19" style="4" customWidth="1"/>
    <col min="24" max="24" width="12.140625" style="4" customWidth="1"/>
    <col min="25" max="25" width="9.140625" style="72" customWidth="1"/>
    <col min="26" max="26" width="12.140625" style="4" customWidth="1"/>
    <col min="27" max="27" width="13.7109375" style="4" customWidth="1"/>
    <col min="28" max="28" width="45.7109375" style="8" customWidth="1"/>
    <col min="29" max="29" width="59.42578125" style="4" customWidth="1"/>
    <col min="30" max="30" width="40.7109375" style="4" customWidth="1"/>
    <col min="31" max="31" width="23.7109375" style="4" customWidth="1"/>
    <col min="32" max="32" width="15.140625" style="4" customWidth="1"/>
    <col min="33" max="16384" width="9.140625" style="4"/>
  </cols>
  <sheetData>
    <row r="1" spans="1:35" s="58" customFormat="1" ht="45">
      <c r="A1" s="127" t="s">
        <v>115</v>
      </c>
      <c r="B1" s="128" t="s">
        <v>139</v>
      </c>
      <c r="C1" s="128" t="s">
        <v>5</v>
      </c>
      <c r="D1" s="128" t="s">
        <v>114</v>
      </c>
      <c r="E1" s="128" t="s">
        <v>140</v>
      </c>
      <c r="F1" s="128" t="s">
        <v>118</v>
      </c>
      <c r="G1" s="128" t="s">
        <v>141</v>
      </c>
      <c r="H1" s="128" t="s">
        <v>137</v>
      </c>
      <c r="I1" s="128" t="s">
        <v>142</v>
      </c>
      <c r="J1" s="128" t="s">
        <v>143</v>
      </c>
      <c r="K1" s="128" t="s">
        <v>119</v>
      </c>
      <c r="L1" s="128" t="s">
        <v>120</v>
      </c>
      <c r="M1" s="128" t="s">
        <v>121</v>
      </c>
      <c r="N1" s="128" t="s">
        <v>144</v>
      </c>
      <c r="O1" s="128" t="s">
        <v>145</v>
      </c>
      <c r="P1" s="128" t="s">
        <v>146</v>
      </c>
      <c r="Q1" s="221" t="s">
        <v>147</v>
      </c>
      <c r="R1" s="127" t="s">
        <v>148</v>
      </c>
      <c r="S1" s="132" t="s">
        <v>124</v>
      </c>
      <c r="T1" s="128" t="s">
        <v>149</v>
      </c>
      <c r="U1" s="128" t="s">
        <v>150</v>
      </c>
      <c r="V1" s="128" t="s">
        <v>151</v>
      </c>
      <c r="W1" s="128" t="s">
        <v>152</v>
      </c>
      <c r="X1" s="128" t="s">
        <v>153</v>
      </c>
      <c r="Y1" s="128" t="s">
        <v>154</v>
      </c>
      <c r="Z1" s="128" t="s">
        <v>155</v>
      </c>
      <c r="AA1" s="133" t="s">
        <v>156</v>
      </c>
      <c r="AB1" s="128" t="s">
        <v>157</v>
      </c>
      <c r="AC1" s="128" t="s">
        <v>161</v>
      </c>
      <c r="AD1" s="128" t="s">
        <v>158</v>
      </c>
      <c r="AE1" s="222" t="s">
        <v>159</v>
      </c>
      <c r="AF1" s="222" t="s">
        <v>160</v>
      </c>
      <c r="AG1" s="128" t="s">
        <v>162</v>
      </c>
      <c r="AH1" s="128" t="s">
        <v>6095</v>
      </c>
      <c r="AI1" s="128" t="s">
        <v>165</v>
      </c>
    </row>
    <row r="2" spans="1:35" ht="60">
      <c r="A2" s="107">
        <v>5001</v>
      </c>
      <c r="B2" s="48" t="s">
        <v>167</v>
      </c>
      <c r="C2" s="72" t="s">
        <v>2336</v>
      </c>
      <c r="D2" s="72" t="s">
        <v>2337</v>
      </c>
      <c r="E2" s="48" t="s">
        <v>197</v>
      </c>
      <c r="F2" s="72" t="s">
        <v>2338</v>
      </c>
      <c r="G2" s="72" t="s">
        <v>2339</v>
      </c>
      <c r="H2" s="72" t="s">
        <v>2340</v>
      </c>
      <c r="I2" s="72" t="s">
        <v>2341</v>
      </c>
      <c r="J2" s="72" t="s">
        <v>2342</v>
      </c>
      <c r="K2" s="48" t="s">
        <v>2343</v>
      </c>
      <c r="L2" s="72" t="s">
        <v>733</v>
      </c>
      <c r="M2" s="72" t="s">
        <v>6</v>
      </c>
      <c r="N2" s="72">
        <v>35563</v>
      </c>
      <c r="O2" s="72" t="s">
        <v>2344</v>
      </c>
      <c r="P2" s="365">
        <v>33.966059373282398</v>
      </c>
      <c r="Q2" s="184">
        <v>-87.898766503865701</v>
      </c>
      <c r="R2" s="144"/>
      <c r="S2" s="144"/>
      <c r="T2" s="107"/>
      <c r="U2" s="72" t="s">
        <v>2337</v>
      </c>
      <c r="V2" s="72" t="s">
        <v>2341</v>
      </c>
      <c r="W2" s="72" t="s">
        <v>2345</v>
      </c>
      <c r="X2" s="72" t="s">
        <v>534</v>
      </c>
      <c r="Y2" s="72" t="s">
        <v>6</v>
      </c>
      <c r="Z2" s="72" t="s">
        <v>2346</v>
      </c>
      <c r="AA2" s="137">
        <v>44417</v>
      </c>
      <c r="AB2" s="72" t="s">
        <v>2347</v>
      </c>
      <c r="AC2" s="72" t="s">
        <v>2350</v>
      </c>
      <c r="AD2" s="72" t="s">
        <v>2348</v>
      </c>
      <c r="AE2" s="312" t="s">
        <v>2349</v>
      </c>
      <c r="AF2" s="72">
        <f t="shared" ref="AF2:AF33" si="0">IF(LEN(TRIM(AD2))=0,0,LEN(TRIM(AD2))-LEN(SUBSTITUTE(AD2," ",""))+1)</f>
        <v>10</v>
      </c>
      <c r="AG2" s="72"/>
      <c r="AH2" s="72"/>
      <c r="AI2" s="72"/>
    </row>
    <row r="3" spans="1:35" ht="60">
      <c r="A3" s="107">
        <v>5002</v>
      </c>
      <c r="B3" s="48" t="s">
        <v>167</v>
      </c>
      <c r="C3" s="72" t="s">
        <v>2336</v>
      </c>
      <c r="D3" s="72" t="s">
        <v>2337</v>
      </c>
      <c r="E3" s="48" t="s">
        <v>197</v>
      </c>
      <c r="F3" s="72" t="s">
        <v>2351</v>
      </c>
      <c r="G3" s="72" t="s">
        <v>2339</v>
      </c>
      <c r="H3" s="72" t="s">
        <v>2340</v>
      </c>
      <c r="I3" s="72" t="s">
        <v>2341</v>
      </c>
      <c r="J3" s="72" t="s">
        <v>2352</v>
      </c>
      <c r="K3" s="48" t="s">
        <v>2353</v>
      </c>
      <c r="L3" s="72" t="s">
        <v>534</v>
      </c>
      <c r="M3" s="72" t="s">
        <v>6</v>
      </c>
      <c r="N3" s="72">
        <v>55016</v>
      </c>
      <c r="O3" s="72" t="s">
        <v>2354</v>
      </c>
      <c r="P3" s="183">
        <v>44.794441305823597</v>
      </c>
      <c r="Q3" s="184">
        <v>-92.913494457604102</v>
      </c>
      <c r="R3" s="144"/>
      <c r="S3" s="144"/>
      <c r="T3" s="107"/>
      <c r="U3" s="72" t="s">
        <v>2337</v>
      </c>
      <c r="V3" s="72" t="s">
        <v>2341</v>
      </c>
      <c r="W3" s="72" t="s">
        <v>2345</v>
      </c>
      <c r="X3" s="72" t="s">
        <v>534</v>
      </c>
      <c r="Y3" s="72" t="s">
        <v>6</v>
      </c>
      <c r="Z3" s="72" t="s">
        <v>2346</v>
      </c>
      <c r="AA3" s="137">
        <v>44417</v>
      </c>
      <c r="AB3" s="72" t="s">
        <v>2347</v>
      </c>
      <c r="AC3" s="72" t="s">
        <v>2350</v>
      </c>
      <c r="AD3" s="72" t="s">
        <v>2348</v>
      </c>
      <c r="AE3" s="72" t="s">
        <v>2349</v>
      </c>
      <c r="AF3" s="72">
        <f t="shared" si="0"/>
        <v>10</v>
      </c>
      <c r="AG3" s="72"/>
      <c r="AH3" s="72"/>
      <c r="AI3" s="72"/>
    </row>
    <row r="4" spans="1:35" ht="60">
      <c r="A4" s="107">
        <v>5003</v>
      </c>
      <c r="B4" s="48" t="s">
        <v>167</v>
      </c>
      <c r="C4" s="72" t="s">
        <v>2336</v>
      </c>
      <c r="D4" s="72" t="s">
        <v>2337</v>
      </c>
      <c r="E4" s="48" t="s">
        <v>197</v>
      </c>
      <c r="F4" s="72" t="s">
        <v>2355</v>
      </c>
      <c r="G4" s="72" t="s">
        <v>2339</v>
      </c>
      <c r="H4" s="72" t="s">
        <v>2356</v>
      </c>
      <c r="I4" s="72" t="s">
        <v>2341</v>
      </c>
      <c r="J4" s="72" t="s">
        <v>2357</v>
      </c>
      <c r="K4" s="48" t="s">
        <v>2358</v>
      </c>
      <c r="L4" s="72" t="s">
        <v>486</v>
      </c>
      <c r="M4" s="72" t="s">
        <v>6</v>
      </c>
      <c r="N4" s="72">
        <v>65802</v>
      </c>
      <c r="O4" s="72" t="s">
        <v>2359</v>
      </c>
      <c r="P4" s="183">
        <v>37.2123557132157</v>
      </c>
      <c r="Q4" s="184">
        <v>-93.227852015445805</v>
      </c>
      <c r="R4" s="144"/>
      <c r="S4" s="144"/>
      <c r="T4" s="107"/>
      <c r="U4" s="72" t="s">
        <v>2337</v>
      </c>
      <c r="V4" s="72" t="s">
        <v>2341</v>
      </c>
      <c r="W4" s="72" t="s">
        <v>2345</v>
      </c>
      <c r="X4" s="72" t="s">
        <v>534</v>
      </c>
      <c r="Y4" s="72" t="s">
        <v>6</v>
      </c>
      <c r="Z4" s="72" t="s">
        <v>2346</v>
      </c>
      <c r="AA4" s="137">
        <v>44417</v>
      </c>
      <c r="AB4" s="72" t="s">
        <v>2347</v>
      </c>
      <c r="AC4" s="72" t="s">
        <v>2360</v>
      </c>
      <c r="AD4" s="72" t="s">
        <v>2348</v>
      </c>
      <c r="AE4" s="72" t="s">
        <v>2349</v>
      </c>
      <c r="AF4" s="72">
        <f t="shared" si="0"/>
        <v>10</v>
      </c>
      <c r="AG4" s="72"/>
      <c r="AH4" s="72"/>
      <c r="AI4" s="72"/>
    </row>
    <row r="5" spans="1:35" ht="135">
      <c r="A5" s="107">
        <v>5004</v>
      </c>
      <c r="B5" s="48" t="s">
        <v>167</v>
      </c>
      <c r="C5" s="72" t="s">
        <v>2336</v>
      </c>
      <c r="D5" s="72" t="s">
        <v>2361</v>
      </c>
      <c r="E5" s="48" t="s">
        <v>197</v>
      </c>
      <c r="F5" s="72" t="s">
        <v>2361</v>
      </c>
      <c r="G5" s="72" t="s">
        <v>2362</v>
      </c>
      <c r="H5" s="72" t="s">
        <v>2363</v>
      </c>
      <c r="I5" s="72" t="s">
        <v>2364</v>
      </c>
      <c r="J5" s="72" t="s">
        <v>2365</v>
      </c>
      <c r="K5" s="48" t="s">
        <v>2366</v>
      </c>
      <c r="L5" s="72" t="s">
        <v>249</v>
      </c>
      <c r="M5" s="72" t="s">
        <v>6</v>
      </c>
      <c r="N5" s="72">
        <v>94804</v>
      </c>
      <c r="O5" s="72" t="s">
        <v>2367</v>
      </c>
      <c r="P5" s="183">
        <v>37.9208482060344</v>
      </c>
      <c r="Q5" s="184">
        <v>-122.352250245024</v>
      </c>
      <c r="R5" s="144">
        <v>30</v>
      </c>
      <c r="S5" s="577"/>
      <c r="T5" s="200"/>
      <c r="U5" s="72" t="s">
        <v>2361</v>
      </c>
      <c r="V5" s="72" t="s">
        <v>2364</v>
      </c>
      <c r="W5" s="72" t="s">
        <v>2366</v>
      </c>
      <c r="X5" s="72" t="s">
        <v>249</v>
      </c>
      <c r="Y5" s="72" t="s">
        <v>6</v>
      </c>
      <c r="Z5" s="72" t="s">
        <v>2346</v>
      </c>
      <c r="AA5" s="137">
        <v>44417</v>
      </c>
      <c r="AB5" s="72" t="s">
        <v>2368</v>
      </c>
      <c r="AC5" s="72" t="s">
        <v>2371</v>
      </c>
      <c r="AD5" s="72" t="s">
        <v>2369</v>
      </c>
      <c r="AE5" s="312" t="s">
        <v>2370</v>
      </c>
      <c r="AF5" s="72">
        <f t="shared" si="0"/>
        <v>19</v>
      </c>
      <c r="AG5" s="72"/>
      <c r="AH5" s="72"/>
      <c r="AI5" s="72"/>
    </row>
    <row r="6" spans="1:35" ht="60">
      <c r="A6" s="107">
        <v>5005</v>
      </c>
      <c r="B6" s="48" t="s">
        <v>167</v>
      </c>
      <c r="C6" s="72" t="s">
        <v>2336</v>
      </c>
      <c r="D6" s="72" t="s">
        <v>2372</v>
      </c>
      <c r="E6" s="48" t="s">
        <v>197</v>
      </c>
      <c r="F6" s="72" t="s">
        <v>2372</v>
      </c>
      <c r="G6" s="72" t="s">
        <v>2339</v>
      </c>
      <c r="H6" s="72" t="s">
        <v>2340</v>
      </c>
      <c r="I6" s="72" t="s">
        <v>2373</v>
      </c>
      <c r="J6" s="72" t="s">
        <v>2374</v>
      </c>
      <c r="K6" s="48" t="s">
        <v>2375</v>
      </c>
      <c r="L6" s="72" t="s">
        <v>736</v>
      </c>
      <c r="M6" s="72" t="s">
        <v>6</v>
      </c>
      <c r="N6" s="72">
        <v>80127</v>
      </c>
      <c r="O6" s="72" t="s">
        <v>2376</v>
      </c>
      <c r="P6" s="183">
        <v>39.569675773168498</v>
      </c>
      <c r="Q6" s="184">
        <v>-105.123557758548</v>
      </c>
      <c r="R6" s="578" t="s">
        <v>6096</v>
      </c>
      <c r="S6" s="577"/>
      <c r="T6" s="72"/>
      <c r="U6" s="72" t="s">
        <v>2372</v>
      </c>
      <c r="V6" s="72" t="s">
        <v>2373</v>
      </c>
      <c r="W6" s="72" t="s">
        <v>2375</v>
      </c>
      <c r="X6" s="72" t="s">
        <v>736</v>
      </c>
      <c r="Y6" s="72" t="s">
        <v>6</v>
      </c>
      <c r="Z6" s="72" t="s">
        <v>184</v>
      </c>
      <c r="AA6" s="137">
        <v>44774</v>
      </c>
      <c r="AB6" s="72" t="s">
        <v>2377</v>
      </c>
      <c r="AC6" s="72" t="s">
        <v>2380</v>
      </c>
      <c r="AD6" s="72" t="s">
        <v>2378</v>
      </c>
      <c r="AE6" s="312" t="s">
        <v>2379</v>
      </c>
      <c r="AF6" s="72">
        <f t="shared" si="0"/>
        <v>8</v>
      </c>
      <c r="AG6" s="72"/>
      <c r="AH6" s="72"/>
      <c r="AI6" s="72"/>
    </row>
    <row r="7" spans="1:35" ht="105">
      <c r="A7" s="107">
        <v>5006</v>
      </c>
      <c r="B7" s="48" t="s">
        <v>195</v>
      </c>
      <c r="C7" s="72" t="s">
        <v>2336</v>
      </c>
      <c r="D7" s="72" t="s">
        <v>1483</v>
      </c>
      <c r="E7" s="48" t="s">
        <v>197</v>
      </c>
      <c r="F7" s="72" t="s">
        <v>1484</v>
      </c>
      <c r="G7" s="72" t="s">
        <v>2362</v>
      </c>
      <c r="H7" s="72" t="s">
        <v>2363</v>
      </c>
      <c r="I7" t="s">
        <v>1485</v>
      </c>
      <c r="J7" s="72" t="s">
        <v>1486</v>
      </c>
      <c r="K7" s="48" t="s">
        <v>1487</v>
      </c>
      <c r="L7" s="72" t="s">
        <v>886</v>
      </c>
      <c r="M7" s="72" t="s">
        <v>6</v>
      </c>
      <c r="N7" s="72">
        <v>42101</v>
      </c>
      <c r="O7" s="72" t="s">
        <v>1488</v>
      </c>
      <c r="P7" s="183">
        <v>37.04</v>
      </c>
      <c r="Q7" s="116">
        <v>-86.32</v>
      </c>
      <c r="R7" s="144">
        <v>2000</v>
      </c>
      <c r="S7" s="579">
        <v>30</v>
      </c>
      <c r="T7" s="72" t="s">
        <v>1575</v>
      </c>
      <c r="U7" s="72" t="s">
        <v>1483</v>
      </c>
      <c r="V7" s="115" t="s">
        <v>1485</v>
      </c>
      <c r="W7" s="72" t="s">
        <v>1490</v>
      </c>
      <c r="X7" s="72" t="s">
        <v>1491</v>
      </c>
      <c r="Y7" s="72" t="s">
        <v>938</v>
      </c>
      <c r="Z7" s="72" t="s">
        <v>240</v>
      </c>
      <c r="AA7" s="137">
        <v>44777</v>
      </c>
      <c r="AB7" s="72" t="s">
        <v>2381</v>
      </c>
      <c r="AC7" s="72" t="s">
        <v>1563</v>
      </c>
      <c r="AD7" s="452" t="s">
        <v>1493</v>
      </c>
      <c r="AE7" s="312"/>
      <c r="AF7" s="72">
        <f t="shared" si="0"/>
        <v>24</v>
      </c>
      <c r="AG7" s="72"/>
      <c r="AH7" s="72"/>
      <c r="AI7" s="72"/>
    </row>
    <row r="8" spans="1:35" ht="105">
      <c r="A8" s="107">
        <v>5007</v>
      </c>
      <c r="B8" s="48" t="s">
        <v>167</v>
      </c>
      <c r="C8" s="72" t="s">
        <v>2336</v>
      </c>
      <c r="D8" s="72" t="s">
        <v>1483</v>
      </c>
      <c r="E8" s="48" t="s">
        <v>197</v>
      </c>
      <c r="F8" s="72" t="s">
        <v>2382</v>
      </c>
      <c r="G8" s="72" t="s">
        <v>2362</v>
      </c>
      <c r="H8" s="72" t="s">
        <v>2363</v>
      </c>
      <c r="I8" s="72" t="s">
        <v>1485</v>
      </c>
      <c r="J8" s="72" t="s">
        <v>2383</v>
      </c>
      <c r="K8" s="48" t="s">
        <v>1500</v>
      </c>
      <c r="L8" s="72" t="s">
        <v>1148</v>
      </c>
      <c r="M8" s="72" t="s">
        <v>6</v>
      </c>
      <c r="N8" s="72">
        <v>37167</v>
      </c>
      <c r="O8" s="72" t="s">
        <v>1501</v>
      </c>
      <c r="P8" s="183">
        <v>36.217687117253597</v>
      </c>
      <c r="Q8" s="184">
        <v>-86.461029528818699</v>
      </c>
      <c r="R8" s="144">
        <v>400</v>
      </c>
      <c r="S8" s="577"/>
      <c r="T8" s="72"/>
      <c r="U8" s="72" t="s">
        <v>1483</v>
      </c>
      <c r="V8" s="72" t="s">
        <v>1485</v>
      </c>
      <c r="W8" s="72" t="s">
        <v>1490</v>
      </c>
      <c r="X8" s="72" t="s">
        <v>1491</v>
      </c>
      <c r="Y8" s="72" t="s">
        <v>938</v>
      </c>
      <c r="Z8" s="72" t="s">
        <v>184</v>
      </c>
      <c r="AA8" s="137">
        <v>44774</v>
      </c>
      <c r="AB8" s="72" t="s">
        <v>2384</v>
      </c>
      <c r="AC8" s="72" t="s">
        <v>2385</v>
      </c>
      <c r="AD8" s="452" t="s">
        <v>1493</v>
      </c>
      <c r="AE8" s="312"/>
      <c r="AF8" s="72">
        <f t="shared" si="0"/>
        <v>24</v>
      </c>
      <c r="AG8" s="72"/>
      <c r="AH8" s="72"/>
      <c r="AI8" s="72"/>
    </row>
    <row r="9" spans="1:35" ht="105">
      <c r="A9" s="107">
        <v>5008</v>
      </c>
      <c r="B9" s="48" t="s">
        <v>167</v>
      </c>
      <c r="C9" s="72" t="s">
        <v>2336</v>
      </c>
      <c r="D9" s="72" t="s">
        <v>2386</v>
      </c>
      <c r="E9" s="48" t="s">
        <v>170</v>
      </c>
      <c r="F9" s="72" t="s">
        <v>2387</v>
      </c>
      <c r="G9" s="72" t="s">
        <v>2362</v>
      </c>
      <c r="H9" s="72" t="s">
        <v>2363</v>
      </c>
      <c r="I9" s="72" t="s">
        <v>2388</v>
      </c>
      <c r="J9" s="72" t="s">
        <v>2389</v>
      </c>
      <c r="K9" s="48" t="s">
        <v>2387</v>
      </c>
      <c r="L9" s="72" t="s">
        <v>435</v>
      </c>
      <c r="M9" s="72" t="s">
        <v>6</v>
      </c>
      <c r="N9" s="72">
        <v>48030</v>
      </c>
      <c r="O9" s="72" t="s">
        <v>2390</v>
      </c>
      <c r="P9" s="183">
        <v>42.475023405197199</v>
      </c>
      <c r="Q9" s="184">
        <v>-83.092156273002203</v>
      </c>
      <c r="R9" s="144">
        <v>20</v>
      </c>
      <c r="S9" s="577">
        <v>400</v>
      </c>
      <c r="T9" s="72" t="s">
        <v>1635</v>
      </c>
      <c r="U9" s="72" t="s">
        <v>2391</v>
      </c>
      <c r="V9" s="72" t="s">
        <v>2392</v>
      </c>
      <c r="W9" s="72" t="s">
        <v>2108</v>
      </c>
      <c r="X9" s="72" t="s">
        <v>435</v>
      </c>
      <c r="Y9" s="72" t="s">
        <v>6</v>
      </c>
      <c r="Z9" s="72" t="s">
        <v>184</v>
      </c>
      <c r="AA9" s="137">
        <v>44044</v>
      </c>
      <c r="AB9" s="607" t="s">
        <v>2393</v>
      </c>
      <c r="AC9" s="72"/>
      <c r="AD9" s="72" t="s">
        <v>2394</v>
      </c>
      <c r="AE9" s="312" t="s">
        <v>2395</v>
      </c>
      <c r="AF9" s="72">
        <f t="shared" si="0"/>
        <v>28</v>
      </c>
      <c r="AG9" s="72"/>
      <c r="AH9" s="72"/>
      <c r="AI9" s="72"/>
    </row>
    <row r="10" spans="1:35" ht="105">
      <c r="A10" s="107">
        <v>5009</v>
      </c>
      <c r="B10" s="48" t="s">
        <v>167</v>
      </c>
      <c r="C10" s="72" t="s">
        <v>2336</v>
      </c>
      <c r="D10" s="72" t="s">
        <v>2386</v>
      </c>
      <c r="E10" s="48" t="s">
        <v>170</v>
      </c>
      <c r="F10" s="72" t="s">
        <v>2387</v>
      </c>
      <c r="G10" s="72" t="s">
        <v>2362</v>
      </c>
      <c r="H10" s="72" t="s">
        <v>2396</v>
      </c>
      <c r="I10" s="72" t="s">
        <v>2388</v>
      </c>
      <c r="J10" s="72" t="s">
        <v>2389</v>
      </c>
      <c r="K10" s="48" t="s">
        <v>2387</v>
      </c>
      <c r="L10" s="72" t="s">
        <v>435</v>
      </c>
      <c r="M10" s="72" t="s">
        <v>6</v>
      </c>
      <c r="N10" s="72">
        <v>48030</v>
      </c>
      <c r="O10" s="72" t="s">
        <v>2390</v>
      </c>
      <c r="P10" s="183">
        <v>42.475023405197199</v>
      </c>
      <c r="Q10" s="184">
        <v>-83.092156273002203</v>
      </c>
      <c r="R10" s="144">
        <v>20</v>
      </c>
      <c r="S10" s="577">
        <v>400</v>
      </c>
      <c r="T10" s="72" t="s">
        <v>1635</v>
      </c>
      <c r="U10" s="72" t="s">
        <v>2391</v>
      </c>
      <c r="V10" s="72" t="s">
        <v>2392</v>
      </c>
      <c r="W10" s="72" t="s">
        <v>2108</v>
      </c>
      <c r="X10" s="72" t="s">
        <v>435</v>
      </c>
      <c r="Y10" s="72" t="s">
        <v>6</v>
      </c>
      <c r="Z10" s="72" t="s">
        <v>184</v>
      </c>
      <c r="AA10" s="137">
        <v>44044</v>
      </c>
      <c r="AB10" s="607" t="s">
        <v>2393</v>
      </c>
      <c r="AC10" s="72"/>
      <c r="AD10" s="72" t="s">
        <v>2394</v>
      </c>
      <c r="AE10" s="312" t="s">
        <v>2395</v>
      </c>
      <c r="AF10" s="72">
        <f t="shared" si="0"/>
        <v>28</v>
      </c>
      <c r="AG10" s="72"/>
      <c r="AH10" s="72"/>
      <c r="AI10" s="72"/>
    </row>
    <row r="11" spans="1:35" ht="75">
      <c r="A11" s="107">
        <v>5010</v>
      </c>
      <c r="B11" s="48" t="s">
        <v>167</v>
      </c>
      <c r="C11" s="72" t="s">
        <v>2336</v>
      </c>
      <c r="D11" s="72" t="s">
        <v>2397</v>
      </c>
      <c r="E11" s="48" t="s">
        <v>197</v>
      </c>
      <c r="F11" s="72" t="s">
        <v>2398</v>
      </c>
      <c r="G11" s="72" t="s">
        <v>2362</v>
      </c>
      <c r="H11" s="72" t="s">
        <v>2396</v>
      </c>
      <c r="I11" s="72" t="s">
        <v>2399</v>
      </c>
      <c r="J11" s="72" t="s">
        <v>1075</v>
      </c>
      <c r="K11" s="48" t="s">
        <v>2400</v>
      </c>
      <c r="L11" s="72" t="s">
        <v>802</v>
      </c>
      <c r="M11" s="72" t="s">
        <v>6</v>
      </c>
      <c r="N11" s="72">
        <v>47562</v>
      </c>
      <c r="O11" s="72" t="s">
        <v>2401</v>
      </c>
      <c r="P11" s="183">
        <v>39.051798587179498</v>
      </c>
      <c r="Q11" s="184">
        <v>-86.849652399308098</v>
      </c>
      <c r="R11" s="144"/>
      <c r="S11" s="577"/>
      <c r="T11" s="72"/>
      <c r="U11" s="72" t="s">
        <v>2397</v>
      </c>
      <c r="V11" s="72" t="s">
        <v>2402</v>
      </c>
      <c r="W11" s="72" t="s">
        <v>2403</v>
      </c>
      <c r="X11" s="72" t="s">
        <v>985</v>
      </c>
      <c r="Y11" s="72" t="s">
        <v>6</v>
      </c>
      <c r="Z11" s="72" t="s">
        <v>2346</v>
      </c>
      <c r="AA11" s="137">
        <v>44417</v>
      </c>
      <c r="AB11" s="72" t="s">
        <v>2404</v>
      </c>
      <c r="AC11" s="72" t="s">
        <v>2406</v>
      </c>
      <c r="AD11" s="72" t="s">
        <v>2405</v>
      </c>
      <c r="AE11" s="312" t="s">
        <v>2399</v>
      </c>
      <c r="AF11" s="72">
        <f t="shared" si="0"/>
        <v>8</v>
      </c>
      <c r="AG11" s="72"/>
      <c r="AH11" s="72"/>
      <c r="AI11" s="72"/>
    </row>
    <row r="12" spans="1:35" ht="75">
      <c r="A12" s="107">
        <v>5011</v>
      </c>
      <c r="B12" s="48" t="s">
        <v>167</v>
      </c>
      <c r="C12" s="72" t="s">
        <v>2336</v>
      </c>
      <c r="D12" s="72" t="s">
        <v>2407</v>
      </c>
      <c r="E12" s="48" t="s">
        <v>197</v>
      </c>
      <c r="F12" s="72" t="s">
        <v>2408</v>
      </c>
      <c r="G12" s="72" t="s">
        <v>2362</v>
      </c>
      <c r="H12" s="72" t="s">
        <v>2396</v>
      </c>
      <c r="I12" s="72" t="s">
        <v>2409</v>
      </c>
      <c r="J12" s="72" t="s">
        <v>2410</v>
      </c>
      <c r="K12" s="48" t="s">
        <v>2408</v>
      </c>
      <c r="L12" s="72" t="s">
        <v>841</v>
      </c>
      <c r="M12" s="72" t="s">
        <v>6</v>
      </c>
      <c r="N12" s="72">
        <v>60155</v>
      </c>
      <c r="O12" s="72" t="s">
        <v>2411</v>
      </c>
      <c r="P12" s="183">
        <v>41.854976973989999</v>
      </c>
      <c r="Q12" s="184">
        <v>-87.864274625138805</v>
      </c>
      <c r="R12" s="144">
        <v>44</v>
      </c>
      <c r="S12" s="577"/>
      <c r="T12" s="72"/>
      <c r="U12" s="72" t="s">
        <v>2407</v>
      </c>
      <c r="V12" s="72" t="s">
        <v>2409</v>
      </c>
      <c r="W12" s="72" t="s">
        <v>2408</v>
      </c>
      <c r="X12" s="72" t="s">
        <v>841</v>
      </c>
      <c r="Y12" s="72" t="s">
        <v>6</v>
      </c>
      <c r="Z12" s="72" t="s">
        <v>184</v>
      </c>
      <c r="AA12" s="137">
        <v>44774</v>
      </c>
      <c r="AB12" s="72" t="s">
        <v>2412</v>
      </c>
      <c r="AC12" s="72" t="s">
        <v>2415</v>
      </c>
      <c r="AD12" s="72" t="s">
        <v>2413</v>
      </c>
      <c r="AE12" s="312" t="s">
        <v>2414</v>
      </c>
      <c r="AF12" s="72">
        <f t="shared" si="0"/>
        <v>6</v>
      </c>
      <c r="AG12" s="72"/>
      <c r="AH12" s="72"/>
      <c r="AI12" s="72"/>
    </row>
    <row r="13" spans="1:35" ht="90">
      <c r="A13" s="107">
        <v>5012</v>
      </c>
      <c r="B13" s="48" t="s">
        <v>167</v>
      </c>
      <c r="C13" s="72" t="s">
        <v>2336</v>
      </c>
      <c r="D13" s="72" t="s">
        <v>2416</v>
      </c>
      <c r="E13" s="48" t="s">
        <v>170</v>
      </c>
      <c r="F13" s="72" t="s">
        <v>2416</v>
      </c>
      <c r="G13" s="72" t="s">
        <v>2362</v>
      </c>
      <c r="H13" s="72" t="s">
        <v>2396</v>
      </c>
      <c r="I13" s="72" t="s">
        <v>2417</v>
      </c>
      <c r="J13" s="174" t="s">
        <v>2418</v>
      </c>
      <c r="K13" s="48" t="s">
        <v>2419</v>
      </c>
      <c r="L13" s="72" t="s">
        <v>855</v>
      </c>
      <c r="M13" s="72" t="s">
        <v>6</v>
      </c>
      <c r="N13" s="72">
        <v>30024</v>
      </c>
      <c r="O13" s="72" t="s">
        <v>2420</v>
      </c>
      <c r="P13" s="183">
        <v>34.019066714157603</v>
      </c>
      <c r="Q13" s="184">
        <v>-84.069398816234596</v>
      </c>
      <c r="R13" s="144"/>
      <c r="S13" s="577"/>
      <c r="T13" s="72"/>
      <c r="U13" s="72" t="s">
        <v>2421</v>
      </c>
      <c r="V13" s="72" t="s">
        <v>1720</v>
      </c>
      <c r="W13" s="72" t="s">
        <v>1726</v>
      </c>
      <c r="X13" s="72" t="s">
        <v>1287</v>
      </c>
      <c r="Y13" s="72" t="s">
        <v>6</v>
      </c>
      <c r="Z13" s="72" t="s">
        <v>184</v>
      </c>
      <c r="AA13" s="137">
        <v>44429</v>
      </c>
      <c r="AB13" s="72" t="s">
        <v>2422</v>
      </c>
      <c r="AC13" s="72"/>
      <c r="AD13" s="760" t="s">
        <v>2423</v>
      </c>
      <c r="AE13" s="312" t="s">
        <v>2424</v>
      </c>
      <c r="AF13" s="72">
        <f t="shared" si="0"/>
        <v>27</v>
      </c>
      <c r="AG13" s="72"/>
      <c r="AH13" s="72"/>
      <c r="AI13" s="72"/>
    </row>
    <row r="14" spans="1:35" ht="75">
      <c r="A14" s="107">
        <v>5013</v>
      </c>
      <c r="B14" s="48" t="s">
        <v>167</v>
      </c>
      <c r="C14" s="72" t="s">
        <v>2336</v>
      </c>
      <c r="D14" s="72" t="s">
        <v>1509</v>
      </c>
      <c r="E14" s="48" t="s">
        <v>197</v>
      </c>
      <c r="F14" s="72" t="s">
        <v>1509</v>
      </c>
      <c r="G14" s="72" t="s">
        <v>2362</v>
      </c>
      <c r="H14" s="72" t="s">
        <v>2396</v>
      </c>
      <c r="I14" s="72" t="s">
        <v>1511</v>
      </c>
      <c r="J14" s="72" t="s">
        <v>2425</v>
      </c>
      <c r="K14" s="48" t="s">
        <v>1513</v>
      </c>
      <c r="L14" s="72" t="s">
        <v>802</v>
      </c>
      <c r="M14" s="72" t="s">
        <v>6</v>
      </c>
      <c r="N14" s="72">
        <v>46013</v>
      </c>
      <c r="O14" s="72" t="s">
        <v>1514</v>
      </c>
      <c r="P14" s="183">
        <v>40.040045018995301</v>
      </c>
      <c r="Q14" s="184">
        <v>-85.728024971171905</v>
      </c>
      <c r="R14" s="144"/>
      <c r="S14" s="579"/>
      <c r="T14" s="72"/>
      <c r="U14" s="72" t="s">
        <v>1509</v>
      </c>
      <c r="V14" s="72" t="s">
        <v>1511</v>
      </c>
      <c r="W14" s="72" t="s">
        <v>1515</v>
      </c>
      <c r="X14" s="72" t="s">
        <v>177</v>
      </c>
      <c r="Y14" s="72" t="s">
        <v>6</v>
      </c>
      <c r="Z14" s="72" t="s">
        <v>2346</v>
      </c>
      <c r="AA14" s="137">
        <v>44417</v>
      </c>
      <c r="AB14" s="72" t="s">
        <v>2426</v>
      </c>
      <c r="AC14" s="72" t="s">
        <v>2427</v>
      </c>
      <c r="AD14" s="452" t="s">
        <v>1517</v>
      </c>
      <c r="AE14" s="312" t="s">
        <v>1511</v>
      </c>
      <c r="AF14" s="72">
        <f t="shared" si="0"/>
        <v>22</v>
      </c>
      <c r="AG14" s="72"/>
      <c r="AH14" s="72"/>
      <c r="AI14" s="72"/>
    </row>
    <row r="15" spans="1:35" ht="101.25" customHeight="1">
      <c r="A15" s="107">
        <v>5014</v>
      </c>
      <c r="B15" s="48" t="s">
        <v>167</v>
      </c>
      <c r="C15" s="72" t="s">
        <v>2336</v>
      </c>
      <c r="D15" s="72" t="s">
        <v>1509</v>
      </c>
      <c r="E15" s="48" t="s">
        <v>197</v>
      </c>
      <c r="F15" s="72" t="s">
        <v>1509</v>
      </c>
      <c r="G15" s="72" t="s">
        <v>2362</v>
      </c>
      <c r="H15" s="72" t="s">
        <v>2428</v>
      </c>
      <c r="I15" s="72" t="s">
        <v>1511</v>
      </c>
      <c r="J15" s="72" t="s">
        <v>2425</v>
      </c>
      <c r="K15" s="48" t="s">
        <v>1513</v>
      </c>
      <c r="L15" s="72" t="s">
        <v>802</v>
      </c>
      <c r="M15" s="72" t="s">
        <v>6</v>
      </c>
      <c r="N15" s="72">
        <v>46013</v>
      </c>
      <c r="O15" s="72" t="s">
        <v>1514</v>
      </c>
      <c r="P15" s="183">
        <v>40.040045018995301</v>
      </c>
      <c r="Q15" s="184">
        <v>-85.728024971171905</v>
      </c>
      <c r="R15" s="144"/>
      <c r="S15" s="579"/>
      <c r="T15" s="72"/>
      <c r="U15" s="72" t="s">
        <v>1509</v>
      </c>
      <c r="V15" s="72" t="s">
        <v>1511</v>
      </c>
      <c r="W15" s="72" t="s">
        <v>1515</v>
      </c>
      <c r="X15" s="72" t="s">
        <v>177</v>
      </c>
      <c r="Y15" s="72" t="s">
        <v>6</v>
      </c>
      <c r="Z15" s="72" t="s">
        <v>2346</v>
      </c>
      <c r="AA15" s="137">
        <v>44417</v>
      </c>
      <c r="AB15" s="72" t="s">
        <v>2426</v>
      </c>
      <c r="AC15" s="72" t="s">
        <v>2429</v>
      </c>
      <c r="AD15" s="142" t="s">
        <v>1517</v>
      </c>
      <c r="AE15" s="312" t="s">
        <v>1511</v>
      </c>
      <c r="AF15" s="72">
        <f t="shared" si="0"/>
        <v>22</v>
      </c>
      <c r="AG15" s="72"/>
      <c r="AH15" s="72"/>
      <c r="AI15" s="72"/>
    </row>
    <row r="16" spans="1:35" ht="225">
      <c r="A16" s="107">
        <v>5015</v>
      </c>
      <c r="B16" s="48" t="s">
        <v>167</v>
      </c>
      <c r="C16" s="72" t="s">
        <v>2336</v>
      </c>
      <c r="D16" s="72" t="s">
        <v>2430</v>
      </c>
      <c r="E16" s="48" t="s">
        <v>170</v>
      </c>
      <c r="F16" s="72" t="s">
        <v>2431</v>
      </c>
      <c r="G16" s="72" t="s">
        <v>2362</v>
      </c>
      <c r="H16" s="72" t="s">
        <v>2363</v>
      </c>
      <c r="I16" s="72" t="s">
        <v>2432</v>
      </c>
      <c r="J16" s="72" t="s">
        <v>2433</v>
      </c>
      <c r="K16" s="48" t="s">
        <v>2434</v>
      </c>
      <c r="L16" s="72" t="s">
        <v>927</v>
      </c>
      <c r="M16" s="72" t="s">
        <v>6</v>
      </c>
      <c r="N16" s="72">
        <v>45066</v>
      </c>
      <c r="O16" s="72" t="s">
        <v>2435</v>
      </c>
      <c r="P16" s="183">
        <v>39.569494038538302</v>
      </c>
      <c r="Q16" s="184">
        <v>-84.259189189150305</v>
      </c>
      <c r="R16" s="144">
        <v>33</v>
      </c>
      <c r="S16" s="577">
        <v>2</v>
      </c>
      <c r="T16" s="72" t="s">
        <v>2436</v>
      </c>
      <c r="U16" s="72" t="s">
        <v>2430</v>
      </c>
      <c r="V16" s="72" t="s">
        <v>2432</v>
      </c>
      <c r="W16" s="72" t="s">
        <v>2437</v>
      </c>
      <c r="X16" s="72" t="s">
        <v>435</v>
      </c>
      <c r="Y16" s="72" t="s">
        <v>6</v>
      </c>
      <c r="Z16" s="72" t="s">
        <v>184</v>
      </c>
      <c r="AA16" s="137">
        <v>44779</v>
      </c>
      <c r="AB16" s="72" t="s">
        <v>2438</v>
      </c>
      <c r="AC16" s="72" t="s">
        <v>2440</v>
      </c>
      <c r="AD16" s="72" t="s">
        <v>2439</v>
      </c>
      <c r="AE16" s="312" t="s">
        <v>2432</v>
      </c>
      <c r="AF16" s="72">
        <f t="shared" si="0"/>
        <v>13</v>
      </c>
      <c r="AG16" s="72"/>
      <c r="AH16" s="72"/>
      <c r="AI16" s="72"/>
    </row>
    <row r="17" spans="1:35" ht="60">
      <c r="A17" s="107">
        <v>5016</v>
      </c>
      <c r="B17" s="48" t="s">
        <v>230</v>
      </c>
      <c r="C17" s="72" t="s">
        <v>2336</v>
      </c>
      <c r="D17" s="72" t="s">
        <v>1529</v>
      </c>
      <c r="E17" s="48" t="s">
        <v>197</v>
      </c>
      <c r="F17" s="72" t="s">
        <v>1529</v>
      </c>
      <c r="G17" s="72" t="s">
        <v>2362</v>
      </c>
      <c r="H17" s="72" t="s">
        <v>2363</v>
      </c>
      <c r="I17" s="72" t="s">
        <v>1531</v>
      </c>
      <c r="J17" s="72" t="s">
        <v>1532</v>
      </c>
      <c r="K17" s="48" t="s">
        <v>275</v>
      </c>
      <c r="L17" s="72" t="s">
        <v>249</v>
      </c>
      <c r="M17" s="72" t="s">
        <v>6</v>
      </c>
      <c r="N17" s="72">
        <v>92008</v>
      </c>
      <c r="O17" s="135" t="s">
        <v>1533</v>
      </c>
      <c r="P17" s="202">
        <v>33.131817517359899</v>
      </c>
      <c r="Q17" s="189">
        <v>-117.27595937319499</v>
      </c>
      <c r="R17" s="711">
        <v>13</v>
      </c>
      <c r="S17" s="580"/>
      <c r="T17" s="115"/>
      <c r="U17" s="115" t="s">
        <v>1529</v>
      </c>
      <c r="V17" s="115" t="s">
        <v>1531</v>
      </c>
      <c r="W17" s="115" t="s">
        <v>275</v>
      </c>
      <c r="X17" s="115" t="s">
        <v>249</v>
      </c>
      <c r="Y17" s="115" t="s">
        <v>6</v>
      </c>
      <c r="Z17" s="115" t="s">
        <v>184</v>
      </c>
      <c r="AA17" s="117">
        <v>44774</v>
      </c>
      <c r="AB17" s="115" t="s">
        <v>2441</v>
      </c>
      <c r="AC17" s="115" t="s">
        <v>1537</v>
      </c>
      <c r="AD17" s="72" t="s">
        <v>2442</v>
      </c>
      <c r="AE17" s="72" t="s">
        <v>1536</v>
      </c>
      <c r="AF17" s="72">
        <f t="shared" si="0"/>
        <v>13</v>
      </c>
      <c r="AG17" s="72"/>
      <c r="AH17" s="72"/>
      <c r="AI17" s="72"/>
    </row>
    <row r="18" spans="1:35" ht="90">
      <c r="A18" s="107">
        <v>5017</v>
      </c>
      <c r="B18" s="48" t="s">
        <v>167</v>
      </c>
      <c r="C18" s="72" t="s">
        <v>2336</v>
      </c>
      <c r="D18" s="72" t="s">
        <v>2443</v>
      </c>
      <c r="E18" s="48" t="s">
        <v>170</v>
      </c>
      <c r="F18" s="72" t="s">
        <v>2444</v>
      </c>
      <c r="G18" s="72" t="s">
        <v>2339</v>
      </c>
      <c r="H18" s="72" t="s">
        <v>2445</v>
      </c>
      <c r="I18" s="72" t="s">
        <v>2446</v>
      </c>
      <c r="J18" s="72" t="s">
        <v>2447</v>
      </c>
      <c r="K18" s="48" t="s">
        <v>2448</v>
      </c>
      <c r="L18" s="72" t="s">
        <v>1331</v>
      </c>
      <c r="M18" s="72" t="s">
        <v>961</v>
      </c>
      <c r="N18" s="72">
        <v>84090</v>
      </c>
      <c r="O18" s="72" t="s">
        <v>2449</v>
      </c>
      <c r="P18" s="183">
        <v>31.2705702027366</v>
      </c>
      <c r="Q18" s="184">
        <v>-110.94232197397901</v>
      </c>
      <c r="R18" s="144"/>
      <c r="S18" s="579"/>
      <c r="T18" s="72"/>
      <c r="U18" s="72" t="s">
        <v>2450</v>
      </c>
      <c r="V18" s="72" t="s">
        <v>2446</v>
      </c>
      <c r="W18" s="72" t="s">
        <v>2451</v>
      </c>
      <c r="X18" s="72" t="s">
        <v>2452</v>
      </c>
      <c r="Y18" s="72" t="s">
        <v>6</v>
      </c>
      <c r="Z18" s="72" t="s">
        <v>184</v>
      </c>
      <c r="AA18" s="137">
        <v>44435</v>
      </c>
      <c r="AB18" s="72" t="s">
        <v>2453</v>
      </c>
      <c r="AC18" s="72"/>
      <c r="AD18" s="72" t="s">
        <v>2454</v>
      </c>
      <c r="AE18" s="312" t="s">
        <v>2446</v>
      </c>
      <c r="AF18" s="72">
        <f t="shared" si="0"/>
        <v>30</v>
      </c>
      <c r="AG18" s="72"/>
      <c r="AH18" s="72"/>
      <c r="AI18" s="72"/>
    </row>
    <row r="19" spans="1:35" ht="75">
      <c r="A19" s="107">
        <v>5018</v>
      </c>
      <c r="B19" s="48" t="s">
        <v>167</v>
      </c>
      <c r="C19" s="72" t="s">
        <v>2336</v>
      </c>
      <c r="D19" s="72" t="s">
        <v>2443</v>
      </c>
      <c r="E19" s="48" t="s">
        <v>170</v>
      </c>
      <c r="F19" s="72" t="s">
        <v>2455</v>
      </c>
      <c r="G19" s="72" t="s">
        <v>2339</v>
      </c>
      <c r="H19" s="72" t="s">
        <v>2445</v>
      </c>
      <c r="I19" s="72" t="s">
        <v>2456</v>
      </c>
      <c r="J19" s="72" t="s">
        <v>2457</v>
      </c>
      <c r="K19" s="48" t="s">
        <v>2458</v>
      </c>
      <c r="L19" s="72" t="s">
        <v>806</v>
      </c>
      <c r="M19" s="72" t="s">
        <v>6</v>
      </c>
      <c r="N19" s="72">
        <v>13838</v>
      </c>
      <c r="O19" s="72" t="s">
        <v>2459</v>
      </c>
      <c r="P19" s="183">
        <v>42.295298098858296</v>
      </c>
      <c r="Q19" s="184">
        <v>-75.414420844814998</v>
      </c>
      <c r="R19" s="144"/>
      <c r="S19" s="579"/>
      <c r="T19" s="72"/>
      <c r="U19" s="72" t="s">
        <v>2450</v>
      </c>
      <c r="V19" s="72" t="s">
        <v>2446</v>
      </c>
      <c r="W19" s="72" t="s">
        <v>2451</v>
      </c>
      <c r="X19" s="72" t="s">
        <v>2452</v>
      </c>
      <c r="Y19" s="72" t="s">
        <v>6</v>
      </c>
      <c r="Z19" s="72" t="s">
        <v>184</v>
      </c>
      <c r="AA19" s="137">
        <v>44435</v>
      </c>
      <c r="AB19" s="72" t="s">
        <v>2453</v>
      </c>
      <c r="AC19" s="72"/>
      <c r="AD19" s="72" t="s">
        <v>2460</v>
      </c>
      <c r="AE19" s="312" t="s">
        <v>2456</v>
      </c>
      <c r="AF19" s="72">
        <f t="shared" si="0"/>
        <v>25</v>
      </c>
      <c r="AG19" s="72"/>
      <c r="AH19" s="72"/>
      <c r="AI19" s="72"/>
    </row>
    <row r="20" spans="1:35" ht="90">
      <c r="A20" s="107">
        <v>5019</v>
      </c>
      <c r="B20" s="48" t="s">
        <v>167</v>
      </c>
      <c r="C20" s="72" t="s">
        <v>2336</v>
      </c>
      <c r="D20" s="72" t="s">
        <v>2443</v>
      </c>
      <c r="E20" s="48" t="s">
        <v>170</v>
      </c>
      <c r="F20" s="72" t="s">
        <v>2461</v>
      </c>
      <c r="G20" s="72" t="s">
        <v>2339</v>
      </c>
      <c r="H20" s="72" t="s">
        <v>2445</v>
      </c>
      <c r="I20" s="72" t="s">
        <v>2462</v>
      </c>
      <c r="J20" s="72" t="s">
        <v>2463</v>
      </c>
      <c r="K20" s="48" t="s">
        <v>2464</v>
      </c>
      <c r="L20" s="72" t="s">
        <v>806</v>
      </c>
      <c r="M20" s="72" t="s">
        <v>6</v>
      </c>
      <c r="N20" s="72">
        <v>13760</v>
      </c>
      <c r="O20" s="72" t="s">
        <v>2465</v>
      </c>
      <c r="P20" s="183">
        <v>42.1089948574365</v>
      </c>
      <c r="Q20" s="184">
        <v>-76.013846431329</v>
      </c>
      <c r="R20" s="144"/>
      <c r="S20" s="579"/>
      <c r="T20" s="72"/>
      <c r="U20" s="72" t="s">
        <v>2450</v>
      </c>
      <c r="V20" s="72" t="s">
        <v>2446</v>
      </c>
      <c r="W20" s="72" t="s">
        <v>2451</v>
      </c>
      <c r="X20" s="72" t="s">
        <v>2452</v>
      </c>
      <c r="Y20" s="72" t="s">
        <v>6</v>
      </c>
      <c r="Z20" s="72" t="s">
        <v>184</v>
      </c>
      <c r="AA20" s="137">
        <v>44435</v>
      </c>
      <c r="AB20" s="72" t="s">
        <v>2453</v>
      </c>
      <c r="AC20" s="115"/>
      <c r="AD20" s="72" t="s">
        <v>2466</v>
      </c>
      <c r="AE20" s="312" t="s">
        <v>2467</v>
      </c>
      <c r="AF20" s="72">
        <f t="shared" si="0"/>
        <v>29</v>
      </c>
      <c r="AG20" s="72"/>
      <c r="AH20" s="72"/>
      <c r="AI20" s="72"/>
    </row>
    <row r="21" spans="1:35" ht="210">
      <c r="A21" s="107">
        <v>5020</v>
      </c>
      <c r="B21" s="48" t="s">
        <v>167</v>
      </c>
      <c r="C21" s="72" t="s">
        <v>2336</v>
      </c>
      <c r="D21" s="72" t="s">
        <v>2468</v>
      </c>
      <c r="E21" s="48" t="s">
        <v>170</v>
      </c>
      <c r="F21" s="72" t="s">
        <v>2468</v>
      </c>
      <c r="G21" s="72" t="s">
        <v>2339</v>
      </c>
      <c r="H21" s="72" t="s">
        <v>2356</v>
      </c>
      <c r="I21" s="72" t="s">
        <v>2469</v>
      </c>
      <c r="J21" s="76" t="s">
        <v>2470</v>
      </c>
      <c r="K21" s="48" t="s">
        <v>1293</v>
      </c>
      <c r="L21" s="72" t="s">
        <v>1287</v>
      </c>
      <c r="M21" s="72" t="s">
        <v>6</v>
      </c>
      <c r="N21" s="72">
        <v>15857</v>
      </c>
      <c r="O21" s="72" t="s">
        <v>2471</v>
      </c>
      <c r="P21" s="183">
        <v>41.456931884237498</v>
      </c>
      <c r="Q21" s="184">
        <v>-78.559207617858505</v>
      </c>
      <c r="R21" s="144"/>
      <c r="S21" s="579"/>
      <c r="T21" s="72"/>
      <c r="U21" s="72" t="s">
        <v>2450</v>
      </c>
      <c r="V21" s="72" t="s">
        <v>2446</v>
      </c>
      <c r="W21" s="72" t="s">
        <v>2451</v>
      </c>
      <c r="X21" s="72" t="s">
        <v>2452</v>
      </c>
      <c r="Y21" s="72" t="s">
        <v>6</v>
      </c>
      <c r="Z21" s="72" t="s">
        <v>184</v>
      </c>
      <c r="AA21" s="137">
        <v>44421</v>
      </c>
      <c r="AB21" s="72" t="s">
        <v>2453</v>
      </c>
      <c r="AC21" s="72" t="s">
        <v>2473</v>
      </c>
      <c r="AD21" s="72" t="s">
        <v>2472</v>
      </c>
      <c r="AE21" s="312" t="s">
        <v>2469</v>
      </c>
      <c r="AF21" s="72">
        <f t="shared" si="0"/>
        <v>24</v>
      </c>
      <c r="AG21" s="72"/>
      <c r="AH21" s="72"/>
      <c r="AI21" s="72"/>
    </row>
    <row r="22" spans="1:35" ht="105">
      <c r="A22" s="107">
        <v>5021</v>
      </c>
      <c r="B22" s="48" t="s">
        <v>167</v>
      </c>
      <c r="C22" s="72" t="s">
        <v>2336</v>
      </c>
      <c r="D22" s="72" t="s">
        <v>2474</v>
      </c>
      <c r="E22" s="48" t="s">
        <v>170</v>
      </c>
      <c r="F22" s="72" t="s">
        <v>2475</v>
      </c>
      <c r="G22" s="72" t="s">
        <v>2339</v>
      </c>
      <c r="H22" s="72" t="s">
        <v>2445</v>
      </c>
      <c r="I22" s="72" t="s">
        <v>2469</v>
      </c>
      <c r="J22" s="76" t="s">
        <v>2470</v>
      </c>
      <c r="K22" s="48" t="s">
        <v>1293</v>
      </c>
      <c r="L22" s="72" t="s">
        <v>1287</v>
      </c>
      <c r="M22" s="72" t="s">
        <v>6</v>
      </c>
      <c r="N22" s="72">
        <v>15857</v>
      </c>
      <c r="O22" s="72" t="s">
        <v>2471</v>
      </c>
      <c r="P22" s="183">
        <v>41.456931884237498</v>
      </c>
      <c r="Q22" s="184">
        <v>-78.559207617858505</v>
      </c>
      <c r="R22" s="144"/>
      <c r="S22" s="579"/>
      <c r="T22" s="72"/>
      <c r="U22" s="72" t="s">
        <v>2450</v>
      </c>
      <c r="V22" s="72" t="s">
        <v>2446</v>
      </c>
      <c r="W22" s="72" t="s">
        <v>2451</v>
      </c>
      <c r="X22" s="72" t="s">
        <v>2452</v>
      </c>
      <c r="Y22" s="72" t="s">
        <v>6</v>
      </c>
      <c r="Z22" s="72" t="s">
        <v>184</v>
      </c>
      <c r="AA22" s="137">
        <v>44435</v>
      </c>
      <c r="AB22" s="72" t="s">
        <v>2453</v>
      </c>
      <c r="AC22" s="72"/>
      <c r="AD22" s="72" t="s">
        <v>2476</v>
      </c>
      <c r="AE22" s="312" t="s">
        <v>2469</v>
      </c>
      <c r="AF22" s="72">
        <f t="shared" si="0"/>
        <v>30</v>
      </c>
      <c r="AG22" s="72"/>
      <c r="AH22" s="72"/>
      <c r="AI22" s="72"/>
    </row>
    <row r="23" spans="1:35" ht="105">
      <c r="A23" s="107">
        <v>5022</v>
      </c>
      <c r="B23" s="48" t="s">
        <v>167</v>
      </c>
      <c r="C23" s="72" t="s">
        <v>2336</v>
      </c>
      <c r="D23" s="72" t="s">
        <v>2474</v>
      </c>
      <c r="E23" s="48" t="s">
        <v>170</v>
      </c>
      <c r="F23" s="72" t="s">
        <v>2477</v>
      </c>
      <c r="G23" s="72" t="s">
        <v>2339</v>
      </c>
      <c r="H23" s="72" t="s">
        <v>2356</v>
      </c>
      <c r="I23" t="s">
        <v>2469</v>
      </c>
      <c r="J23" s="72" t="s">
        <v>2478</v>
      </c>
      <c r="K23" s="48" t="s">
        <v>2479</v>
      </c>
      <c r="L23" s="72" t="s">
        <v>2480</v>
      </c>
      <c r="M23" s="72" t="s">
        <v>961</v>
      </c>
      <c r="N23" s="72">
        <v>22435</v>
      </c>
      <c r="O23" s="72" t="s">
        <v>2481</v>
      </c>
      <c r="P23" s="183">
        <v>32.5388032622566</v>
      </c>
      <c r="Q23" s="184">
        <v>-116.918655116274</v>
      </c>
      <c r="R23" s="144"/>
      <c r="S23" s="579"/>
      <c r="T23" s="72"/>
      <c r="U23" s="72" t="s">
        <v>2450</v>
      </c>
      <c r="V23" s="72" t="s">
        <v>2446</v>
      </c>
      <c r="W23" s="72" t="s">
        <v>2451</v>
      </c>
      <c r="X23" s="72" t="s">
        <v>2452</v>
      </c>
      <c r="Y23" s="72" t="s">
        <v>6</v>
      </c>
      <c r="Z23" s="72" t="s">
        <v>184</v>
      </c>
      <c r="AA23" s="137">
        <v>44421</v>
      </c>
      <c r="AB23" s="72" t="s">
        <v>2453</v>
      </c>
      <c r="AC23" s="72"/>
      <c r="AD23" s="72" t="s">
        <v>2476</v>
      </c>
      <c r="AE23" s="312" t="s">
        <v>2469</v>
      </c>
      <c r="AF23" s="72">
        <f t="shared" si="0"/>
        <v>30</v>
      </c>
      <c r="AG23" s="72"/>
      <c r="AH23" s="72"/>
      <c r="AI23" s="72"/>
    </row>
    <row r="24" spans="1:35" ht="75">
      <c r="A24" s="107">
        <v>5023</v>
      </c>
      <c r="B24" s="48" t="s">
        <v>167</v>
      </c>
      <c r="C24" s="72" t="s">
        <v>2336</v>
      </c>
      <c r="D24" s="168" t="s">
        <v>2482</v>
      </c>
      <c r="E24" s="48" t="s">
        <v>170</v>
      </c>
      <c r="F24" s="72" t="s">
        <v>2483</v>
      </c>
      <c r="G24" s="72" t="s">
        <v>2339</v>
      </c>
      <c r="H24" s="72" t="s">
        <v>8</v>
      </c>
      <c r="I24" s="72" t="s">
        <v>2484</v>
      </c>
      <c r="J24" s="72" t="s">
        <v>2485</v>
      </c>
      <c r="K24" s="48" t="s">
        <v>2486</v>
      </c>
      <c r="L24" s="72" t="s">
        <v>993</v>
      </c>
      <c r="M24" s="72" t="s">
        <v>6</v>
      </c>
      <c r="N24" s="107">
        <v>53226</v>
      </c>
      <c r="O24" s="135" t="s">
        <v>2487</v>
      </c>
      <c r="P24" s="183">
        <v>43.047413649137603</v>
      </c>
      <c r="Q24" s="184">
        <v>-88.0539510736251</v>
      </c>
      <c r="R24" s="144"/>
      <c r="S24" s="144"/>
      <c r="T24" s="107"/>
      <c r="U24" s="76" t="s">
        <v>2482</v>
      </c>
      <c r="V24" s="76" t="s">
        <v>2484</v>
      </c>
      <c r="W24" s="76" t="s">
        <v>2488</v>
      </c>
      <c r="X24" s="76" t="s">
        <v>1287</v>
      </c>
      <c r="Y24" s="76" t="s">
        <v>6</v>
      </c>
      <c r="Z24" s="72" t="s">
        <v>184</v>
      </c>
      <c r="AA24" s="137">
        <v>44421</v>
      </c>
      <c r="AB24" s="72" t="s">
        <v>2489</v>
      </c>
      <c r="AC24" s="72" t="s">
        <v>2492</v>
      </c>
      <c r="AD24" s="72" t="s">
        <v>2490</v>
      </c>
      <c r="AE24" s="312" t="s">
        <v>2491</v>
      </c>
      <c r="AF24" s="72">
        <f t="shared" si="0"/>
        <v>26</v>
      </c>
      <c r="AG24" s="72"/>
      <c r="AH24" s="72"/>
      <c r="AI24" s="72"/>
    </row>
    <row r="25" spans="1:35" ht="75">
      <c r="A25" s="107">
        <v>5024</v>
      </c>
      <c r="B25" s="114" t="s">
        <v>167</v>
      </c>
      <c r="C25" s="72" t="s">
        <v>2336</v>
      </c>
      <c r="D25" s="115" t="s">
        <v>2493</v>
      </c>
      <c r="E25" s="114" t="s">
        <v>170</v>
      </c>
      <c r="F25" s="115" t="s">
        <v>2494</v>
      </c>
      <c r="G25" s="115" t="s">
        <v>2339</v>
      </c>
      <c r="H25" s="115" t="s">
        <v>2340</v>
      </c>
      <c r="I25" s="115" t="s">
        <v>2495</v>
      </c>
      <c r="J25" s="115" t="s">
        <v>2496</v>
      </c>
      <c r="K25" s="114" t="s">
        <v>2497</v>
      </c>
      <c r="L25" s="115" t="s">
        <v>753</v>
      </c>
      <c r="M25" s="115" t="s">
        <v>6</v>
      </c>
      <c r="N25" s="708" t="s">
        <v>2498</v>
      </c>
      <c r="O25" s="115" t="s">
        <v>2499</v>
      </c>
      <c r="P25" s="116">
        <v>42.349209304640603</v>
      </c>
      <c r="Q25" s="189">
        <v>-71.623000503716696</v>
      </c>
      <c r="R25" s="116">
        <v>75</v>
      </c>
      <c r="S25" s="116"/>
      <c r="T25" s="115"/>
      <c r="U25" s="115" t="s">
        <v>2493</v>
      </c>
      <c r="V25" s="115" t="s">
        <v>2500</v>
      </c>
      <c r="W25" s="115" t="s">
        <v>2501</v>
      </c>
      <c r="X25" s="115" t="s">
        <v>753</v>
      </c>
      <c r="Y25" s="115" t="s">
        <v>6</v>
      </c>
      <c r="Z25" s="115" t="s">
        <v>184</v>
      </c>
      <c r="AA25" s="117">
        <v>45304</v>
      </c>
      <c r="AB25" s="1" t="s">
        <v>2502</v>
      </c>
      <c r="AC25" s="115"/>
      <c r="AD25" s="376" t="s">
        <v>2503</v>
      </c>
      <c r="AE25" s="514"/>
      <c r="AF25" s="72">
        <f t="shared" si="0"/>
        <v>24</v>
      </c>
      <c r="AG25" s="72"/>
      <c r="AH25" s="72"/>
      <c r="AI25" s="72"/>
    </row>
    <row r="26" spans="1:35" ht="105">
      <c r="A26" s="107">
        <v>5025</v>
      </c>
      <c r="B26" s="48" t="s">
        <v>167</v>
      </c>
      <c r="C26" s="72" t="s">
        <v>2336</v>
      </c>
      <c r="D26" s="72" t="s">
        <v>2504</v>
      </c>
      <c r="E26" s="48" t="s">
        <v>170</v>
      </c>
      <c r="F26" s="72" t="s">
        <v>2505</v>
      </c>
      <c r="G26" s="72" t="s">
        <v>2339</v>
      </c>
      <c r="H26" s="72" t="s">
        <v>2445</v>
      </c>
      <c r="I26" t="s">
        <v>2506</v>
      </c>
      <c r="J26" s="72" t="s">
        <v>2507</v>
      </c>
      <c r="K26" s="48" t="s">
        <v>1633</v>
      </c>
      <c r="L26" s="72" t="s">
        <v>435</v>
      </c>
      <c r="M26" s="72" t="s">
        <v>6</v>
      </c>
      <c r="N26" s="72">
        <v>49423</v>
      </c>
      <c r="O26" s="72" t="s">
        <v>2508</v>
      </c>
      <c r="P26" s="183">
        <v>42.775484157466202</v>
      </c>
      <c r="Q26" s="184">
        <v>-86.126509117813796</v>
      </c>
      <c r="R26" s="144"/>
      <c r="S26" s="577"/>
      <c r="T26" s="72"/>
      <c r="U26" s="72" t="s">
        <v>2504</v>
      </c>
      <c r="V26" t="s">
        <v>2506</v>
      </c>
      <c r="W26" s="72" t="s">
        <v>2509</v>
      </c>
      <c r="X26" s="72" t="s">
        <v>435</v>
      </c>
      <c r="Y26" s="72" t="s">
        <v>6</v>
      </c>
      <c r="Z26" s="72" t="s">
        <v>2346</v>
      </c>
      <c r="AA26" s="137">
        <v>44418</v>
      </c>
      <c r="AB26" s="72" t="s">
        <v>2510</v>
      </c>
      <c r="AC26" s="72"/>
      <c r="AD26" s="72" t="s">
        <v>2511</v>
      </c>
      <c r="AE26" s="312" t="s">
        <v>2512</v>
      </c>
      <c r="AF26" s="72">
        <f t="shared" si="0"/>
        <v>29</v>
      </c>
      <c r="AG26" s="72"/>
      <c r="AH26" s="72"/>
      <c r="AI26" s="72"/>
    </row>
    <row r="27" spans="1:35" ht="75">
      <c r="A27" s="107">
        <v>5026</v>
      </c>
      <c r="B27" s="114" t="s">
        <v>167</v>
      </c>
      <c r="C27" s="115" t="s">
        <v>2336</v>
      </c>
      <c r="D27" s="115" t="s">
        <v>2513</v>
      </c>
      <c r="E27" s="114" t="s">
        <v>197</v>
      </c>
      <c r="F27" s="115" t="s">
        <v>2513</v>
      </c>
      <c r="G27" s="115" t="s">
        <v>2362</v>
      </c>
      <c r="H27" s="115" t="s">
        <v>2363</v>
      </c>
      <c r="I27" s="115" t="s">
        <v>2514</v>
      </c>
      <c r="J27" s="115" t="s">
        <v>2515</v>
      </c>
      <c r="K27" s="114" t="s">
        <v>2516</v>
      </c>
      <c r="L27" s="115" t="s">
        <v>249</v>
      </c>
      <c r="M27" s="115" t="s">
        <v>6</v>
      </c>
      <c r="N27" s="115">
        <v>90670</v>
      </c>
      <c r="O27" s="115" t="s">
        <v>2517</v>
      </c>
      <c r="P27" s="116">
        <v>33.56</v>
      </c>
      <c r="Q27" s="189">
        <v>-118.5</v>
      </c>
      <c r="R27" s="116">
        <v>100</v>
      </c>
      <c r="S27" s="116"/>
      <c r="T27" s="115"/>
      <c r="U27" s="115" t="s">
        <v>2513</v>
      </c>
      <c r="V27" s="115" t="s">
        <v>2514</v>
      </c>
      <c r="W27" s="115" t="s">
        <v>2516</v>
      </c>
      <c r="X27" s="115" t="s">
        <v>249</v>
      </c>
      <c r="Y27" s="115" t="s">
        <v>6</v>
      </c>
      <c r="Z27" s="115"/>
      <c r="AA27" s="115"/>
      <c r="AB27" s="115" t="s">
        <v>2518</v>
      </c>
      <c r="AC27" s="115" t="s">
        <v>2521</v>
      </c>
      <c r="AD27" s="72" t="s">
        <v>2519</v>
      </c>
      <c r="AE27" s="312" t="s">
        <v>2520</v>
      </c>
      <c r="AF27" s="72">
        <f t="shared" si="0"/>
        <v>26</v>
      </c>
      <c r="AG27" s="72"/>
      <c r="AH27" s="72"/>
      <c r="AI27" s="72"/>
    </row>
    <row r="28" spans="1:35" ht="60">
      <c r="A28" s="107">
        <v>5027</v>
      </c>
      <c r="B28" s="48" t="s">
        <v>167</v>
      </c>
      <c r="C28" s="72" t="s">
        <v>2336</v>
      </c>
      <c r="D28" s="72" t="s">
        <v>2522</v>
      </c>
      <c r="E28" s="48" t="s">
        <v>197</v>
      </c>
      <c r="F28" s="72" t="s">
        <v>2522</v>
      </c>
      <c r="G28" s="72" t="s">
        <v>2362</v>
      </c>
      <c r="H28" s="72" t="s">
        <v>2363</v>
      </c>
      <c r="I28" s="72" t="s">
        <v>2523</v>
      </c>
      <c r="J28" s="72" t="s">
        <v>2524</v>
      </c>
      <c r="K28" s="48" t="s">
        <v>2525</v>
      </c>
      <c r="L28" s="72" t="s">
        <v>249</v>
      </c>
      <c r="M28" s="72" t="s">
        <v>6</v>
      </c>
      <c r="N28" s="72">
        <v>92626</v>
      </c>
      <c r="O28" s="72" t="s">
        <v>2526</v>
      </c>
      <c r="P28" s="183">
        <v>33.697463913628098</v>
      </c>
      <c r="Q28" s="184">
        <v>-117.930018258635</v>
      </c>
      <c r="R28" s="144">
        <v>35</v>
      </c>
      <c r="S28" s="144"/>
      <c r="T28" s="107"/>
      <c r="U28" s="72" t="s">
        <v>2522</v>
      </c>
      <c r="V28" s="72" t="s">
        <v>2523</v>
      </c>
      <c r="W28" s="72" t="s">
        <v>2525</v>
      </c>
      <c r="X28" s="72" t="s">
        <v>249</v>
      </c>
      <c r="Y28" s="72" t="s">
        <v>6</v>
      </c>
      <c r="Z28" s="72" t="s">
        <v>184</v>
      </c>
      <c r="AA28" s="137">
        <v>44774</v>
      </c>
      <c r="AB28" s="72" t="s">
        <v>2527</v>
      </c>
      <c r="AC28" s="72" t="s">
        <v>2530</v>
      </c>
      <c r="AD28" s="72" t="s">
        <v>2528</v>
      </c>
      <c r="AE28" s="312" t="s">
        <v>2529</v>
      </c>
      <c r="AF28" s="72">
        <f t="shared" si="0"/>
        <v>10</v>
      </c>
      <c r="AG28" s="72"/>
      <c r="AH28" s="72"/>
      <c r="AI28" s="72"/>
    </row>
    <row r="29" spans="1:35" ht="90">
      <c r="A29" s="107">
        <v>5028</v>
      </c>
      <c r="B29" s="617" t="s">
        <v>167</v>
      </c>
      <c r="C29" s="619" t="s">
        <v>2336</v>
      </c>
      <c r="D29" s="703" t="s">
        <v>7004</v>
      </c>
      <c r="E29" s="706" t="s">
        <v>197</v>
      </c>
      <c r="F29" s="619" t="s">
        <v>7004</v>
      </c>
      <c r="G29" s="619" t="s">
        <v>6976</v>
      </c>
      <c r="H29" s="619" t="s">
        <v>7005</v>
      </c>
      <c r="I29" s="703" t="s">
        <v>7006</v>
      </c>
      <c r="J29" s="652" t="s">
        <v>7007</v>
      </c>
      <c r="K29" s="617" t="s">
        <v>1933</v>
      </c>
      <c r="L29" s="619" t="s">
        <v>249</v>
      </c>
      <c r="M29" s="619" t="s">
        <v>6</v>
      </c>
      <c r="N29" s="619">
        <v>95838</v>
      </c>
      <c r="O29" s="619" t="s">
        <v>7230</v>
      </c>
      <c r="P29" s="709">
        <v>38.639532034072197</v>
      </c>
      <c r="Q29" s="638">
        <v>-121.45951511925099</v>
      </c>
      <c r="R29" s="712"/>
      <c r="S29" s="639" t="s">
        <v>6886</v>
      </c>
      <c r="T29" s="619"/>
      <c r="U29" s="619" t="s">
        <v>7004</v>
      </c>
      <c r="V29" s="619" t="s">
        <v>7006</v>
      </c>
      <c r="W29" s="619" t="s">
        <v>1933</v>
      </c>
      <c r="X29" s="619" t="s">
        <v>249</v>
      </c>
      <c r="Y29" s="619" t="s">
        <v>6</v>
      </c>
      <c r="Z29" s="619" t="s">
        <v>2886</v>
      </c>
      <c r="AA29" s="640">
        <v>45336</v>
      </c>
      <c r="AB29" s="653" t="s">
        <v>7006</v>
      </c>
      <c r="AC29" s="619"/>
      <c r="AD29" s="761" t="s">
        <v>7008</v>
      </c>
      <c r="AE29" s="641"/>
      <c r="AF29" s="619">
        <f t="shared" si="0"/>
        <v>28</v>
      </c>
      <c r="AG29" s="619"/>
      <c r="AH29" s="619"/>
      <c r="AI29" s="619"/>
    </row>
    <row r="30" spans="1:35" ht="90">
      <c r="A30" s="107">
        <v>5029</v>
      </c>
      <c r="B30" s="705" t="s">
        <v>167</v>
      </c>
      <c r="C30" s="702" t="s">
        <v>2336</v>
      </c>
      <c r="D30" s="702" t="s">
        <v>2531</v>
      </c>
      <c r="E30" s="705" t="s">
        <v>197</v>
      </c>
      <c r="F30" s="702" t="s">
        <v>2531</v>
      </c>
      <c r="G30" s="702" t="s">
        <v>2362</v>
      </c>
      <c r="H30" s="702" t="s">
        <v>2363</v>
      </c>
      <c r="I30" s="702" t="s">
        <v>2532</v>
      </c>
      <c r="J30" s="702" t="s">
        <v>2533</v>
      </c>
      <c r="K30" s="705" t="s">
        <v>2534</v>
      </c>
      <c r="L30" s="702" t="s">
        <v>993</v>
      </c>
      <c r="M30" s="702" t="s">
        <v>6</v>
      </c>
      <c r="N30" s="702">
        <v>53511</v>
      </c>
      <c r="O30" s="702" t="s">
        <v>2535</v>
      </c>
      <c r="P30" s="366">
        <v>42.503143726984902</v>
      </c>
      <c r="Q30" s="203">
        <v>-89.035219618753302</v>
      </c>
      <c r="R30" s="366">
        <v>12</v>
      </c>
      <c r="S30" s="366"/>
      <c r="T30" s="702"/>
      <c r="U30" s="702" t="s">
        <v>2531</v>
      </c>
      <c r="V30" s="702" t="s">
        <v>2532</v>
      </c>
      <c r="W30" s="702" t="s">
        <v>2536</v>
      </c>
      <c r="X30" s="702" t="s">
        <v>993</v>
      </c>
      <c r="Y30" s="702" t="s">
        <v>6</v>
      </c>
      <c r="Z30" s="702" t="s">
        <v>240</v>
      </c>
      <c r="AA30" s="714">
        <v>44774</v>
      </c>
      <c r="AB30" s="702" t="s">
        <v>2537</v>
      </c>
      <c r="AC30" s="702" t="s">
        <v>2540</v>
      </c>
      <c r="AD30" s="72" t="s">
        <v>2538</v>
      </c>
      <c r="AE30" s="312" t="s">
        <v>2539</v>
      </c>
      <c r="AF30" s="72">
        <f t="shared" si="0"/>
        <v>11</v>
      </c>
      <c r="AG30" s="72"/>
      <c r="AH30" s="72"/>
      <c r="AI30" s="72"/>
    </row>
    <row r="31" spans="1:35" ht="73.5" customHeight="1">
      <c r="A31" s="107">
        <v>5030</v>
      </c>
      <c r="B31" s="48" t="s">
        <v>167</v>
      </c>
      <c r="C31" s="72" t="s">
        <v>2336</v>
      </c>
      <c r="D31" s="72" t="s">
        <v>1547</v>
      </c>
      <c r="E31" s="48" t="s">
        <v>170</v>
      </c>
      <c r="F31" s="72" t="s">
        <v>1547</v>
      </c>
      <c r="G31" s="72" t="s">
        <v>2362</v>
      </c>
      <c r="H31" s="72" t="s">
        <v>2363</v>
      </c>
      <c r="I31" s="72" t="s">
        <v>1548</v>
      </c>
      <c r="J31" s="72" t="s">
        <v>1549</v>
      </c>
      <c r="K31" s="48" t="s">
        <v>1550</v>
      </c>
      <c r="L31" s="72" t="s">
        <v>155</v>
      </c>
      <c r="M31" s="72" t="s">
        <v>7</v>
      </c>
      <c r="N31" s="72" t="s">
        <v>1551</v>
      </c>
      <c r="O31" s="72" t="s">
        <v>1552</v>
      </c>
      <c r="P31" s="183">
        <v>45.556091015749701</v>
      </c>
      <c r="Q31" s="184">
        <v>-73.425185844494905</v>
      </c>
      <c r="R31" s="579">
        <v>228</v>
      </c>
      <c r="S31" s="579"/>
      <c r="T31" s="72"/>
      <c r="U31" s="72" t="s">
        <v>1547</v>
      </c>
      <c r="V31" s="72" t="s">
        <v>1548</v>
      </c>
      <c r="W31" s="72" t="s">
        <v>1550</v>
      </c>
      <c r="X31" s="72" t="s">
        <v>155</v>
      </c>
      <c r="Y31" s="72" t="s">
        <v>7</v>
      </c>
      <c r="Z31" s="72" t="s">
        <v>184</v>
      </c>
      <c r="AA31" s="137">
        <v>44414</v>
      </c>
      <c r="AB31" s="72" t="s">
        <v>2541</v>
      </c>
      <c r="AC31" s="72"/>
      <c r="AD31" s="72" t="s">
        <v>2542</v>
      </c>
      <c r="AE31" s="312" t="s">
        <v>1548</v>
      </c>
      <c r="AF31" s="72">
        <f t="shared" si="0"/>
        <v>11</v>
      </c>
      <c r="AG31" s="72"/>
      <c r="AH31" s="72"/>
      <c r="AI31" s="72"/>
    </row>
    <row r="32" spans="1:35" ht="90">
      <c r="A32" s="107">
        <v>5031</v>
      </c>
      <c r="B32" s="48" t="s">
        <v>389</v>
      </c>
      <c r="C32" s="72" t="s">
        <v>2336</v>
      </c>
      <c r="D32" s="72" t="s">
        <v>2543</v>
      </c>
      <c r="E32" s="48" t="s">
        <v>197</v>
      </c>
      <c r="F32" s="72" t="s">
        <v>2544</v>
      </c>
      <c r="G32" s="72" t="s">
        <v>2362</v>
      </c>
      <c r="H32" s="72" t="s">
        <v>2363</v>
      </c>
      <c r="I32" s="115" t="s">
        <v>2545</v>
      </c>
      <c r="J32" s="72" t="s">
        <v>2546</v>
      </c>
      <c r="K32" s="48" t="s">
        <v>1562</v>
      </c>
      <c r="L32" s="72" t="s">
        <v>886</v>
      </c>
      <c r="M32" s="72" t="s">
        <v>6</v>
      </c>
      <c r="N32" s="72">
        <v>42740</v>
      </c>
      <c r="O32" s="72" t="s">
        <v>1563</v>
      </c>
      <c r="P32" s="183">
        <v>37.6</v>
      </c>
      <c r="Q32" s="116">
        <v>-85.9</v>
      </c>
      <c r="R32" s="144">
        <v>5000</v>
      </c>
      <c r="S32" s="579">
        <v>86</v>
      </c>
      <c r="T32" s="72" t="s">
        <v>1575</v>
      </c>
      <c r="U32" s="72" t="s">
        <v>1564</v>
      </c>
      <c r="V32" s="115" t="s">
        <v>1560</v>
      </c>
      <c r="W32" s="72" t="s">
        <v>1566</v>
      </c>
      <c r="X32" s="72" t="s">
        <v>1149</v>
      </c>
      <c r="Y32" s="72" t="s">
        <v>1567</v>
      </c>
      <c r="Z32" s="72" t="s">
        <v>184</v>
      </c>
      <c r="AA32" s="137">
        <v>45096</v>
      </c>
      <c r="AB32" s="1" t="s">
        <v>2547</v>
      </c>
      <c r="AC32" s="72" t="s">
        <v>2550</v>
      </c>
      <c r="AD32" s="72" t="s">
        <v>2548</v>
      </c>
      <c r="AE32" s="312" t="s">
        <v>2549</v>
      </c>
      <c r="AF32" s="72">
        <f t="shared" si="0"/>
        <v>12</v>
      </c>
      <c r="AG32" s="72"/>
      <c r="AH32" s="72"/>
      <c r="AI32" s="72"/>
    </row>
    <row r="33" spans="1:35" ht="105">
      <c r="A33" s="107">
        <v>5032</v>
      </c>
      <c r="B33" s="48" t="s">
        <v>195</v>
      </c>
      <c r="C33" s="72" t="s">
        <v>2336</v>
      </c>
      <c r="D33" s="72" t="s">
        <v>2543</v>
      </c>
      <c r="E33" s="48" t="s">
        <v>197</v>
      </c>
      <c r="F33" s="72" t="s">
        <v>2551</v>
      </c>
      <c r="G33" s="72" t="s">
        <v>2362</v>
      </c>
      <c r="H33" s="72" t="s">
        <v>2363</v>
      </c>
      <c r="I33" s="115" t="s">
        <v>2552</v>
      </c>
      <c r="J33" s="72" t="s">
        <v>2551</v>
      </c>
      <c r="K33" s="48" t="s">
        <v>1574</v>
      </c>
      <c r="L33" s="72" t="s">
        <v>1148</v>
      </c>
      <c r="M33" s="72" t="s">
        <v>6</v>
      </c>
      <c r="N33" s="72">
        <v>38069</v>
      </c>
      <c r="O33" s="72" t="s">
        <v>1563</v>
      </c>
      <c r="P33" s="183">
        <v>35.402915620047601</v>
      </c>
      <c r="Q33" s="116">
        <v>-89.417311946036904</v>
      </c>
      <c r="R33" s="144">
        <v>5800</v>
      </c>
      <c r="S33" s="579">
        <v>43</v>
      </c>
      <c r="T33" s="72" t="s">
        <v>1575</v>
      </c>
      <c r="U33" s="72" t="s">
        <v>1564</v>
      </c>
      <c r="V33" s="115" t="s">
        <v>1560</v>
      </c>
      <c r="W33" s="72" t="s">
        <v>1566</v>
      </c>
      <c r="X33" s="72" t="s">
        <v>1149</v>
      </c>
      <c r="Y33" s="72" t="s">
        <v>1567</v>
      </c>
      <c r="Z33" s="72" t="s">
        <v>184</v>
      </c>
      <c r="AA33" s="137">
        <v>44777</v>
      </c>
      <c r="AB33" s="72" t="s">
        <v>2553</v>
      </c>
      <c r="AC33" s="72" t="s">
        <v>1578</v>
      </c>
      <c r="AD33" s="72" t="s">
        <v>2548</v>
      </c>
      <c r="AE33" s="312" t="s">
        <v>2554</v>
      </c>
      <c r="AF33" s="72">
        <f t="shared" si="0"/>
        <v>12</v>
      </c>
      <c r="AG33" s="72"/>
      <c r="AH33" s="72"/>
      <c r="AI33" s="72"/>
    </row>
    <row r="34" spans="1:35" ht="105">
      <c r="A34" s="107">
        <v>5033</v>
      </c>
      <c r="B34" s="48" t="s">
        <v>167</v>
      </c>
      <c r="C34" s="72" t="s">
        <v>2336</v>
      </c>
      <c r="D34" s="72" t="s">
        <v>2555</v>
      </c>
      <c r="E34" s="48" t="s">
        <v>197</v>
      </c>
      <c r="F34" s="72" t="s">
        <v>2556</v>
      </c>
      <c r="G34" s="72" t="s">
        <v>2362</v>
      </c>
      <c r="H34" s="72" t="s">
        <v>2363</v>
      </c>
      <c r="I34" s="72" t="s">
        <v>2557</v>
      </c>
      <c r="J34" s="72" t="s">
        <v>2558</v>
      </c>
      <c r="K34" s="48" t="s">
        <v>2065</v>
      </c>
      <c r="L34" s="72" t="s">
        <v>782</v>
      </c>
      <c r="M34" s="72" t="s">
        <v>6</v>
      </c>
      <c r="N34" s="72">
        <v>29651</v>
      </c>
      <c r="O34" s="72" t="s">
        <v>2559</v>
      </c>
      <c r="P34" s="183">
        <v>34.8946479772789</v>
      </c>
      <c r="Q34" s="184">
        <v>-82.180365673943697</v>
      </c>
      <c r="R34" s="144">
        <v>120</v>
      </c>
      <c r="S34" s="577">
        <v>22500</v>
      </c>
      <c r="T34" s="364" t="s">
        <v>2560</v>
      </c>
      <c r="U34" s="72" t="s">
        <v>1586</v>
      </c>
      <c r="V34" s="72" t="s">
        <v>2561</v>
      </c>
      <c r="W34" s="72" t="s">
        <v>1588</v>
      </c>
      <c r="X34" s="72" t="s">
        <v>1589</v>
      </c>
      <c r="Y34" s="72" t="s">
        <v>918</v>
      </c>
      <c r="Z34" s="72" t="s">
        <v>2346</v>
      </c>
      <c r="AA34" s="137">
        <v>44417</v>
      </c>
      <c r="AB34" s="72" t="s">
        <v>2562</v>
      </c>
      <c r="AC34" s="72" t="s">
        <v>2564</v>
      </c>
      <c r="AD34" s="762" t="s">
        <v>2563</v>
      </c>
      <c r="AE34" s="312" t="s">
        <v>2557</v>
      </c>
      <c r="AF34" s="72">
        <f t="shared" ref="AF34:AF65" si="1">IF(LEN(TRIM(AD34))=0,0,LEN(TRIM(AD34))-LEN(SUBSTITUTE(AD34," ",""))+1)</f>
        <v>24</v>
      </c>
      <c r="AG34" s="72"/>
      <c r="AH34" s="72"/>
      <c r="AI34" s="72"/>
    </row>
    <row r="35" spans="1:35" ht="58.5" customHeight="1">
      <c r="A35" s="107">
        <v>5034</v>
      </c>
      <c r="B35" s="48" t="s">
        <v>167</v>
      </c>
      <c r="C35" s="72" t="s">
        <v>2336</v>
      </c>
      <c r="D35" s="72" t="s">
        <v>2565</v>
      </c>
      <c r="E35" s="48" t="s">
        <v>170</v>
      </c>
      <c r="F35" s="72" t="s">
        <v>2565</v>
      </c>
      <c r="G35" s="72" t="s">
        <v>2362</v>
      </c>
      <c r="H35" s="72" t="s">
        <v>2363</v>
      </c>
      <c r="I35" s="72" t="s">
        <v>2566</v>
      </c>
      <c r="J35" s="72" t="s">
        <v>2567</v>
      </c>
      <c r="K35" s="48" t="s">
        <v>2568</v>
      </c>
      <c r="L35" s="72" t="s">
        <v>1400</v>
      </c>
      <c r="M35" s="72" t="s">
        <v>6</v>
      </c>
      <c r="N35" s="72">
        <v>34243</v>
      </c>
      <c r="O35" s="72" t="s">
        <v>2569</v>
      </c>
      <c r="P35" s="183">
        <v>27.4174068288131</v>
      </c>
      <c r="Q35" s="184">
        <v>-82.545678987562297</v>
      </c>
      <c r="R35" s="144">
        <v>15</v>
      </c>
      <c r="S35" s="577"/>
      <c r="T35" s="364"/>
      <c r="U35" s="72" t="s">
        <v>2570</v>
      </c>
      <c r="V35" s="72" t="s">
        <v>2566</v>
      </c>
      <c r="W35" s="72" t="s">
        <v>2568</v>
      </c>
      <c r="X35" s="72" t="s">
        <v>1400</v>
      </c>
      <c r="Y35" s="72" t="s">
        <v>6</v>
      </c>
      <c r="Z35" s="72" t="s">
        <v>184</v>
      </c>
      <c r="AA35" s="137">
        <v>44781</v>
      </c>
      <c r="AB35" s="72" t="s">
        <v>2571</v>
      </c>
      <c r="AC35" s="72" t="s">
        <v>2574</v>
      </c>
      <c r="AD35" s="72" t="s">
        <v>2572</v>
      </c>
      <c r="AE35" s="72" t="s">
        <v>2573</v>
      </c>
      <c r="AF35" s="72">
        <f t="shared" si="1"/>
        <v>10</v>
      </c>
      <c r="AG35" s="72"/>
      <c r="AH35" s="72"/>
      <c r="AI35" s="72"/>
    </row>
    <row r="36" spans="1:35" ht="80.25" customHeight="1">
      <c r="A36" s="107">
        <v>5035</v>
      </c>
      <c r="B36" s="48" t="s">
        <v>195</v>
      </c>
      <c r="C36" s="72" t="s">
        <v>2336</v>
      </c>
      <c r="D36" s="72" t="s">
        <v>1606</v>
      </c>
      <c r="E36" s="48" t="s">
        <v>197</v>
      </c>
      <c r="F36" s="72" t="s">
        <v>1606</v>
      </c>
      <c r="G36" s="72" t="s">
        <v>2362</v>
      </c>
      <c r="H36" s="72" t="s">
        <v>2363</v>
      </c>
      <c r="I36" t="s">
        <v>2575</v>
      </c>
      <c r="J36" s="72" t="s">
        <v>1608</v>
      </c>
      <c r="K36" s="48" t="s">
        <v>476</v>
      </c>
      <c r="L36" s="72" t="s">
        <v>155</v>
      </c>
      <c r="M36" s="72" t="s">
        <v>7</v>
      </c>
      <c r="N36" s="72" t="s">
        <v>1609</v>
      </c>
      <c r="O36" s="72" t="s">
        <v>1610</v>
      </c>
      <c r="P36" s="183">
        <v>45.62</v>
      </c>
      <c r="Q36" s="116">
        <v>-73.5</v>
      </c>
      <c r="R36" s="144" t="s">
        <v>1563</v>
      </c>
      <c r="S36" s="579">
        <v>60</v>
      </c>
      <c r="T36" s="72" t="s">
        <v>1575</v>
      </c>
      <c r="U36" s="72" t="s">
        <v>1606</v>
      </c>
      <c r="V36" s="115" t="s">
        <v>2575</v>
      </c>
      <c r="W36" s="72" t="s">
        <v>1611</v>
      </c>
      <c r="X36" s="72" t="s">
        <v>1612</v>
      </c>
      <c r="Y36" s="72" t="s">
        <v>692</v>
      </c>
      <c r="Z36" s="72" t="s">
        <v>240</v>
      </c>
      <c r="AA36" s="137">
        <v>44777</v>
      </c>
      <c r="AB36" s="1" t="s">
        <v>1613</v>
      </c>
      <c r="AC36" s="72" t="s">
        <v>1563</v>
      </c>
      <c r="AD36" s="188" t="s">
        <v>1614</v>
      </c>
      <c r="AE36" s="72" t="s">
        <v>1615</v>
      </c>
      <c r="AF36" s="72">
        <f t="shared" si="1"/>
        <v>28</v>
      </c>
      <c r="AG36" s="72"/>
      <c r="AH36" s="72"/>
      <c r="AI36" s="72"/>
    </row>
    <row r="37" spans="1:35" ht="90">
      <c r="A37" s="107">
        <v>5036</v>
      </c>
      <c r="B37" s="48" t="s">
        <v>167</v>
      </c>
      <c r="C37" s="72" t="s">
        <v>2336</v>
      </c>
      <c r="D37" s="72" t="s">
        <v>2576</v>
      </c>
      <c r="E37" s="48" t="s">
        <v>197</v>
      </c>
      <c r="F37" s="72" t="s">
        <v>2576</v>
      </c>
      <c r="G37" s="72" t="s">
        <v>2362</v>
      </c>
      <c r="H37" s="72" t="s">
        <v>2363</v>
      </c>
      <c r="I37" s="72" t="s">
        <v>2577</v>
      </c>
      <c r="J37" s="72" t="s">
        <v>2578</v>
      </c>
      <c r="K37" s="48" t="s">
        <v>2579</v>
      </c>
      <c r="L37" s="72" t="s">
        <v>1287</v>
      </c>
      <c r="M37" s="72" t="s">
        <v>6</v>
      </c>
      <c r="N37" s="72">
        <v>15522</v>
      </c>
      <c r="O37" s="72" t="s">
        <v>2580</v>
      </c>
      <c r="P37" s="183">
        <v>39.937091653565197</v>
      </c>
      <c r="Q37" s="184">
        <v>-78.581477744964502</v>
      </c>
      <c r="R37" s="144">
        <v>30</v>
      </c>
      <c r="S37" s="577"/>
      <c r="T37" s="200"/>
      <c r="U37" s="72" t="s">
        <v>2581</v>
      </c>
      <c r="V37" s="72" t="s">
        <v>2577</v>
      </c>
      <c r="W37" s="72" t="s">
        <v>2582</v>
      </c>
      <c r="X37" s="72" t="s">
        <v>1287</v>
      </c>
      <c r="Y37" s="72" t="s">
        <v>6</v>
      </c>
      <c r="Z37" s="72" t="s">
        <v>184</v>
      </c>
      <c r="AA37" s="137">
        <v>44774</v>
      </c>
      <c r="AB37" s="72" t="s">
        <v>2583</v>
      </c>
      <c r="AC37" s="72" t="s">
        <v>2585</v>
      </c>
      <c r="AD37" s="72" t="s">
        <v>2584</v>
      </c>
      <c r="AE37" s="312" t="s">
        <v>2577</v>
      </c>
      <c r="AF37" s="72">
        <f t="shared" si="1"/>
        <v>30</v>
      </c>
      <c r="AG37" s="72"/>
      <c r="AH37" s="72"/>
      <c r="AI37" s="72"/>
    </row>
    <row r="38" spans="1:35" ht="120">
      <c r="A38" s="107">
        <v>5037</v>
      </c>
      <c r="B38" s="48" t="s">
        <v>167</v>
      </c>
      <c r="C38" s="72" t="s">
        <v>2336</v>
      </c>
      <c r="D38" s="115" t="s">
        <v>1628</v>
      </c>
      <c r="E38" s="114" t="s">
        <v>170</v>
      </c>
      <c r="F38" s="115" t="s">
        <v>1628</v>
      </c>
      <c r="G38" s="72" t="s">
        <v>2362</v>
      </c>
      <c r="H38" s="115" t="s">
        <v>2363</v>
      </c>
      <c r="I38" s="72" t="s">
        <v>2586</v>
      </c>
      <c r="J38" s="115" t="s">
        <v>1632</v>
      </c>
      <c r="K38" s="114" t="s">
        <v>1633</v>
      </c>
      <c r="L38" s="115" t="s">
        <v>435</v>
      </c>
      <c r="M38" s="115" t="s">
        <v>6</v>
      </c>
      <c r="N38" s="115">
        <v>49423</v>
      </c>
      <c r="O38" s="72" t="s">
        <v>1634</v>
      </c>
      <c r="P38" s="183">
        <v>42.752922484303298</v>
      </c>
      <c r="Q38" s="184">
        <v>-86.108513328817295</v>
      </c>
      <c r="R38" s="577"/>
      <c r="S38" s="577"/>
      <c r="T38" s="442"/>
      <c r="U38" s="115" t="s">
        <v>2587</v>
      </c>
      <c r="V38" s="115" t="s">
        <v>2588</v>
      </c>
      <c r="W38" s="115" t="s">
        <v>992</v>
      </c>
      <c r="X38" s="115" t="s">
        <v>993</v>
      </c>
      <c r="Y38" s="115" t="s">
        <v>6</v>
      </c>
      <c r="Z38" s="115" t="s">
        <v>2346</v>
      </c>
      <c r="AA38" s="137">
        <v>44417</v>
      </c>
      <c r="AB38" s="115" t="s">
        <v>2589</v>
      </c>
      <c r="AC38" s="115" t="s">
        <v>2591</v>
      </c>
      <c r="AD38" s="72" t="s">
        <v>2590</v>
      </c>
      <c r="AE38" s="72" t="s">
        <v>1639</v>
      </c>
      <c r="AF38" s="72">
        <f t="shared" si="1"/>
        <v>21</v>
      </c>
      <c r="AG38" s="72"/>
      <c r="AH38" s="72"/>
      <c r="AI38" s="72"/>
    </row>
    <row r="39" spans="1:35" ht="90">
      <c r="A39" s="107">
        <v>5038</v>
      </c>
      <c r="B39" s="114" t="s">
        <v>167</v>
      </c>
      <c r="C39" s="115" t="s">
        <v>2336</v>
      </c>
      <c r="D39" s="115" t="s">
        <v>2592</v>
      </c>
      <c r="E39" s="114" t="s">
        <v>197</v>
      </c>
      <c r="F39" s="115" t="s">
        <v>2592</v>
      </c>
      <c r="G39" s="115" t="s">
        <v>2362</v>
      </c>
      <c r="H39" s="115" t="s">
        <v>2363</v>
      </c>
      <c r="I39" s="115"/>
      <c r="J39" s="115" t="s">
        <v>2593</v>
      </c>
      <c r="K39" s="114" t="s">
        <v>2594</v>
      </c>
      <c r="L39" s="115" t="s">
        <v>806</v>
      </c>
      <c r="M39" s="115" t="s">
        <v>6</v>
      </c>
      <c r="N39" s="115">
        <v>14850</v>
      </c>
      <c r="O39" s="115" t="s">
        <v>2595</v>
      </c>
      <c r="P39" s="116">
        <v>42.44</v>
      </c>
      <c r="Q39" s="366">
        <v>-76.459999999999994</v>
      </c>
      <c r="R39" s="116">
        <v>14</v>
      </c>
      <c r="S39" s="116" t="s">
        <v>1563</v>
      </c>
      <c r="T39" s="115" t="s">
        <v>1563</v>
      </c>
      <c r="U39" s="115" t="s">
        <v>2592</v>
      </c>
      <c r="V39" s="115"/>
      <c r="W39" s="115" t="s">
        <v>1259</v>
      </c>
      <c r="X39" s="115" t="s">
        <v>2596</v>
      </c>
      <c r="Y39" s="115" t="s">
        <v>6</v>
      </c>
      <c r="Z39" s="115" t="s">
        <v>184</v>
      </c>
      <c r="AA39" s="117">
        <v>45243</v>
      </c>
      <c r="AB39" s="115" t="s">
        <v>1563</v>
      </c>
      <c r="AC39" s="115" t="s">
        <v>2599</v>
      </c>
      <c r="AD39" s="72" t="s">
        <v>2597</v>
      </c>
      <c r="AE39" s="312" t="s">
        <v>2598</v>
      </c>
      <c r="AF39" s="72">
        <f t="shared" si="1"/>
        <v>30</v>
      </c>
      <c r="AG39" s="72"/>
      <c r="AH39" s="72"/>
      <c r="AI39" s="72"/>
    </row>
    <row r="40" spans="1:35" ht="75">
      <c r="A40" s="107">
        <v>5039</v>
      </c>
      <c r="B40" s="114" t="s">
        <v>167</v>
      </c>
      <c r="C40" s="115" t="s">
        <v>2336</v>
      </c>
      <c r="D40" s="115" t="s">
        <v>2600</v>
      </c>
      <c r="E40" s="114" t="s">
        <v>170</v>
      </c>
      <c r="F40" s="115" t="s">
        <v>2600</v>
      </c>
      <c r="G40" s="115" t="s">
        <v>2362</v>
      </c>
      <c r="H40" s="115" t="s">
        <v>2363</v>
      </c>
      <c r="I40" t="s">
        <v>2601</v>
      </c>
      <c r="J40" s="115" t="s">
        <v>2602</v>
      </c>
      <c r="K40" s="114" t="s">
        <v>2603</v>
      </c>
      <c r="L40" s="115" t="s">
        <v>249</v>
      </c>
      <c r="M40" s="115" t="s">
        <v>6</v>
      </c>
      <c r="N40" s="115">
        <v>94577</v>
      </c>
      <c r="O40" s="115" t="s">
        <v>2604</v>
      </c>
      <c r="P40" s="116">
        <v>37.71</v>
      </c>
      <c r="Q40" s="116">
        <v>-122.1</v>
      </c>
      <c r="R40" s="116">
        <v>5</v>
      </c>
      <c r="S40" s="116" t="s">
        <v>1563</v>
      </c>
      <c r="T40" s="115" t="s">
        <v>1563</v>
      </c>
      <c r="U40" s="115" t="s">
        <v>2600</v>
      </c>
      <c r="V40" t="s">
        <v>2601</v>
      </c>
      <c r="W40" s="115" t="s">
        <v>414</v>
      </c>
      <c r="X40" s="115" t="s">
        <v>249</v>
      </c>
      <c r="Y40" s="115" t="s">
        <v>6</v>
      </c>
      <c r="Z40" s="115" t="s">
        <v>240</v>
      </c>
      <c r="AA40" s="117">
        <v>44774</v>
      </c>
      <c r="AB40" s="115" t="s">
        <v>2605</v>
      </c>
      <c r="AC40" s="115" t="s">
        <v>2608</v>
      </c>
      <c r="AD40" s="72" t="s">
        <v>2606</v>
      </c>
      <c r="AE40" s="312" t="s">
        <v>2607</v>
      </c>
      <c r="AF40" s="72">
        <f t="shared" si="1"/>
        <v>28</v>
      </c>
      <c r="AG40" s="72"/>
      <c r="AH40" s="72"/>
      <c r="AI40" s="72"/>
    </row>
    <row r="41" spans="1:35" ht="75">
      <c r="A41" s="107">
        <v>5040</v>
      </c>
      <c r="B41" s="48" t="s">
        <v>230</v>
      </c>
      <c r="C41" s="72" t="s">
        <v>2336</v>
      </c>
      <c r="D41" s="72" t="s">
        <v>2609</v>
      </c>
      <c r="E41" s="48" t="s">
        <v>197</v>
      </c>
      <c r="F41" s="72" t="s">
        <v>2610</v>
      </c>
      <c r="G41" s="72" t="s">
        <v>2362</v>
      </c>
      <c r="H41" s="72" t="s">
        <v>2363</v>
      </c>
      <c r="I41" s="72" t="s">
        <v>2611</v>
      </c>
      <c r="J41" s="72" t="s">
        <v>2612</v>
      </c>
      <c r="K41" s="48" t="s">
        <v>2613</v>
      </c>
      <c r="L41" s="72" t="s">
        <v>249</v>
      </c>
      <c r="M41" s="72" t="s">
        <v>6</v>
      </c>
      <c r="N41" s="72">
        <v>947608</v>
      </c>
      <c r="O41" s="72"/>
      <c r="P41" s="183">
        <v>37.847688015409403</v>
      </c>
      <c r="Q41" s="184">
        <v>-122.28822684681001</v>
      </c>
      <c r="R41" s="581">
        <v>40</v>
      </c>
      <c r="S41" s="577"/>
      <c r="T41" s="442"/>
      <c r="U41" s="442" t="s">
        <v>2011</v>
      </c>
      <c r="V41" s="72" t="s">
        <v>2611</v>
      </c>
      <c r="W41" s="72" t="s">
        <v>2614</v>
      </c>
      <c r="X41" s="72" t="s">
        <v>2615</v>
      </c>
      <c r="Y41" s="72" t="s">
        <v>2616</v>
      </c>
      <c r="Z41" s="72" t="s">
        <v>184</v>
      </c>
      <c r="AA41" s="137">
        <v>44888</v>
      </c>
      <c r="AB41" s="72" t="s">
        <v>2617</v>
      </c>
      <c r="AC41" s="72" t="s">
        <v>2620</v>
      </c>
      <c r="AD41" s="72" t="s">
        <v>2618</v>
      </c>
      <c r="AE41" s="312" t="s">
        <v>2619</v>
      </c>
      <c r="AF41" s="72">
        <f t="shared" si="1"/>
        <v>21</v>
      </c>
      <c r="AG41" s="72"/>
      <c r="AH41" s="72"/>
      <c r="AI41" s="72"/>
    </row>
    <row r="42" spans="1:35" ht="75">
      <c r="A42" s="107">
        <v>5041</v>
      </c>
      <c r="B42" s="48" t="s">
        <v>167</v>
      </c>
      <c r="C42" s="72" t="s">
        <v>2336</v>
      </c>
      <c r="D42" s="72" t="s">
        <v>2621</v>
      </c>
      <c r="E42" s="48" t="s">
        <v>197</v>
      </c>
      <c r="F42" s="72" t="s">
        <v>2621</v>
      </c>
      <c r="G42" s="72" t="s">
        <v>2362</v>
      </c>
      <c r="H42" s="72" t="s">
        <v>2363</v>
      </c>
      <c r="I42" s="72" t="s">
        <v>2622</v>
      </c>
      <c r="J42" s="72" t="s">
        <v>2623</v>
      </c>
      <c r="K42" s="48" t="s">
        <v>2624</v>
      </c>
      <c r="L42" s="72" t="s">
        <v>249</v>
      </c>
      <c r="M42" s="72" t="s">
        <v>6</v>
      </c>
      <c r="N42" s="72">
        <v>92708</v>
      </c>
      <c r="O42" s="72" t="s">
        <v>2625</v>
      </c>
      <c r="P42" s="183">
        <v>33.701599218303997</v>
      </c>
      <c r="Q42" s="184">
        <v>-117.93828546047899</v>
      </c>
      <c r="R42" s="144">
        <v>75</v>
      </c>
      <c r="S42" s="577"/>
      <c r="T42" s="72"/>
      <c r="U42" s="72" t="s">
        <v>2621</v>
      </c>
      <c r="V42" s="72" t="s">
        <v>2622</v>
      </c>
      <c r="W42" s="72" t="s">
        <v>2624</v>
      </c>
      <c r="X42" s="72" t="s">
        <v>249</v>
      </c>
      <c r="Y42" s="72" t="s">
        <v>6</v>
      </c>
      <c r="Z42" s="72" t="s">
        <v>184</v>
      </c>
      <c r="AA42" s="137">
        <v>44774</v>
      </c>
      <c r="AB42" s="72" t="s">
        <v>2626</v>
      </c>
      <c r="AC42" s="72" t="s">
        <v>2629</v>
      </c>
      <c r="AD42" s="72" t="s">
        <v>2627</v>
      </c>
      <c r="AE42" s="312" t="s">
        <v>2628</v>
      </c>
      <c r="AF42" s="72">
        <f t="shared" si="1"/>
        <v>25</v>
      </c>
      <c r="AG42" s="72"/>
      <c r="AH42" s="72"/>
      <c r="AI42" s="72"/>
    </row>
    <row r="43" spans="1:35" ht="75">
      <c r="A43" s="107">
        <v>5042</v>
      </c>
      <c r="B43" s="48" t="s">
        <v>389</v>
      </c>
      <c r="C43" s="72" t="s">
        <v>2336</v>
      </c>
      <c r="D43" s="72" t="s">
        <v>2630</v>
      </c>
      <c r="E43" s="48" t="s">
        <v>197</v>
      </c>
      <c r="F43" s="72" t="s">
        <v>2631</v>
      </c>
      <c r="G43" s="72" t="s">
        <v>2362</v>
      </c>
      <c r="H43" s="72" t="s">
        <v>2363</v>
      </c>
      <c r="I43" s="72" t="s">
        <v>2632</v>
      </c>
      <c r="J43" s="72" t="s">
        <v>2633</v>
      </c>
      <c r="K43" s="48" t="s">
        <v>2634</v>
      </c>
      <c r="L43" s="72" t="s">
        <v>733</v>
      </c>
      <c r="M43" s="72" t="s">
        <v>6</v>
      </c>
      <c r="N43" s="72">
        <v>35490</v>
      </c>
      <c r="O43" s="72"/>
      <c r="P43" s="183">
        <v>33.184291500796697</v>
      </c>
      <c r="Q43" s="184">
        <v>-87.262439429511204</v>
      </c>
      <c r="R43" s="144">
        <v>4400</v>
      </c>
      <c r="S43" s="577"/>
      <c r="T43" s="72"/>
      <c r="U43" s="72" t="s">
        <v>2635</v>
      </c>
      <c r="V43" s="72" t="s">
        <v>2632</v>
      </c>
      <c r="W43" s="72" t="s">
        <v>2636</v>
      </c>
      <c r="X43" s="72" t="s">
        <v>2637</v>
      </c>
      <c r="Y43" s="72" t="s">
        <v>918</v>
      </c>
      <c r="Z43" s="72" t="s">
        <v>184</v>
      </c>
      <c r="AA43" s="137">
        <v>44774</v>
      </c>
      <c r="AB43" s="72" t="s">
        <v>2638</v>
      </c>
      <c r="AC43" s="72" t="s">
        <v>2641</v>
      </c>
      <c r="AD43" s="72" t="s">
        <v>2639</v>
      </c>
      <c r="AE43" s="312" t="s">
        <v>2640</v>
      </c>
      <c r="AF43" s="72">
        <f t="shared" si="1"/>
        <v>29</v>
      </c>
      <c r="AG43" s="72"/>
      <c r="AH43" s="72"/>
      <c r="AI43" s="72"/>
    </row>
    <row r="44" spans="1:35" ht="45">
      <c r="A44" s="107">
        <v>5043</v>
      </c>
      <c r="B44" s="48" t="s">
        <v>167</v>
      </c>
      <c r="C44" s="72" t="s">
        <v>2336</v>
      </c>
      <c r="D44" s="72" t="s">
        <v>2642</v>
      </c>
      <c r="E44" s="48" t="s">
        <v>197</v>
      </c>
      <c r="F44" s="72" t="s">
        <v>2642</v>
      </c>
      <c r="G44" s="72" t="s">
        <v>2362</v>
      </c>
      <c r="H44" s="72" t="s">
        <v>2363</v>
      </c>
      <c r="I44" s="72" t="s">
        <v>2643</v>
      </c>
      <c r="J44" s="72" t="s">
        <v>2644</v>
      </c>
      <c r="K44" s="48" t="s">
        <v>2645</v>
      </c>
      <c r="L44" s="72" t="s">
        <v>806</v>
      </c>
      <c r="M44" s="72" t="s">
        <v>6</v>
      </c>
      <c r="N44" s="72">
        <v>11793</v>
      </c>
      <c r="O44" s="72" t="s">
        <v>2646</v>
      </c>
      <c r="P44" s="183">
        <v>40.672924151431197</v>
      </c>
      <c r="Q44" s="184">
        <v>-73.517658829602297</v>
      </c>
      <c r="R44" s="144">
        <v>30</v>
      </c>
      <c r="S44" s="577"/>
      <c r="T44" s="72"/>
      <c r="U44" s="72" t="s">
        <v>2642</v>
      </c>
      <c r="V44" s="72" t="s">
        <v>2643</v>
      </c>
      <c r="W44" s="72" t="s">
        <v>2645</v>
      </c>
      <c r="X44" s="72" t="s">
        <v>806</v>
      </c>
      <c r="Y44" s="72" t="s">
        <v>6</v>
      </c>
      <c r="Z44" s="72" t="s">
        <v>184</v>
      </c>
      <c r="AA44" s="137">
        <v>44774</v>
      </c>
      <c r="AB44" s="72" t="s">
        <v>2583</v>
      </c>
      <c r="AC44" s="72" t="s">
        <v>2648</v>
      </c>
      <c r="AD44" s="72" t="s">
        <v>2647</v>
      </c>
      <c r="AE44" s="312" t="s">
        <v>2643</v>
      </c>
      <c r="AF44" s="72">
        <f t="shared" si="1"/>
        <v>14</v>
      </c>
      <c r="AG44" s="72"/>
      <c r="AH44" s="72"/>
      <c r="AI44" s="72"/>
    </row>
    <row r="45" spans="1:35" ht="90">
      <c r="A45" s="107">
        <v>5044</v>
      </c>
      <c r="B45" s="48" t="s">
        <v>167</v>
      </c>
      <c r="C45" s="72" t="s">
        <v>2336</v>
      </c>
      <c r="D45" s="72" t="s">
        <v>1659</v>
      </c>
      <c r="E45" s="48" t="s">
        <v>170</v>
      </c>
      <c r="F45" s="72" t="s">
        <v>1660</v>
      </c>
      <c r="G45" s="72" t="s">
        <v>2362</v>
      </c>
      <c r="H45" s="72" t="s">
        <v>2363</v>
      </c>
      <c r="I45" s="72" t="s">
        <v>1663</v>
      </c>
      <c r="J45" s="72" t="s">
        <v>1664</v>
      </c>
      <c r="K45" s="48" t="s">
        <v>1665</v>
      </c>
      <c r="L45" s="76" t="s">
        <v>226</v>
      </c>
      <c r="M45" s="76" t="s">
        <v>7</v>
      </c>
      <c r="N45" s="76" t="s">
        <v>1666</v>
      </c>
      <c r="O45" s="135" t="s">
        <v>1667</v>
      </c>
      <c r="P45" s="183">
        <v>49.151970910832503</v>
      </c>
      <c r="Q45" s="184">
        <v>-122.859270715534</v>
      </c>
      <c r="R45" s="583"/>
      <c r="S45" s="205"/>
      <c r="T45" s="72"/>
      <c r="U45" s="72" t="s">
        <v>1659</v>
      </c>
      <c r="V45" s="76" t="s">
        <v>1663</v>
      </c>
      <c r="W45" s="72" t="s">
        <v>490</v>
      </c>
      <c r="X45" s="76" t="s">
        <v>486</v>
      </c>
      <c r="Y45" s="76" t="s">
        <v>6</v>
      </c>
      <c r="Z45" s="76" t="s">
        <v>184</v>
      </c>
      <c r="AA45" s="123">
        <v>44415</v>
      </c>
      <c r="AB45" s="72" t="s">
        <v>1677</v>
      </c>
      <c r="AC45" s="135" t="s">
        <v>2650</v>
      </c>
      <c r="AD45" s="72" t="s">
        <v>1670</v>
      </c>
      <c r="AE45" s="72" t="s">
        <v>1663</v>
      </c>
      <c r="AF45" s="72">
        <f t="shared" si="1"/>
        <v>23</v>
      </c>
      <c r="AG45" s="72"/>
      <c r="AH45" s="72"/>
      <c r="AI45" s="72"/>
    </row>
    <row r="46" spans="1:35" ht="90">
      <c r="A46" s="107">
        <v>5045</v>
      </c>
      <c r="B46" s="48" t="s">
        <v>167</v>
      </c>
      <c r="C46" s="72" t="s">
        <v>2336</v>
      </c>
      <c r="D46" s="72" t="s">
        <v>1659</v>
      </c>
      <c r="E46" s="48" t="s">
        <v>170</v>
      </c>
      <c r="F46" s="72" t="s">
        <v>1672</v>
      </c>
      <c r="G46" s="72" t="s">
        <v>2362</v>
      </c>
      <c r="H46" s="72" t="s">
        <v>2363</v>
      </c>
      <c r="I46" s="72" t="s">
        <v>1663</v>
      </c>
      <c r="J46" s="72" t="s">
        <v>1674</v>
      </c>
      <c r="K46" s="48" t="s">
        <v>1675</v>
      </c>
      <c r="L46" s="76" t="s">
        <v>486</v>
      </c>
      <c r="M46" s="76" t="s">
        <v>6</v>
      </c>
      <c r="N46" s="76">
        <v>64804</v>
      </c>
      <c r="O46" s="135" t="s">
        <v>1676</v>
      </c>
      <c r="P46" s="183">
        <v>37.0635414878614</v>
      </c>
      <c r="Q46" s="184">
        <v>-94.402179393441102</v>
      </c>
      <c r="R46" s="583"/>
      <c r="S46" s="205"/>
      <c r="T46" s="72"/>
      <c r="U46" s="72" t="s">
        <v>1659</v>
      </c>
      <c r="V46" s="76" t="s">
        <v>1663</v>
      </c>
      <c r="W46" s="72" t="s">
        <v>490</v>
      </c>
      <c r="X46" s="76" t="s">
        <v>486</v>
      </c>
      <c r="Y46" s="76" t="s">
        <v>6</v>
      </c>
      <c r="Z46" s="76" t="s">
        <v>184</v>
      </c>
      <c r="AA46" s="123">
        <v>44415</v>
      </c>
      <c r="AB46" s="72" t="s">
        <v>1677</v>
      </c>
      <c r="AC46" s="135" t="s">
        <v>2651</v>
      </c>
      <c r="AD46" s="72" t="s">
        <v>1670</v>
      </c>
      <c r="AE46" s="312" t="s">
        <v>1663</v>
      </c>
      <c r="AF46" s="72">
        <f t="shared" si="1"/>
        <v>23</v>
      </c>
      <c r="AG46" s="72"/>
      <c r="AH46" s="72"/>
      <c r="AI46" s="72"/>
    </row>
    <row r="47" spans="1:35" ht="90">
      <c r="A47" s="107">
        <v>5046</v>
      </c>
      <c r="B47" s="48" t="s">
        <v>167</v>
      </c>
      <c r="C47" s="72" t="s">
        <v>2336</v>
      </c>
      <c r="D47" s="72" t="s">
        <v>1659</v>
      </c>
      <c r="E47" s="48" t="s">
        <v>170</v>
      </c>
      <c r="F47" s="72" t="s">
        <v>1679</v>
      </c>
      <c r="G47" s="72" t="s">
        <v>2362</v>
      </c>
      <c r="H47" s="72" t="s">
        <v>2363</v>
      </c>
      <c r="I47" s="72" t="s">
        <v>1663</v>
      </c>
      <c r="J47" s="72" t="s">
        <v>1680</v>
      </c>
      <c r="K47" s="48" t="s">
        <v>1675</v>
      </c>
      <c r="L47" s="76" t="s">
        <v>486</v>
      </c>
      <c r="M47" s="76" t="s">
        <v>6</v>
      </c>
      <c r="N47" s="76">
        <v>64801</v>
      </c>
      <c r="O47" s="135" t="s">
        <v>1681</v>
      </c>
      <c r="P47" s="183">
        <v>37.094713185978101</v>
      </c>
      <c r="Q47" s="184">
        <v>-94.528059591012294</v>
      </c>
      <c r="R47" s="583"/>
      <c r="S47" s="205"/>
      <c r="T47" s="72"/>
      <c r="U47" s="72" t="s">
        <v>1659</v>
      </c>
      <c r="V47" s="76" t="s">
        <v>1663</v>
      </c>
      <c r="W47" s="72" t="s">
        <v>490</v>
      </c>
      <c r="X47" s="76" t="s">
        <v>486</v>
      </c>
      <c r="Y47" s="76" t="s">
        <v>6</v>
      </c>
      <c r="Z47" s="76" t="s">
        <v>184</v>
      </c>
      <c r="AA47" s="123">
        <v>44415</v>
      </c>
      <c r="AB47" s="72" t="s">
        <v>1677</v>
      </c>
      <c r="AC47" s="135" t="s">
        <v>2652</v>
      </c>
      <c r="AD47" s="72" t="s">
        <v>1670</v>
      </c>
      <c r="AE47" s="312" t="s">
        <v>1663</v>
      </c>
      <c r="AF47" s="72">
        <f t="shared" si="1"/>
        <v>23</v>
      </c>
      <c r="AG47" s="72"/>
      <c r="AH47" s="72"/>
      <c r="AI47" s="72"/>
    </row>
    <row r="48" spans="1:35" ht="87.75" customHeight="1">
      <c r="A48" s="107">
        <v>5047</v>
      </c>
      <c r="B48" s="48" t="s">
        <v>167</v>
      </c>
      <c r="C48" s="72" t="s">
        <v>2336</v>
      </c>
      <c r="D48" s="72" t="s">
        <v>2653</v>
      </c>
      <c r="E48" s="48" t="s">
        <v>197</v>
      </c>
      <c r="F48" s="72" t="s">
        <v>2653</v>
      </c>
      <c r="G48" s="72" t="s">
        <v>2362</v>
      </c>
      <c r="H48" s="72" t="s">
        <v>2363</v>
      </c>
      <c r="I48" s="72" t="s">
        <v>2654</v>
      </c>
      <c r="J48" s="72"/>
      <c r="K48" s="48"/>
      <c r="L48" s="72"/>
      <c r="M48" s="72"/>
      <c r="N48" s="72"/>
      <c r="O48" s="72"/>
      <c r="P48" s="183"/>
      <c r="Q48" s="184"/>
      <c r="R48" s="144"/>
      <c r="S48" s="584"/>
      <c r="T48" s="72"/>
      <c r="U48" s="72" t="s">
        <v>2653</v>
      </c>
      <c r="V48" t="s">
        <v>2654</v>
      </c>
      <c r="W48" s="72" t="s">
        <v>2655</v>
      </c>
      <c r="X48" s="72" t="s">
        <v>2656</v>
      </c>
      <c r="Y48" s="72" t="s">
        <v>203</v>
      </c>
      <c r="Z48" s="72"/>
      <c r="AA48" s="137"/>
      <c r="AB48" s="72" t="s">
        <v>2657</v>
      </c>
      <c r="AC48" s="72" t="s">
        <v>2660</v>
      </c>
      <c r="AD48" s="72" t="s">
        <v>2658</v>
      </c>
      <c r="AE48" s="312" t="s">
        <v>2659</v>
      </c>
      <c r="AF48" s="72">
        <f t="shared" si="1"/>
        <v>29</v>
      </c>
      <c r="AG48" s="72"/>
      <c r="AH48" s="72"/>
      <c r="AI48" s="72"/>
    </row>
    <row r="49" spans="1:35" ht="63" customHeight="1">
      <c r="A49" s="107">
        <v>5048</v>
      </c>
      <c r="B49" s="48" t="s">
        <v>230</v>
      </c>
      <c r="C49" s="72" t="s">
        <v>2336</v>
      </c>
      <c r="D49" s="72" t="s">
        <v>2661</v>
      </c>
      <c r="E49" s="48" t="s">
        <v>197</v>
      </c>
      <c r="F49" s="72" t="s">
        <v>2661</v>
      </c>
      <c r="G49" s="72" t="s">
        <v>2362</v>
      </c>
      <c r="H49" s="72" t="s">
        <v>2396</v>
      </c>
      <c r="I49" s="72" t="s">
        <v>2662</v>
      </c>
      <c r="J49" s="72" t="s">
        <v>2663</v>
      </c>
      <c r="K49" s="48" t="s">
        <v>2664</v>
      </c>
      <c r="L49" s="72" t="s">
        <v>383</v>
      </c>
      <c r="M49" s="72" t="s">
        <v>6</v>
      </c>
      <c r="N49" s="72">
        <v>84341</v>
      </c>
      <c r="O49" s="72" t="s">
        <v>2665</v>
      </c>
      <c r="P49" s="183">
        <v>41.783296982335301</v>
      </c>
      <c r="Q49" s="184">
        <v>-111.810063730689</v>
      </c>
      <c r="R49" s="582">
        <v>135</v>
      </c>
      <c r="S49" s="205"/>
      <c r="T49" s="72"/>
      <c r="U49" s="72" t="s">
        <v>2661</v>
      </c>
      <c r="V49" s="72" t="s">
        <v>2662</v>
      </c>
      <c r="W49" s="72" t="s">
        <v>2664</v>
      </c>
      <c r="X49" s="72" t="s">
        <v>383</v>
      </c>
      <c r="Y49" s="72" t="s">
        <v>6</v>
      </c>
      <c r="Z49" s="72" t="s">
        <v>184</v>
      </c>
      <c r="AA49" s="137">
        <v>44777</v>
      </c>
      <c r="AB49" s="72" t="s">
        <v>2666</v>
      </c>
      <c r="AC49" s="72" t="s">
        <v>2669</v>
      </c>
      <c r="AD49" s="72" t="s">
        <v>2667</v>
      </c>
      <c r="AE49" s="312" t="s">
        <v>2668</v>
      </c>
      <c r="AF49" s="72">
        <f t="shared" si="1"/>
        <v>29</v>
      </c>
      <c r="AG49" s="72"/>
      <c r="AH49" s="72"/>
      <c r="AI49" s="72"/>
    </row>
    <row r="50" spans="1:35" ht="75">
      <c r="A50" s="107">
        <v>5049</v>
      </c>
      <c r="B50" s="48" t="s">
        <v>167</v>
      </c>
      <c r="C50" s="72" t="s">
        <v>2336</v>
      </c>
      <c r="D50" s="72" t="s">
        <v>1693</v>
      </c>
      <c r="E50" s="48" t="s">
        <v>197</v>
      </c>
      <c r="F50" s="72" t="s">
        <v>2670</v>
      </c>
      <c r="G50" s="72" t="s">
        <v>2362</v>
      </c>
      <c r="H50" s="72" t="s">
        <v>2363</v>
      </c>
      <c r="I50" s="72" t="s">
        <v>2671</v>
      </c>
      <c r="J50" s="72" t="s">
        <v>2672</v>
      </c>
      <c r="K50" s="48" t="s">
        <v>1696</v>
      </c>
      <c r="L50" s="72" t="s">
        <v>753</v>
      </c>
      <c r="M50" s="72" t="s">
        <v>6</v>
      </c>
      <c r="N50" s="200" t="s">
        <v>1697</v>
      </c>
      <c r="O50" s="72" t="s">
        <v>1698</v>
      </c>
      <c r="P50" s="183">
        <v>41.904315465635499</v>
      </c>
      <c r="Q50" s="184">
        <v>-71.024552602572996</v>
      </c>
      <c r="R50" s="144">
        <v>120</v>
      </c>
      <c r="S50" s="584"/>
      <c r="T50" s="72"/>
      <c r="U50" s="72" t="s">
        <v>1699</v>
      </c>
      <c r="V50" s="72" t="s">
        <v>1694</v>
      </c>
      <c r="W50" s="72" t="s">
        <v>1700</v>
      </c>
      <c r="X50" s="72" t="s">
        <v>985</v>
      </c>
      <c r="Y50" s="72" t="s">
        <v>6</v>
      </c>
      <c r="Z50" s="72" t="s">
        <v>184</v>
      </c>
      <c r="AA50" s="137">
        <v>44774</v>
      </c>
      <c r="AB50" s="72" t="s">
        <v>1701</v>
      </c>
      <c r="AC50" s="72" t="s">
        <v>2673</v>
      </c>
      <c r="AD50" s="72" t="s">
        <v>1702</v>
      </c>
      <c r="AE50" s="72" t="s">
        <v>1703</v>
      </c>
      <c r="AF50" s="72">
        <f t="shared" si="1"/>
        <v>28</v>
      </c>
      <c r="AG50" s="72"/>
      <c r="AH50" s="72"/>
      <c r="AI50" s="72"/>
    </row>
    <row r="51" spans="1:35" ht="105">
      <c r="A51" s="107">
        <v>5050</v>
      </c>
      <c r="B51" s="114" t="s">
        <v>167</v>
      </c>
      <c r="C51" s="115" t="s">
        <v>2336</v>
      </c>
      <c r="D51" s="115" t="s">
        <v>2674</v>
      </c>
      <c r="E51" s="114" t="s">
        <v>197</v>
      </c>
      <c r="F51" s="115" t="s">
        <v>2674</v>
      </c>
      <c r="G51" s="115" t="s">
        <v>2339</v>
      </c>
      <c r="H51" s="115" t="s">
        <v>2675</v>
      </c>
      <c r="I51" s="1" t="s">
        <v>2676</v>
      </c>
      <c r="J51" s="115" t="s">
        <v>2677</v>
      </c>
      <c r="K51" s="114" t="s">
        <v>2681</v>
      </c>
      <c r="L51" s="115" t="s">
        <v>249</v>
      </c>
      <c r="M51" s="115" t="s">
        <v>6</v>
      </c>
      <c r="N51" s="115" t="s">
        <v>2679</v>
      </c>
      <c r="O51" s="115" t="s">
        <v>2680</v>
      </c>
      <c r="P51" s="116">
        <v>37.47</v>
      </c>
      <c r="Q51" s="116">
        <v>-122.19</v>
      </c>
      <c r="R51" s="116">
        <v>24</v>
      </c>
      <c r="S51" s="116" t="s">
        <v>1563</v>
      </c>
      <c r="T51" s="115" t="s">
        <v>1563</v>
      </c>
      <c r="U51" s="115" t="s">
        <v>2674</v>
      </c>
      <c r="V51" s="115" t="s">
        <v>2676</v>
      </c>
      <c r="W51" s="115" t="s">
        <v>2681</v>
      </c>
      <c r="X51" s="115" t="s">
        <v>249</v>
      </c>
      <c r="Y51" s="115" t="s">
        <v>6</v>
      </c>
      <c r="Z51" s="115" t="s">
        <v>184</v>
      </c>
      <c r="AA51" s="117">
        <v>44892</v>
      </c>
      <c r="AB51" s="115" t="s">
        <v>2682</v>
      </c>
      <c r="AC51" s="115" t="s">
        <v>2685</v>
      </c>
      <c r="AD51" s="72" t="s">
        <v>2683</v>
      </c>
      <c r="AE51" s="312" t="s">
        <v>2684</v>
      </c>
      <c r="AF51" s="72">
        <f t="shared" si="1"/>
        <v>30</v>
      </c>
      <c r="AG51" s="72"/>
      <c r="AH51" s="72"/>
      <c r="AI51" s="72"/>
    </row>
    <row r="52" spans="1:35" ht="60">
      <c r="A52" s="107">
        <v>5051</v>
      </c>
      <c r="B52" s="48" t="s">
        <v>167</v>
      </c>
      <c r="C52" s="72" t="s">
        <v>2336</v>
      </c>
      <c r="D52" s="72" t="s">
        <v>2686</v>
      </c>
      <c r="E52" s="48" t="s">
        <v>197</v>
      </c>
      <c r="F52" s="72" t="s">
        <v>2687</v>
      </c>
      <c r="G52" s="72" t="s">
        <v>2362</v>
      </c>
      <c r="H52" s="72" t="s">
        <v>2428</v>
      </c>
      <c r="I52" s="72" t="s">
        <v>2688</v>
      </c>
      <c r="J52" s="72" t="s">
        <v>2689</v>
      </c>
      <c r="K52" s="48" t="s">
        <v>1008</v>
      </c>
      <c r="L52" s="72" t="s">
        <v>1006</v>
      </c>
      <c r="M52" s="72" t="s">
        <v>7</v>
      </c>
      <c r="N52" s="72" t="s">
        <v>2690</v>
      </c>
      <c r="O52" s="72" t="s">
        <v>2691</v>
      </c>
      <c r="P52" s="183">
        <v>50.947831487998698</v>
      </c>
      <c r="Q52" s="184">
        <v>-113.991189275178</v>
      </c>
      <c r="R52" s="582">
        <v>15</v>
      </c>
      <c r="S52" s="205"/>
      <c r="T52" s="72"/>
      <c r="U52" s="72" t="s">
        <v>2686</v>
      </c>
      <c r="V52" s="72" t="s">
        <v>2688</v>
      </c>
      <c r="W52" s="72" t="s">
        <v>1008</v>
      </c>
      <c r="X52" s="72" t="s">
        <v>1065</v>
      </c>
      <c r="Y52" s="72" t="s">
        <v>7</v>
      </c>
      <c r="Z52" s="72" t="s">
        <v>184</v>
      </c>
      <c r="AA52" s="137">
        <v>44890</v>
      </c>
      <c r="AB52" s="72" t="s">
        <v>2692</v>
      </c>
      <c r="AC52" s="72" t="s">
        <v>2694</v>
      </c>
      <c r="AD52" s="1" t="s">
        <v>2693</v>
      </c>
      <c r="AE52" s="312" t="s">
        <v>2688</v>
      </c>
      <c r="AF52" s="72">
        <f t="shared" si="1"/>
        <v>23</v>
      </c>
      <c r="AG52" s="72"/>
      <c r="AH52" s="72"/>
      <c r="AI52" s="72"/>
    </row>
    <row r="53" spans="1:35" ht="90">
      <c r="A53" s="107">
        <v>5052</v>
      </c>
      <c r="B53" s="48" t="s">
        <v>167</v>
      </c>
      <c r="C53" s="72" t="s">
        <v>2336</v>
      </c>
      <c r="D53" s="72" t="s">
        <v>2421</v>
      </c>
      <c r="E53" s="48" t="s">
        <v>170</v>
      </c>
      <c r="F53" s="72" t="s">
        <v>2421</v>
      </c>
      <c r="G53" s="72" t="s">
        <v>2362</v>
      </c>
      <c r="H53" s="72" t="s">
        <v>2363</v>
      </c>
      <c r="I53" s="72" t="s">
        <v>2417</v>
      </c>
      <c r="J53" s="110" t="s">
        <v>2418</v>
      </c>
      <c r="K53" s="48" t="s">
        <v>2419</v>
      </c>
      <c r="L53" s="72" t="s">
        <v>855</v>
      </c>
      <c r="M53" s="72" t="s">
        <v>6</v>
      </c>
      <c r="N53" s="72">
        <v>30024</v>
      </c>
      <c r="O53" s="72" t="s">
        <v>2420</v>
      </c>
      <c r="P53" s="183">
        <v>34.019066714157603</v>
      </c>
      <c r="Q53" s="184">
        <v>-84.069398816234596</v>
      </c>
      <c r="R53" s="144"/>
      <c r="S53" s="584"/>
      <c r="T53" s="72"/>
      <c r="U53" s="72" t="s">
        <v>2421</v>
      </c>
      <c r="V53" s="72" t="s">
        <v>1720</v>
      </c>
      <c r="W53" s="72" t="s">
        <v>1726</v>
      </c>
      <c r="X53" s="72" t="s">
        <v>1287</v>
      </c>
      <c r="Y53" s="72" t="s">
        <v>6</v>
      </c>
      <c r="Z53" s="72" t="s">
        <v>184</v>
      </c>
      <c r="AA53" s="137">
        <v>44429</v>
      </c>
      <c r="AB53" s="72" t="s">
        <v>2422</v>
      </c>
      <c r="AC53" s="72"/>
      <c r="AD53" s="72" t="s">
        <v>2695</v>
      </c>
      <c r="AE53" s="312" t="s">
        <v>2424</v>
      </c>
      <c r="AF53" s="72">
        <f t="shared" si="1"/>
        <v>28</v>
      </c>
      <c r="AG53" s="72"/>
      <c r="AH53" s="72"/>
      <c r="AI53" s="72"/>
    </row>
    <row r="54" spans="1:35" ht="90">
      <c r="A54" s="107">
        <v>5053</v>
      </c>
      <c r="B54" s="48" t="s">
        <v>167</v>
      </c>
      <c r="C54" s="72" t="s">
        <v>2336</v>
      </c>
      <c r="D54" s="72" t="s">
        <v>2696</v>
      </c>
      <c r="E54" s="48" t="s">
        <v>197</v>
      </c>
      <c r="F54" s="72" t="s">
        <v>2697</v>
      </c>
      <c r="G54" s="72" t="s">
        <v>2339</v>
      </c>
      <c r="H54" s="72" t="s">
        <v>2698</v>
      </c>
      <c r="I54" s="72" t="s">
        <v>2699</v>
      </c>
      <c r="J54" s="72" t="s">
        <v>2700</v>
      </c>
      <c r="K54" s="48" t="s">
        <v>2701</v>
      </c>
      <c r="L54" s="72" t="s">
        <v>435</v>
      </c>
      <c r="M54" s="72" t="s">
        <v>6</v>
      </c>
      <c r="N54" s="72">
        <v>49512</v>
      </c>
      <c r="O54" s="72" t="s">
        <v>2702</v>
      </c>
      <c r="P54" s="183">
        <v>42.870725599062901</v>
      </c>
      <c r="Q54" s="184">
        <v>-85.529792128814606</v>
      </c>
      <c r="R54" s="144">
        <v>95</v>
      </c>
      <c r="S54" s="584"/>
      <c r="T54" s="585"/>
      <c r="U54" s="72" t="s">
        <v>2696</v>
      </c>
      <c r="V54" s="72" t="s">
        <v>2699</v>
      </c>
      <c r="W54" s="72" t="s">
        <v>2703</v>
      </c>
      <c r="X54" s="72" t="s">
        <v>2704</v>
      </c>
      <c r="Y54" s="72" t="s">
        <v>918</v>
      </c>
      <c r="Z54" s="72" t="s">
        <v>184</v>
      </c>
      <c r="AA54" s="137">
        <v>44774</v>
      </c>
      <c r="AB54" s="72" t="s">
        <v>2705</v>
      </c>
      <c r="AC54" s="72" t="s">
        <v>2707</v>
      </c>
      <c r="AD54" s="760" t="s">
        <v>2706</v>
      </c>
      <c r="AE54" s="312" t="s">
        <v>2699</v>
      </c>
      <c r="AF54" s="72">
        <f t="shared" si="1"/>
        <v>25</v>
      </c>
      <c r="AG54" s="72"/>
      <c r="AH54" s="72"/>
      <c r="AI54" s="72"/>
    </row>
    <row r="55" spans="1:35" ht="90">
      <c r="A55" s="107">
        <v>5054</v>
      </c>
      <c r="B55" s="48" t="s">
        <v>167</v>
      </c>
      <c r="C55" s="72" t="s">
        <v>2336</v>
      </c>
      <c r="D55" s="72" t="s">
        <v>2696</v>
      </c>
      <c r="E55" s="48" t="s">
        <v>2708</v>
      </c>
      <c r="F55" s="72" t="s">
        <v>2709</v>
      </c>
      <c r="G55" s="72" t="s">
        <v>2339</v>
      </c>
      <c r="H55" s="72" t="s">
        <v>2445</v>
      </c>
      <c r="I55" s="72" t="s">
        <v>2699</v>
      </c>
      <c r="J55" s="72" t="s">
        <v>2710</v>
      </c>
      <c r="K55" s="48" t="s">
        <v>2711</v>
      </c>
      <c r="L55" s="72" t="s">
        <v>2712</v>
      </c>
      <c r="M55" s="72" t="s">
        <v>961</v>
      </c>
      <c r="N55" s="72">
        <v>76246</v>
      </c>
      <c r="O55" s="72" t="s">
        <v>2713</v>
      </c>
      <c r="P55" s="183">
        <v>20.5548949618968</v>
      </c>
      <c r="Q55" s="184">
        <v>-100.28143591534599</v>
      </c>
      <c r="R55" s="582"/>
      <c r="S55" s="205"/>
      <c r="T55" s="72"/>
      <c r="U55" s="72" t="s">
        <v>2696</v>
      </c>
      <c r="V55" s="72" t="s">
        <v>2699</v>
      </c>
      <c r="W55" s="72" t="s">
        <v>2703</v>
      </c>
      <c r="X55" s="72" t="s">
        <v>2704</v>
      </c>
      <c r="Y55" s="72" t="s">
        <v>918</v>
      </c>
      <c r="Z55" s="72" t="s">
        <v>184</v>
      </c>
      <c r="AA55" s="137">
        <v>44774</v>
      </c>
      <c r="AB55" s="72" t="s">
        <v>2714</v>
      </c>
      <c r="AC55" s="72" t="s">
        <v>2715</v>
      </c>
      <c r="AD55" s="72" t="s">
        <v>2706</v>
      </c>
      <c r="AE55" s="312" t="s">
        <v>2699</v>
      </c>
      <c r="AF55" s="72">
        <f t="shared" si="1"/>
        <v>25</v>
      </c>
      <c r="AG55" s="72"/>
      <c r="AH55" s="72"/>
      <c r="AI55" s="72"/>
    </row>
    <row r="56" spans="1:35" ht="60">
      <c r="A56" s="107">
        <v>5055</v>
      </c>
      <c r="B56" s="48" t="s">
        <v>167</v>
      </c>
      <c r="C56" s="72" t="s">
        <v>2336</v>
      </c>
      <c r="D56" s="72" t="s">
        <v>2716</v>
      </c>
      <c r="E56" s="48" t="s">
        <v>197</v>
      </c>
      <c r="F56" s="72" t="s">
        <v>2716</v>
      </c>
      <c r="G56" s="72" t="s">
        <v>2362</v>
      </c>
      <c r="H56" s="72" t="s">
        <v>2363</v>
      </c>
      <c r="I56" s="72" t="s">
        <v>2717</v>
      </c>
      <c r="J56" s="72" t="s">
        <v>2718</v>
      </c>
      <c r="K56" s="48" t="s">
        <v>2719</v>
      </c>
      <c r="L56" s="72" t="s">
        <v>802</v>
      </c>
      <c r="M56" s="72" t="s">
        <v>6</v>
      </c>
      <c r="N56" s="72">
        <v>46825</v>
      </c>
      <c r="O56" s="72" t="s">
        <v>2720</v>
      </c>
      <c r="P56" s="183">
        <v>41.149345648958501</v>
      </c>
      <c r="Q56" s="184">
        <v>-85.154134873421796</v>
      </c>
      <c r="R56" s="144">
        <v>100</v>
      </c>
      <c r="S56" s="584"/>
      <c r="T56" s="585"/>
      <c r="U56" s="72" t="s">
        <v>2716</v>
      </c>
      <c r="V56" s="72" t="s">
        <v>2717</v>
      </c>
      <c r="W56" s="72" t="s">
        <v>992</v>
      </c>
      <c r="X56" s="72" t="s">
        <v>993</v>
      </c>
      <c r="Y56" s="72" t="s">
        <v>6</v>
      </c>
      <c r="Z56" s="72" t="s">
        <v>2346</v>
      </c>
      <c r="AA56" s="137">
        <v>44418</v>
      </c>
      <c r="AB56" s="72" t="s">
        <v>2721</v>
      </c>
      <c r="AC56" s="72" t="s">
        <v>2724</v>
      </c>
      <c r="AD56" s="72" t="s">
        <v>2722</v>
      </c>
      <c r="AE56" s="312" t="s">
        <v>2723</v>
      </c>
      <c r="AF56" s="72">
        <f t="shared" si="1"/>
        <v>8</v>
      </c>
      <c r="AG56" s="72"/>
      <c r="AH56" s="72"/>
      <c r="AI56" s="72"/>
    </row>
    <row r="57" spans="1:35" ht="60">
      <c r="A57" s="107">
        <v>5056</v>
      </c>
      <c r="B57" s="48" t="s">
        <v>167</v>
      </c>
      <c r="C57" s="72" t="s">
        <v>2336</v>
      </c>
      <c r="D57" s="72" t="s">
        <v>2716</v>
      </c>
      <c r="E57" s="48" t="s">
        <v>197</v>
      </c>
      <c r="F57" s="72" t="s">
        <v>2716</v>
      </c>
      <c r="G57" s="72" t="s">
        <v>2362</v>
      </c>
      <c r="H57" s="72" t="s">
        <v>2363</v>
      </c>
      <c r="I57" s="72" t="s">
        <v>2717</v>
      </c>
      <c r="J57" s="72" t="s">
        <v>2725</v>
      </c>
      <c r="K57" s="48" t="s">
        <v>2726</v>
      </c>
      <c r="L57" s="72" t="s">
        <v>985</v>
      </c>
      <c r="M57" s="72" t="s">
        <v>6</v>
      </c>
      <c r="N57" s="72">
        <v>75032</v>
      </c>
      <c r="O57" s="72" t="s">
        <v>2727</v>
      </c>
      <c r="P57" s="183">
        <v>32.913412969143501</v>
      </c>
      <c r="Q57" s="184">
        <v>-96.422632560499693</v>
      </c>
      <c r="R57" s="144">
        <v>100</v>
      </c>
      <c r="S57" s="584"/>
      <c r="T57" s="585"/>
      <c r="U57" s="72" t="s">
        <v>2716</v>
      </c>
      <c r="V57" s="72" t="s">
        <v>2717</v>
      </c>
      <c r="W57" s="72" t="s">
        <v>992</v>
      </c>
      <c r="X57" s="72" t="s">
        <v>993</v>
      </c>
      <c r="Y57" s="72" t="s">
        <v>6</v>
      </c>
      <c r="Z57" s="72" t="s">
        <v>2346</v>
      </c>
      <c r="AA57" s="137">
        <v>44418</v>
      </c>
      <c r="AB57" s="72" t="s">
        <v>2721</v>
      </c>
      <c r="AC57" s="72" t="s">
        <v>2728</v>
      </c>
      <c r="AD57" s="72" t="s">
        <v>2722</v>
      </c>
      <c r="AE57" s="312" t="s">
        <v>2723</v>
      </c>
      <c r="AF57" s="72">
        <f t="shared" si="1"/>
        <v>8</v>
      </c>
      <c r="AG57" s="72"/>
      <c r="AH57" s="72"/>
      <c r="AI57" s="72"/>
    </row>
    <row r="58" spans="1:35" ht="60">
      <c r="A58" s="107">
        <v>5057</v>
      </c>
      <c r="B58" s="48" t="s">
        <v>167</v>
      </c>
      <c r="C58" s="72" t="s">
        <v>2336</v>
      </c>
      <c r="D58" s="72" t="s">
        <v>2716</v>
      </c>
      <c r="E58" s="48" t="s">
        <v>197</v>
      </c>
      <c r="F58" s="72" t="s">
        <v>2716</v>
      </c>
      <c r="G58" s="72" t="s">
        <v>2362</v>
      </c>
      <c r="H58" s="72" t="s">
        <v>2363</v>
      </c>
      <c r="I58" s="72" t="s">
        <v>2717</v>
      </c>
      <c r="J58" s="72" t="s">
        <v>2729</v>
      </c>
      <c r="K58" s="48" t="s">
        <v>2730</v>
      </c>
      <c r="L58" s="72" t="s">
        <v>841</v>
      </c>
      <c r="M58" s="72" t="s">
        <v>6</v>
      </c>
      <c r="N58" s="72">
        <v>60188</v>
      </c>
      <c r="O58" s="72" t="s">
        <v>2731</v>
      </c>
      <c r="P58" s="183">
        <v>41.897035312781199</v>
      </c>
      <c r="Q58" s="184">
        <v>-88.116064116004395</v>
      </c>
      <c r="R58" s="144">
        <v>100</v>
      </c>
      <c r="S58" s="584"/>
      <c r="T58" s="585"/>
      <c r="U58" s="72" t="s">
        <v>2716</v>
      </c>
      <c r="V58" s="72" t="s">
        <v>2717</v>
      </c>
      <c r="W58" s="72" t="s">
        <v>992</v>
      </c>
      <c r="X58" s="72" t="s">
        <v>993</v>
      </c>
      <c r="Y58" s="72" t="s">
        <v>6</v>
      </c>
      <c r="Z58" s="72" t="s">
        <v>184</v>
      </c>
      <c r="AA58" s="137">
        <v>44766</v>
      </c>
      <c r="AB58" s="72" t="s">
        <v>2721</v>
      </c>
      <c r="AC58" s="72" t="s">
        <v>2732</v>
      </c>
      <c r="AD58" s="72" t="s">
        <v>2722</v>
      </c>
      <c r="AE58" s="312" t="s">
        <v>2723</v>
      </c>
      <c r="AF58" s="72">
        <f t="shared" si="1"/>
        <v>8</v>
      </c>
      <c r="AG58" s="72"/>
      <c r="AH58" s="72"/>
      <c r="AI58" s="72"/>
    </row>
    <row r="59" spans="1:35" ht="60">
      <c r="A59" s="107">
        <v>5058</v>
      </c>
      <c r="B59" s="48" t="s">
        <v>167</v>
      </c>
      <c r="C59" s="72" t="s">
        <v>2336</v>
      </c>
      <c r="D59" s="72" t="s">
        <v>2733</v>
      </c>
      <c r="E59" s="48" t="s">
        <v>170</v>
      </c>
      <c r="F59" s="72" t="s">
        <v>2734</v>
      </c>
      <c r="G59" s="72" t="s">
        <v>2362</v>
      </c>
      <c r="H59" s="72" t="s">
        <v>2363</v>
      </c>
      <c r="I59" s="115" t="s">
        <v>2735</v>
      </c>
      <c r="J59" s="72" t="s">
        <v>7282</v>
      </c>
      <c r="K59" s="48" t="s">
        <v>2737</v>
      </c>
      <c r="L59" s="72" t="s">
        <v>753</v>
      </c>
      <c r="M59" s="72" t="s">
        <v>6</v>
      </c>
      <c r="N59" s="72">
        <v>1801</v>
      </c>
      <c r="O59" s="72" t="s">
        <v>2738</v>
      </c>
      <c r="P59" s="183">
        <v>42.524667462342997</v>
      </c>
      <c r="Q59" s="116">
        <v>-71.1392038322453</v>
      </c>
      <c r="R59" s="144">
        <v>100</v>
      </c>
      <c r="S59" s="579"/>
      <c r="T59" s="72"/>
      <c r="U59" s="72" t="s">
        <v>2739</v>
      </c>
      <c r="V59" s="115" t="s">
        <v>2735</v>
      </c>
      <c r="W59" s="72" t="s">
        <v>2740</v>
      </c>
      <c r="X59" s="72" t="s">
        <v>753</v>
      </c>
      <c r="Y59" s="72" t="s">
        <v>6</v>
      </c>
      <c r="Z59" s="72" t="s">
        <v>240</v>
      </c>
      <c r="AA59" s="137">
        <v>44774</v>
      </c>
      <c r="AB59" s="72"/>
      <c r="AC59" s="72"/>
      <c r="AD59" s="72" t="s">
        <v>2741</v>
      </c>
      <c r="AE59" s="312" t="s">
        <v>2742</v>
      </c>
      <c r="AF59" s="72">
        <f t="shared" si="1"/>
        <v>13</v>
      </c>
      <c r="AG59" s="72"/>
      <c r="AH59" s="72"/>
      <c r="AI59" s="72"/>
    </row>
    <row r="60" spans="1:35" ht="60">
      <c r="A60" s="107">
        <v>5059</v>
      </c>
      <c r="B60" s="48" t="s">
        <v>195</v>
      </c>
      <c r="C60" s="72" t="s">
        <v>2336</v>
      </c>
      <c r="D60" s="72" t="s">
        <v>2743</v>
      </c>
      <c r="E60" s="48" t="s">
        <v>170</v>
      </c>
      <c r="F60" s="72" t="s">
        <v>2744</v>
      </c>
      <c r="G60" s="72" t="s">
        <v>2362</v>
      </c>
      <c r="H60" s="72" t="s">
        <v>2363</v>
      </c>
      <c r="I60" s="72" t="s">
        <v>2745</v>
      </c>
      <c r="J60" s="72"/>
      <c r="K60" s="48"/>
      <c r="L60" s="72"/>
      <c r="M60" s="72" t="s">
        <v>7</v>
      </c>
      <c r="N60" s="72"/>
      <c r="O60" s="72"/>
      <c r="P60" s="183"/>
      <c r="Q60" s="184"/>
      <c r="R60" s="144"/>
      <c r="S60" s="586"/>
      <c r="T60" s="72"/>
      <c r="U60" s="72" t="s">
        <v>2743</v>
      </c>
      <c r="V60" s="72" t="s">
        <v>2745</v>
      </c>
      <c r="W60" s="72" t="s">
        <v>1083</v>
      </c>
      <c r="X60" s="72" t="s">
        <v>435</v>
      </c>
      <c r="Y60" s="72" t="s">
        <v>6</v>
      </c>
      <c r="Z60" s="72" t="s">
        <v>184</v>
      </c>
      <c r="AA60" s="137">
        <v>44435</v>
      </c>
      <c r="AB60" s="72" t="s">
        <v>861</v>
      </c>
      <c r="AC60" s="72"/>
      <c r="AD60" s="72" t="s">
        <v>2746</v>
      </c>
      <c r="AE60" s="312" t="s">
        <v>2745</v>
      </c>
      <c r="AF60" s="72">
        <f t="shared" si="1"/>
        <v>16</v>
      </c>
      <c r="AG60" s="72"/>
      <c r="AH60" s="72"/>
      <c r="AI60" s="72"/>
    </row>
    <row r="61" spans="1:35" ht="105">
      <c r="A61" s="107">
        <v>5060</v>
      </c>
      <c r="B61" s="114" t="s">
        <v>167</v>
      </c>
      <c r="C61" s="115" t="s">
        <v>2336</v>
      </c>
      <c r="D61" s="115" t="s">
        <v>2747</v>
      </c>
      <c r="E61" s="114" t="s">
        <v>197</v>
      </c>
      <c r="F61" s="115" t="s">
        <v>2747</v>
      </c>
      <c r="G61" s="115" t="s">
        <v>2362</v>
      </c>
      <c r="H61" s="115" t="s">
        <v>2363</v>
      </c>
      <c r="I61" t="s">
        <v>2748</v>
      </c>
      <c r="J61" s="115" t="s">
        <v>2749</v>
      </c>
      <c r="K61" s="114" t="s">
        <v>2750</v>
      </c>
      <c r="L61" s="115" t="s">
        <v>985</v>
      </c>
      <c r="M61" s="115" t="s">
        <v>6</v>
      </c>
      <c r="N61" s="115">
        <v>77479</v>
      </c>
      <c r="O61" s="115" t="s">
        <v>2751</v>
      </c>
      <c r="P61" s="116">
        <v>29.59</v>
      </c>
      <c r="Q61" s="116">
        <v>-95.6</v>
      </c>
      <c r="R61" s="116">
        <v>2</v>
      </c>
      <c r="S61" s="116" t="s">
        <v>1563</v>
      </c>
      <c r="T61" s="115" t="s">
        <v>1563</v>
      </c>
      <c r="U61" s="115" t="s">
        <v>2747</v>
      </c>
      <c r="V61" s="115" t="s">
        <v>2748</v>
      </c>
      <c r="W61" s="115" t="s">
        <v>2750</v>
      </c>
      <c r="X61" s="115" t="s">
        <v>985</v>
      </c>
      <c r="Y61" s="115" t="s">
        <v>6</v>
      </c>
      <c r="Z61" s="115" t="s">
        <v>240</v>
      </c>
      <c r="AA61" s="117">
        <v>44774</v>
      </c>
      <c r="AB61" s="115" t="s">
        <v>1563</v>
      </c>
      <c r="AC61" s="115" t="s">
        <v>2753</v>
      </c>
      <c r="AD61" s="72" t="s">
        <v>2752</v>
      </c>
      <c r="AE61" s="312" t="s">
        <v>2748</v>
      </c>
      <c r="AF61" s="72">
        <f t="shared" si="1"/>
        <v>11</v>
      </c>
      <c r="AG61" s="72"/>
      <c r="AH61" s="72"/>
      <c r="AI61" s="72"/>
    </row>
    <row r="62" spans="1:35" ht="90">
      <c r="A62" s="107">
        <v>5061</v>
      </c>
      <c r="B62" s="114" t="s">
        <v>167</v>
      </c>
      <c r="C62" s="115" t="s">
        <v>2336</v>
      </c>
      <c r="D62" s="115" t="s">
        <v>2754</v>
      </c>
      <c r="E62" s="114" t="s">
        <v>197</v>
      </c>
      <c r="F62" s="115" t="s">
        <v>2754</v>
      </c>
      <c r="G62" s="115" t="s">
        <v>2362</v>
      </c>
      <c r="H62" s="115" t="s">
        <v>2363</v>
      </c>
      <c r="I62" t="s">
        <v>2755</v>
      </c>
      <c r="J62" s="115" t="s">
        <v>2756</v>
      </c>
      <c r="K62" s="114" t="s">
        <v>2757</v>
      </c>
      <c r="L62" s="115" t="s">
        <v>249</v>
      </c>
      <c r="M62" s="115" t="s">
        <v>6</v>
      </c>
      <c r="N62" s="115">
        <v>92081</v>
      </c>
      <c r="O62" s="115" t="s">
        <v>2758</v>
      </c>
      <c r="P62" s="116">
        <v>33.130000000000003</v>
      </c>
      <c r="Q62" s="116">
        <v>-117.24</v>
      </c>
      <c r="R62" s="116">
        <v>121</v>
      </c>
      <c r="S62" s="116"/>
      <c r="T62" s="115"/>
      <c r="U62" s="115" t="s">
        <v>2754</v>
      </c>
      <c r="V62" t="s">
        <v>2755</v>
      </c>
      <c r="W62" s="115" t="s">
        <v>2757</v>
      </c>
      <c r="X62" s="115" t="s">
        <v>249</v>
      </c>
      <c r="Y62" s="115" t="s">
        <v>6</v>
      </c>
      <c r="Z62" s="115" t="s">
        <v>240</v>
      </c>
      <c r="AA62" s="117">
        <v>44774</v>
      </c>
      <c r="AB62" s="115" t="s">
        <v>2759</v>
      </c>
      <c r="AC62" s="115" t="s">
        <v>2762</v>
      </c>
      <c r="AD62" s="72" t="s">
        <v>2760</v>
      </c>
      <c r="AE62" s="312" t="s">
        <v>2761</v>
      </c>
      <c r="AF62" s="72">
        <f t="shared" si="1"/>
        <v>26</v>
      </c>
      <c r="AG62" s="72"/>
      <c r="AH62" s="72"/>
      <c r="AI62" s="72"/>
    </row>
    <row r="63" spans="1:35" ht="360">
      <c r="A63" s="107">
        <v>5062</v>
      </c>
      <c r="B63" s="48" t="s">
        <v>195</v>
      </c>
      <c r="C63" s="72" t="s">
        <v>2336</v>
      </c>
      <c r="D63" s="529" t="s">
        <v>1748</v>
      </c>
      <c r="E63" s="529" t="s">
        <v>170</v>
      </c>
      <c r="F63" s="529" t="s">
        <v>2763</v>
      </c>
      <c r="G63" s="72" t="s">
        <v>2362</v>
      </c>
      <c r="H63" s="72" t="s">
        <v>2363</v>
      </c>
      <c r="I63" s="543" t="s">
        <v>2764</v>
      </c>
      <c r="J63" s="529" t="s">
        <v>2765</v>
      </c>
      <c r="K63" s="529" t="s">
        <v>2766</v>
      </c>
      <c r="L63" s="529" t="s">
        <v>212</v>
      </c>
      <c r="M63" s="529" t="s">
        <v>7</v>
      </c>
      <c r="N63" s="529"/>
      <c r="O63" s="529"/>
      <c r="P63" s="535">
        <v>43.482725000000002</v>
      </c>
      <c r="Q63" s="535">
        <v>-79.668475000000001</v>
      </c>
      <c r="R63" s="144">
        <v>3000</v>
      </c>
      <c r="S63" s="584">
        <f>2000000/78/1000</f>
        <v>25.641025641025642</v>
      </c>
      <c r="T63" s="72" t="s">
        <v>2767</v>
      </c>
      <c r="U63" s="72" t="s">
        <v>1748</v>
      </c>
      <c r="V63" s="1" t="s">
        <v>2768</v>
      </c>
      <c r="W63" s="72" t="s">
        <v>2769</v>
      </c>
      <c r="X63" s="72" t="s">
        <v>435</v>
      </c>
      <c r="Y63" s="72" t="s">
        <v>6</v>
      </c>
      <c r="Z63" s="72" t="s">
        <v>184</v>
      </c>
      <c r="AA63" s="137">
        <v>45289</v>
      </c>
      <c r="AB63" s="543" t="s">
        <v>2770</v>
      </c>
      <c r="AC63" s="349" t="s">
        <v>2773</v>
      </c>
      <c r="AD63" s="72" t="s">
        <v>2771</v>
      </c>
      <c r="AE63" s="312" t="s">
        <v>2772</v>
      </c>
      <c r="AF63" s="72">
        <f t="shared" si="1"/>
        <v>19</v>
      </c>
      <c r="AG63" s="72"/>
      <c r="AH63" s="72"/>
      <c r="AI63" s="72"/>
    </row>
    <row r="64" spans="1:35" ht="60">
      <c r="A64" s="107">
        <v>5063</v>
      </c>
      <c r="B64" s="48" t="s">
        <v>195</v>
      </c>
      <c r="C64" s="72" t="s">
        <v>2336</v>
      </c>
      <c r="D64" s="358" t="s">
        <v>1748</v>
      </c>
      <c r="E64" s="359" t="s">
        <v>170</v>
      </c>
      <c r="F64" s="358" t="s">
        <v>2551</v>
      </c>
      <c r="G64" s="72" t="s">
        <v>2362</v>
      </c>
      <c r="H64" s="72" t="s">
        <v>2363</v>
      </c>
      <c r="I64" s="707" t="s">
        <v>2768</v>
      </c>
      <c r="J64" s="358" t="s">
        <v>2551</v>
      </c>
      <c r="K64" s="359" t="s">
        <v>1574</v>
      </c>
      <c r="L64" s="358" t="s">
        <v>1148</v>
      </c>
      <c r="M64" s="358" t="s">
        <v>6</v>
      </c>
      <c r="N64" s="358" t="s">
        <v>2774</v>
      </c>
      <c r="O64" s="358" t="s">
        <v>1563</v>
      </c>
      <c r="P64" s="587">
        <v>35.46</v>
      </c>
      <c r="Q64" s="710">
        <v>-89.4</v>
      </c>
      <c r="R64" s="144">
        <v>6000</v>
      </c>
      <c r="S64" s="579">
        <v>43</v>
      </c>
      <c r="T64" s="72" t="s">
        <v>1575</v>
      </c>
      <c r="U64" s="72" t="s">
        <v>2775</v>
      </c>
      <c r="V64" t="s">
        <v>2768</v>
      </c>
      <c r="W64" s="72" t="s">
        <v>2769</v>
      </c>
      <c r="X64" s="72" t="s">
        <v>435</v>
      </c>
      <c r="Y64" s="72" t="s">
        <v>6</v>
      </c>
      <c r="Z64" s="72" t="s">
        <v>240</v>
      </c>
      <c r="AA64" s="137">
        <v>44777</v>
      </c>
      <c r="AB64" s="358" t="s">
        <v>2776</v>
      </c>
      <c r="AC64" s="358" t="s">
        <v>1563</v>
      </c>
      <c r="AD64" s="72" t="s">
        <v>2771</v>
      </c>
      <c r="AE64" s="312" t="s">
        <v>2772</v>
      </c>
      <c r="AF64" s="72">
        <f t="shared" si="1"/>
        <v>19</v>
      </c>
      <c r="AG64" s="72"/>
      <c r="AH64" s="72"/>
      <c r="AI64" s="72"/>
    </row>
    <row r="65" spans="1:35" ht="90">
      <c r="A65" s="107">
        <v>5064</v>
      </c>
      <c r="B65" s="48" t="s">
        <v>167</v>
      </c>
      <c r="C65" s="72" t="s">
        <v>2336</v>
      </c>
      <c r="D65" s="72" t="s">
        <v>1748</v>
      </c>
      <c r="E65" s="48" t="s">
        <v>170</v>
      </c>
      <c r="F65" s="72" t="s">
        <v>2777</v>
      </c>
      <c r="G65" s="72" t="s">
        <v>2362</v>
      </c>
      <c r="H65" s="72" t="s">
        <v>2363</v>
      </c>
      <c r="I65" s="72" t="s">
        <v>1751</v>
      </c>
      <c r="J65" s="72" t="s">
        <v>2778</v>
      </c>
      <c r="K65" s="48" t="s">
        <v>2779</v>
      </c>
      <c r="L65" s="72" t="s">
        <v>435</v>
      </c>
      <c r="M65" s="72" t="s">
        <v>6</v>
      </c>
      <c r="N65" s="72">
        <v>48197</v>
      </c>
      <c r="O65" s="72" t="s">
        <v>2780</v>
      </c>
      <c r="P65" s="183">
        <v>42.202821145924503</v>
      </c>
      <c r="Q65" s="184">
        <v>-83.557561643049098</v>
      </c>
      <c r="R65" s="144"/>
      <c r="S65" s="584"/>
      <c r="T65" s="72"/>
      <c r="U65" s="72" t="s">
        <v>1748</v>
      </c>
      <c r="V65" s="72" t="s">
        <v>1751</v>
      </c>
      <c r="W65" s="72" t="s">
        <v>2769</v>
      </c>
      <c r="X65" s="72" t="s">
        <v>435</v>
      </c>
      <c r="Y65" s="72" t="s">
        <v>6</v>
      </c>
      <c r="Z65" s="72" t="s">
        <v>2346</v>
      </c>
      <c r="AA65" s="137">
        <v>44418</v>
      </c>
      <c r="AB65" s="72" t="s">
        <v>2781</v>
      </c>
      <c r="AC65" s="72" t="s">
        <v>2783</v>
      </c>
      <c r="AD65" s="72" t="s">
        <v>2771</v>
      </c>
      <c r="AE65" s="312" t="s">
        <v>2782</v>
      </c>
      <c r="AF65" s="72">
        <f t="shared" si="1"/>
        <v>19</v>
      </c>
      <c r="AG65" s="72"/>
      <c r="AH65" s="72"/>
      <c r="AI65" s="72"/>
    </row>
    <row r="66" spans="1:35" ht="89.25" customHeight="1">
      <c r="A66" s="107">
        <v>5065</v>
      </c>
      <c r="B66" s="48" t="s">
        <v>195</v>
      </c>
      <c r="C66" s="72" t="s">
        <v>2336</v>
      </c>
      <c r="D66" s="72" t="s">
        <v>2784</v>
      </c>
      <c r="E66" s="48" t="s">
        <v>170</v>
      </c>
      <c r="F66" s="72" t="s">
        <v>2785</v>
      </c>
      <c r="G66" s="115" t="s">
        <v>2362</v>
      </c>
      <c r="H66" s="72" t="s">
        <v>2396</v>
      </c>
      <c r="I66" s="370" t="s">
        <v>2786</v>
      </c>
      <c r="J66" s="408" t="s">
        <v>2787</v>
      </c>
      <c r="K66" s="408" t="s">
        <v>2788</v>
      </c>
      <c r="L66" s="408" t="s">
        <v>2789</v>
      </c>
      <c r="M66" s="408" t="s">
        <v>7</v>
      </c>
      <c r="N66" s="408" t="s">
        <v>2790</v>
      </c>
      <c r="O66"/>
      <c r="P66" s="408">
        <v>43.016798266099997</v>
      </c>
      <c r="Q66" s="408">
        <v>-79.114140210100004</v>
      </c>
      <c r="R66" s="408">
        <v>300</v>
      </c>
      <c r="S66" s="586"/>
      <c r="T66" s="72"/>
      <c r="U66" s="72" t="s">
        <v>2791</v>
      </c>
      <c r="V66" s="72" t="s">
        <v>1791</v>
      </c>
      <c r="W66" s="72" t="s">
        <v>1753</v>
      </c>
      <c r="X66" s="72" t="s">
        <v>435</v>
      </c>
      <c r="Y66" s="72" t="s">
        <v>6</v>
      </c>
      <c r="Z66" s="72" t="s">
        <v>184</v>
      </c>
      <c r="AA66" s="137">
        <v>45305</v>
      </c>
      <c r="AB66" s="373" t="s">
        <v>2792</v>
      </c>
      <c r="AC66" s="72"/>
      <c r="AD66" s="72" t="s">
        <v>2793</v>
      </c>
      <c r="AE66" s="588"/>
      <c r="AF66" s="72">
        <f t="shared" ref="AF66:AF97" si="2">IF(LEN(TRIM(AD66))=0,0,LEN(TRIM(AD66))-LEN(SUBSTITUTE(AD66," ",""))+1)</f>
        <v>20</v>
      </c>
      <c r="AG66" s="72"/>
      <c r="AH66" s="72"/>
      <c r="AI66" s="72"/>
    </row>
    <row r="67" spans="1:35" ht="90">
      <c r="A67" s="107">
        <v>5066</v>
      </c>
      <c r="B67" s="48" t="s">
        <v>167</v>
      </c>
      <c r="C67" s="72" t="s">
        <v>2336</v>
      </c>
      <c r="D67" s="72" t="s">
        <v>2794</v>
      </c>
      <c r="E67" s="48" t="s">
        <v>170</v>
      </c>
      <c r="F67" s="72" t="s">
        <v>2795</v>
      </c>
      <c r="G67" s="72" t="s">
        <v>2362</v>
      </c>
      <c r="H67" s="72" t="s">
        <v>2363</v>
      </c>
      <c r="I67" s="72" t="s">
        <v>1791</v>
      </c>
      <c r="J67" s="72" t="s">
        <v>2796</v>
      </c>
      <c r="K67" s="48" t="s">
        <v>2797</v>
      </c>
      <c r="L67" s="72" t="s">
        <v>435</v>
      </c>
      <c r="M67" s="72" t="s">
        <v>6</v>
      </c>
      <c r="N67" s="72" t="s">
        <v>2798</v>
      </c>
      <c r="O67" s="72" t="s">
        <v>2799</v>
      </c>
      <c r="P67" s="183">
        <v>42.156027609958301</v>
      </c>
      <c r="Q67" s="184">
        <v>-83.240124544895096</v>
      </c>
      <c r="R67" s="144"/>
      <c r="S67" s="584"/>
      <c r="T67" s="72"/>
      <c r="U67" s="72" t="s">
        <v>2791</v>
      </c>
      <c r="V67" s="72" t="s">
        <v>1791</v>
      </c>
      <c r="W67" s="72" t="s">
        <v>1753</v>
      </c>
      <c r="X67" s="72" t="s">
        <v>435</v>
      </c>
      <c r="Y67" s="72" t="s">
        <v>6</v>
      </c>
      <c r="Z67" s="72" t="s">
        <v>2346</v>
      </c>
      <c r="AA67" s="137">
        <v>44418</v>
      </c>
      <c r="AB67" s="72" t="s">
        <v>2800</v>
      </c>
      <c r="AC67" s="72" t="s">
        <v>2802</v>
      </c>
      <c r="AD67" s="72" t="s">
        <v>2801</v>
      </c>
      <c r="AE67" s="312" t="s">
        <v>2782</v>
      </c>
      <c r="AF67" s="72">
        <f t="shared" si="2"/>
        <v>29</v>
      </c>
      <c r="AG67" s="72"/>
      <c r="AH67" s="72"/>
      <c r="AI67" s="72"/>
    </row>
    <row r="68" spans="1:35" ht="180">
      <c r="A68" s="107">
        <v>5067</v>
      </c>
      <c r="B68" s="48" t="s">
        <v>195</v>
      </c>
      <c r="C68" s="48" t="s">
        <v>2336</v>
      </c>
      <c r="D68" s="72" t="s">
        <v>126</v>
      </c>
      <c r="E68" s="48" t="s">
        <v>197</v>
      </c>
      <c r="F68" s="72" t="s">
        <v>2803</v>
      </c>
      <c r="G68" s="72" t="s">
        <v>1462</v>
      </c>
      <c r="H68" s="48" t="s">
        <v>1463</v>
      </c>
      <c r="I68" s="199" t="s">
        <v>1070</v>
      </c>
      <c r="J68" s="72" t="s">
        <v>1800</v>
      </c>
      <c r="K68" s="72" t="s">
        <v>1801</v>
      </c>
      <c r="L68" s="48" t="s">
        <v>841</v>
      </c>
      <c r="M68" s="48" t="s">
        <v>6</v>
      </c>
      <c r="N68" s="48"/>
      <c r="O68" s="48"/>
      <c r="P68" s="103">
        <v>41.245030505177603</v>
      </c>
      <c r="Q68" s="103">
        <v>-87.866012795943206</v>
      </c>
      <c r="R68" s="589">
        <v>2600</v>
      </c>
      <c r="S68" s="589">
        <v>10</v>
      </c>
      <c r="T68" s="72" t="s">
        <v>826</v>
      </c>
      <c r="U68" s="72" t="s">
        <v>1072</v>
      </c>
      <c r="V68" s="258" t="s">
        <v>1073</v>
      </c>
      <c r="W68" s="72" t="s">
        <v>1074</v>
      </c>
      <c r="X68" s="48" t="s">
        <v>1075</v>
      </c>
      <c r="Y68" s="48" t="s">
        <v>1076</v>
      </c>
      <c r="Z68" s="48" t="s">
        <v>184</v>
      </c>
      <c r="AA68" s="61">
        <v>45289</v>
      </c>
      <c r="AB68" s="135" t="s">
        <v>1802</v>
      </c>
      <c r="AC68" s="72" t="s">
        <v>1805</v>
      </c>
      <c r="AD68" s="1" t="s">
        <v>1803</v>
      </c>
      <c r="AE68" s="312" t="s">
        <v>2804</v>
      </c>
      <c r="AF68" s="72">
        <f t="shared" si="2"/>
        <v>27</v>
      </c>
      <c r="AG68" s="72"/>
      <c r="AH68" s="72"/>
      <c r="AI68" s="72"/>
    </row>
    <row r="69" spans="1:35" ht="60">
      <c r="A69" s="107">
        <v>5068</v>
      </c>
      <c r="B69" s="48" t="s">
        <v>167</v>
      </c>
      <c r="C69" s="72" t="s">
        <v>2336</v>
      </c>
      <c r="D69" s="72" t="s">
        <v>2805</v>
      </c>
      <c r="E69" s="48" t="s">
        <v>197</v>
      </c>
      <c r="F69" s="72" t="s">
        <v>2806</v>
      </c>
      <c r="G69" s="72" t="s">
        <v>2362</v>
      </c>
      <c r="H69" s="72" t="s">
        <v>2363</v>
      </c>
      <c r="I69" t="s">
        <v>2807</v>
      </c>
      <c r="J69" s="72" t="s">
        <v>2808</v>
      </c>
      <c r="K69" s="48" t="s">
        <v>2809</v>
      </c>
      <c r="L69" s="72" t="s">
        <v>855</v>
      </c>
      <c r="M69" s="72" t="s">
        <v>6</v>
      </c>
      <c r="N69" s="72">
        <v>30076</v>
      </c>
      <c r="O69" s="72" t="s">
        <v>2810</v>
      </c>
      <c r="P69" s="183">
        <v>34.0625855775804</v>
      </c>
      <c r="Q69" s="184">
        <v>-84.315704417356997</v>
      </c>
      <c r="R69" s="144"/>
      <c r="S69" s="584"/>
      <c r="T69" s="72"/>
      <c r="U69" s="72" t="s">
        <v>2811</v>
      </c>
      <c r="V69" s="72" t="s">
        <v>2807</v>
      </c>
      <c r="W69" s="72" t="s">
        <v>2812</v>
      </c>
      <c r="X69" s="72" t="s">
        <v>2812</v>
      </c>
      <c r="Y69" s="72" t="s">
        <v>938</v>
      </c>
      <c r="Z69" s="72"/>
      <c r="AA69" s="137"/>
      <c r="AB69" s="72" t="s">
        <v>2813</v>
      </c>
      <c r="AC69" s="72"/>
      <c r="AD69" s="72" t="s">
        <v>2814</v>
      </c>
      <c r="AE69" s="312" t="s">
        <v>2804</v>
      </c>
      <c r="AF69" s="72">
        <f t="shared" si="2"/>
        <v>22</v>
      </c>
      <c r="AG69" s="72"/>
      <c r="AH69" s="72"/>
      <c r="AI69" s="72"/>
    </row>
    <row r="70" spans="1:35" ht="90">
      <c r="A70" s="107">
        <v>5069</v>
      </c>
      <c r="B70" s="114" t="s">
        <v>167</v>
      </c>
      <c r="C70" s="115" t="s">
        <v>2336</v>
      </c>
      <c r="D70" s="115" t="s">
        <v>2815</v>
      </c>
      <c r="E70" s="114" t="s">
        <v>197</v>
      </c>
      <c r="F70" s="115" t="s">
        <v>2815</v>
      </c>
      <c r="G70" s="115" t="s">
        <v>2362</v>
      </c>
      <c r="H70" s="115" t="s">
        <v>2363</v>
      </c>
      <c r="I70" t="s">
        <v>2816</v>
      </c>
      <c r="J70" s="115" t="s">
        <v>2817</v>
      </c>
      <c r="K70" s="114" t="s">
        <v>1169</v>
      </c>
      <c r="L70" s="115" t="s">
        <v>249</v>
      </c>
      <c r="M70" s="115" t="s">
        <v>6</v>
      </c>
      <c r="N70" s="115">
        <v>94040</v>
      </c>
      <c r="O70" s="115" t="s">
        <v>2818</v>
      </c>
      <c r="P70" s="116">
        <v>37.380000000000003</v>
      </c>
      <c r="Q70" s="116">
        <v>-122.08</v>
      </c>
      <c r="R70" s="116">
        <v>120</v>
      </c>
      <c r="S70" s="116">
        <v>850</v>
      </c>
      <c r="T70" s="115" t="s">
        <v>2819</v>
      </c>
      <c r="U70" s="115" t="s">
        <v>2815</v>
      </c>
      <c r="V70" s="115" t="s">
        <v>2816</v>
      </c>
      <c r="W70" s="115" t="s">
        <v>2820</v>
      </c>
      <c r="X70" s="115" t="s">
        <v>7283</v>
      </c>
      <c r="Y70" s="115" t="s">
        <v>1076</v>
      </c>
      <c r="Z70" s="115" t="s">
        <v>240</v>
      </c>
      <c r="AA70" s="117">
        <v>44774</v>
      </c>
      <c r="AB70" s="115" t="s">
        <v>2822</v>
      </c>
      <c r="AC70" s="115" t="s">
        <v>1563</v>
      </c>
      <c r="AD70" s="72" t="s">
        <v>2823</v>
      </c>
      <c r="AE70" s="312" t="s">
        <v>2816</v>
      </c>
      <c r="AF70" s="72">
        <f t="shared" si="2"/>
        <v>30</v>
      </c>
      <c r="AG70" s="72"/>
      <c r="AH70" s="72"/>
      <c r="AI70" s="72"/>
    </row>
    <row r="71" spans="1:35" ht="90">
      <c r="A71" s="107">
        <v>5070</v>
      </c>
      <c r="B71" s="48" t="s">
        <v>389</v>
      </c>
      <c r="C71" s="72" t="s">
        <v>2336</v>
      </c>
      <c r="D71" s="72" t="s">
        <v>1811</v>
      </c>
      <c r="E71" s="48" t="s">
        <v>170</v>
      </c>
      <c r="F71" s="72" t="s">
        <v>2824</v>
      </c>
      <c r="G71" s="72" t="s">
        <v>2362</v>
      </c>
      <c r="H71" s="72" t="s">
        <v>2363</v>
      </c>
      <c r="I71" s="1" t="s">
        <v>1804</v>
      </c>
      <c r="J71" s="72" t="s">
        <v>1813</v>
      </c>
      <c r="K71" s="48" t="s">
        <v>1814</v>
      </c>
      <c r="L71" s="72" t="s">
        <v>927</v>
      </c>
      <c r="M71" s="72" t="s">
        <v>6</v>
      </c>
      <c r="N71" s="72">
        <v>43128</v>
      </c>
      <c r="O71" s="72"/>
      <c r="P71" s="183">
        <v>39.630107135506499</v>
      </c>
      <c r="Q71" s="184">
        <v>-83.565148093683803</v>
      </c>
      <c r="R71" s="144">
        <v>2200</v>
      </c>
      <c r="S71" s="579">
        <v>40</v>
      </c>
      <c r="T71" s="72" t="s">
        <v>826</v>
      </c>
      <c r="U71" s="72" t="s">
        <v>1815</v>
      </c>
      <c r="V71" s="1" t="s">
        <v>1804</v>
      </c>
      <c r="W71" s="72" t="s">
        <v>1816</v>
      </c>
      <c r="X71" s="72" t="s">
        <v>1150</v>
      </c>
      <c r="Y71" s="72" t="s">
        <v>1817</v>
      </c>
      <c r="Z71" s="72" t="s">
        <v>184</v>
      </c>
      <c r="AA71" s="137">
        <v>45088</v>
      </c>
      <c r="AB71" s="72" t="s">
        <v>2825</v>
      </c>
      <c r="AC71" s="72" t="s">
        <v>1820</v>
      </c>
      <c r="AD71" s="72" t="s">
        <v>2826</v>
      </c>
      <c r="AE71" s="312" t="s">
        <v>1804</v>
      </c>
      <c r="AF71" s="72">
        <f t="shared" si="2"/>
        <v>13</v>
      </c>
      <c r="AG71" s="72"/>
      <c r="AH71" s="72"/>
      <c r="AI71" s="72"/>
    </row>
    <row r="72" spans="1:35" ht="135">
      <c r="A72" s="107">
        <v>5071</v>
      </c>
      <c r="B72" s="48" t="s">
        <v>167</v>
      </c>
      <c r="C72" s="48" t="s">
        <v>2336</v>
      </c>
      <c r="D72" s="72" t="s">
        <v>2827</v>
      </c>
      <c r="E72" s="48" t="s">
        <v>170</v>
      </c>
      <c r="F72" s="72" t="s">
        <v>2828</v>
      </c>
      <c r="G72" s="72" t="s">
        <v>2339</v>
      </c>
      <c r="H72" s="72" t="s">
        <v>2829</v>
      </c>
      <c r="I72" s="72" t="s">
        <v>2829</v>
      </c>
      <c r="J72" s="72" t="s">
        <v>2830</v>
      </c>
      <c r="K72" s="72" t="s">
        <v>2831</v>
      </c>
      <c r="L72" s="72" t="s">
        <v>985</v>
      </c>
      <c r="M72" s="48" t="s">
        <v>6</v>
      </c>
      <c r="N72" s="60">
        <v>28202</v>
      </c>
      <c r="O72" s="48" t="s">
        <v>2832</v>
      </c>
      <c r="P72" s="103">
        <v>29.7424134917134</v>
      </c>
      <c r="Q72" s="103">
        <v>-95.560475946623797</v>
      </c>
      <c r="R72" s="48">
        <v>850</v>
      </c>
      <c r="S72" s="72"/>
      <c r="T72" s="72"/>
      <c r="U72" s="72" t="s">
        <v>2827</v>
      </c>
      <c r="V72" s="72" t="s">
        <v>2829</v>
      </c>
      <c r="W72" s="76" t="s">
        <v>182</v>
      </c>
      <c r="X72" s="60" t="s">
        <v>183</v>
      </c>
      <c r="Y72" s="60" t="s">
        <v>6</v>
      </c>
      <c r="Z72" s="72" t="s">
        <v>184</v>
      </c>
      <c r="AA72" s="137">
        <v>45295</v>
      </c>
      <c r="AB72" s="72" t="s">
        <v>2833</v>
      </c>
      <c r="AC72" s="72"/>
      <c r="AD72" s="103" t="s">
        <v>2834</v>
      </c>
      <c r="AE72" s="110" t="s">
        <v>2835</v>
      </c>
      <c r="AF72" s="72">
        <f t="shared" si="2"/>
        <v>27</v>
      </c>
      <c r="AG72" s="72"/>
      <c r="AH72" s="72"/>
      <c r="AI72" s="72"/>
    </row>
    <row r="73" spans="1:35" ht="75">
      <c r="A73" s="107">
        <v>5072</v>
      </c>
      <c r="B73" s="48" t="s">
        <v>167</v>
      </c>
      <c r="C73" s="72" t="s">
        <v>2336</v>
      </c>
      <c r="D73" s="72" t="s">
        <v>2836</v>
      </c>
      <c r="E73" s="48" t="s">
        <v>170</v>
      </c>
      <c r="F73" s="72" t="s">
        <v>2837</v>
      </c>
      <c r="G73" s="72" t="s">
        <v>2339</v>
      </c>
      <c r="H73" s="72" t="s">
        <v>2340</v>
      </c>
      <c r="I73" s="72" t="s">
        <v>2838</v>
      </c>
      <c r="J73" s="72" t="s">
        <v>2839</v>
      </c>
      <c r="K73" s="48" t="s">
        <v>2840</v>
      </c>
      <c r="L73" s="72" t="s">
        <v>359</v>
      </c>
      <c r="M73" s="72" t="s">
        <v>6</v>
      </c>
      <c r="N73" s="72">
        <v>99212</v>
      </c>
      <c r="O73" s="72" t="s">
        <v>2841</v>
      </c>
      <c r="P73" s="183">
        <v>47.6625535891704</v>
      </c>
      <c r="Q73" s="184">
        <v>-117.327436546477</v>
      </c>
      <c r="R73" s="144">
        <v>180</v>
      </c>
      <c r="S73" s="579"/>
      <c r="T73" s="72"/>
      <c r="U73" s="72" t="s">
        <v>2842</v>
      </c>
      <c r="V73" s="72" t="s">
        <v>2838</v>
      </c>
      <c r="W73" s="72" t="s">
        <v>2840</v>
      </c>
      <c r="X73" s="72" t="s">
        <v>359</v>
      </c>
      <c r="Y73" s="72" t="s">
        <v>6</v>
      </c>
      <c r="Z73" s="72" t="s">
        <v>184</v>
      </c>
      <c r="AA73" s="137">
        <v>44801</v>
      </c>
      <c r="AB73" s="72" t="s">
        <v>2843</v>
      </c>
      <c r="AC73" s="72"/>
      <c r="AD73" s="72" t="s">
        <v>2844</v>
      </c>
      <c r="AE73" s="312" t="s">
        <v>2845</v>
      </c>
      <c r="AF73" s="72">
        <f t="shared" si="2"/>
        <v>9</v>
      </c>
      <c r="AG73" s="72" t="s">
        <v>2846</v>
      </c>
      <c r="AH73" s="72" t="s">
        <v>2847</v>
      </c>
      <c r="AI73" s="172" t="s">
        <v>2848</v>
      </c>
    </row>
    <row r="74" spans="1:35" ht="75">
      <c r="A74" s="107">
        <v>5073</v>
      </c>
      <c r="B74" s="48" t="s">
        <v>230</v>
      </c>
      <c r="C74" s="72" t="s">
        <v>2336</v>
      </c>
      <c r="D74" s="72" t="s">
        <v>2849</v>
      </c>
      <c r="E74" s="48" t="s">
        <v>197</v>
      </c>
      <c r="F74" s="72"/>
      <c r="G74" s="72" t="s">
        <v>2339</v>
      </c>
      <c r="H74" s="72" t="s">
        <v>2340</v>
      </c>
      <c r="I74" s="72" t="s">
        <v>2850</v>
      </c>
      <c r="J74" s="72" t="s">
        <v>2851</v>
      </c>
      <c r="K74" s="48" t="s">
        <v>2852</v>
      </c>
      <c r="L74" s="72" t="s">
        <v>985</v>
      </c>
      <c r="M74" s="72" t="s">
        <v>6</v>
      </c>
      <c r="N74" s="72">
        <v>78613</v>
      </c>
      <c r="O74" s="72" t="s">
        <v>2853</v>
      </c>
      <c r="P74" s="183">
        <v>30.499971780284501</v>
      </c>
      <c r="Q74" s="184">
        <v>-97.799590789392994</v>
      </c>
      <c r="R74" s="144"/>
      <c r="S74" s="584"/>
      <c r="T74" s="72"/>
      <c r="U74" s="72" t="s">
        <v>2849</v>
      </c>
      <c r="V74" s="72" t="s">
        <v>2850</v>
      </c>
      <c r="W74" s="72" t="s">
        <v>2852</v>
      </c>
      <c r="X74" s="72" t="s">
        <v>985</v>
      </c>
      <c r="Y74" s="72" t="s">
        <v>6</v>
      </c>
      <c r="Z74" s="72"/>
      <c r="AA74" s="137"/>
      <c r="AB74" s="72" t="s">
        <v>2854</v>
      </c>
      <c r="AC74" s="72" t="s">
        <v>2857</v>
      </c>
      <c r="AD74" s="72" t="s">
        <v>2855</v>
      </c>
      <c r="AE74" s="312" t="s">
        <v>2856</v>
      </c>
      <c r="AF74" s="72">
        <f t="shared" si="2"/>
        <v>21</v>
      </c>
      <c r="AG74" s="72"/>
      <c r="AH74" s="72"/>
      <c r="AI74" s="72"/>
    </row>
    <row r="75" spans="1:35" ht="45">
      <c r="A75" s="107">
        <v>5074</v>
      </c>
      <c r="B75" s="48" t="s">
        <v>167</v>
      </c>
      <c r="C75" s="72" t="s">
        <v>2336</v>
      </c>
      <c r="D75" s="72" t="s">
        <v>2858</v>
      </c>
      <c r="E75" s="48" t="s">
        <v>170</v>
      </c>
      <c r="F75" s="72" t="s">
        <v>2858</v>
      </c>
      <c r="G75" s="72" t="s">
        <v>2339</v>
      </c>
      <c r="H75" s="72" t="s">
        <v>2675</v>
      </c>
      <c r="I75" s="72" t="s">
        <v>2859</v>
      </c>
      <c r="J75" s="72" t="s">
        <v>2860</v>
      </c>
      <c r="K75" s="48" t="s">
        <v>1700</v>
      </c>
      <c r="L75" s="72" t="s">
        <v>985</v>
      </c>
      <c r="M75" s="72" t="s">
        <v>6</v>
      </c>
      <c r="N75" s="72">
        <v>75074</v>
      </c>
      <c r="O75" s="72" t="s">
        <v>2861</v>
      </c>
      <c r="P75" s="183">
        <v>33.010252819351201</v>
      </c>
      <c r="Q75" s="184">
        <v>-96.689178459704806</v>
      </c>
      <c r="R75" s="144"/>
      <c r="S75" s="584"/>
      <c r="T75" s="72"/>
      <c r="U75" s="72" t="s">
        <v>2858</v>
      </c>
      <c r="V75" s="72" t="s">
        <v>2859</v>
      </c>
      <c r="W75" s="72" t="s">
        <v>1700</v>
      </c>
      <c r="X75" s="72" t="s">
        <v>985</v>
      </c>
      <c r="Y75" s="72" t="s">
        <v>6</v>
      </c>
      <c r="Z75" s="72" t="s">
        <v>2346</v>
      </c>
      <c r="AA75" s="137">
        <v>44418</v>
      </c>
      <c r="AB75" s="72" t="s">
        <v>2862</v>
      </c>
      <c r="AC75" s="72" t="s">
        <v>2864</v>
      </c>
      <c r="AD75" s="72" t="s">
        <v>2863</v>
      </c>
      <c r="AE75" s="312" t="s">
        <v>2859</v>
      </c>
      <c r="AF75" s="72">
        <f t="shared" si="2"/>
        <v>14</v>
      </c>
      <c r="AG75" s="72"/>
      <c r="AH75" s="72"/>
      <c r="AI75" s="72"/>
    </row>
    <row r="76" spans="1:35" ht="75">
      <c r="A76" s="107">
        <v>5075</v>
      </c>
      <c r="B76" s="48" t="s">
        <v>195</v>
      </c>
      <c r="C76" s="72" t="s">
        <v>2336</v>
      </c>
      <c r="D76" s="72" t="s">
        <v>2865</v>
      </c>
      <c r="E76" s="48" t="s">
        <v>197</v>
      </c>
      <c r="F76" s="72" t="s">
        <v>2865</v>
      </c>
      <c r="G76" s="72" t="s">
        <v>2339</v>
      </c>
      <c r="H76" s="72" t="s">
        <v>2340</v>
      </c>
      <c r="I76" s="72" t="s">
        <v>2866</v>
      </c>
      <c r="J76" s="373" t="s">
        <v>2867</v>
      </c>
      <c r="K76" s="408" t="s">
        <v>2868</v>
      </c>
      <c r="L76" s="408" t="s">
        <v>733</v>
      </c>
      <c r="M76" s="408" t="s">
        <v>6</v>
      </c>
      <c r="N76" s="72">
        <v>36832</v>
      </c>
      <c r="O76" s="72"/>
      <c r="P76" s="408">
        <v>32.552882619999998</v>
      </c>
      <c r="Q76" s="408">
        <v>-85.537348120000004</v>
      </c>
      <c r="R76" s="408">
        <v>30</v>
      </c>
      <c r="S76" s="586"/>
      <c r="T76" s="72"/>
      <c r="U76" s="72" t="s">
        <v>2869</v>
      </c>
      <c r="V76" s="72" t="s">
        <v>2866</v>
      </c>
      <c r="W76" s="408" t="s">
        <v>2870</v>
      </c>
      <c r="X76"/>
      <c r="Y76" s="373" t="s">
        <v>2871</v>
      </c>
      <c r="Z76" s="72" t="s">
        <v>184</v>
      </c>
      <c r="AA76" s="137">
        <v>45305</v>
      </c>
      <c r="AB76" s="373" t="s">
        <v>2872</v>
      </c>
      <c r="AC76" s="72"/>
      <c r="AD76" s="72" t="s">
        <v>2873</v>
      </c>
      <c r="AE76" s="588"/>
      <c r="AF76" s="72">
        <f t="shared" si="2"/>
        <v>27</v>
      </c>
      <c r="AG76" s="72"/>
      <c r="AH76" s="72"/>
      <c r="AI76" s="72"/>
    </row>
    <row r="77" spans="1:35" ht="75">
      <c r="A77" s="107">
        <v>5076</v>
      </c>
      <c r="B77" s="48" t="s">
        <v>195</v>
      </c>
      <c r="C77" s="72" t="s">
        <v>2336</v>
      </c>
      <c r="D77" s="72" t="s">
        <v>2874</v>
      </c>
      <c r="E77" s="48" t="s">
        <v>197</v>
      </c>
      <c r="F77" s="72" t="s">
        <v>2875</v>
      </c>
      <c r="G77" s="72" t="s">
        <v>2362</v>
      </c>
      <c r="H77" s="72" t="s">
        <v>2363</v>
      </c>
      <c r="I77" s="72" t="s">
        <v>2876</v>
      </c>
      <c r="J77" s="72" t="s">
        <v>2877</v>
      </c>
      <c r="K77" s="48" t="s">
        <v>2878</v>
      </c>
      <c r="L77" s="72" t="s">
        <v>841</v>
      </c>
      <c r="M77" s="72" t="s">
        <v>6</v>
      </c>
      <c r="N77" s="72">
        <v>60517</v>
      </c>
      <c r="O77" s="72" t="s">
        <v>2879</v>
      </c>
      <c r="P77" s="183">
        <v>41.697501031516097</v>
      </c>
      <c r="Q77" s="184">
        <v>-88.012012229491802</v>
      </c>
      <c r="R77" s="144"/>
      <c r="S77" s="584"/>
      <c r="T77" s="72"/>
      <c r="U77" s="72" t="s">
        <v>2874</v>
      </c>
      <c r="V77" s="72" t="s">
        <v>2876</v>
      </c>
      <c r="W77" s="72" t="s">
        <v>2878</v>
      </c>
      <c r="X77" s="72" t="s">
        <v>841</v>
      </c>
      <c r="Y77" s="72" t="s">
        <v>6</v>
      </c>
      <c r="Z77" s="72" t="s">
        <v>184</v>
      </c>
      <c r="AA77" s="137">
        <v>44434</v>
      </c>
      <c r="AB77" s="72" t="s">
        <v>2880</v>
      </c>
      <c r="AC77" s="72"/>
      <c r="AD77" s="72" t="s">
        <v>2881</v>
      </c>
      <c r="AE77" s="312" t="s">
        <v>2882</v>
      </c>
      <c r="AF77" s="72">
        <f t="shared" si="2"/>
        <v>28</v>
      </c>
      <c r="AG77" s="72"/>
      <c r="AH77" s="72"/>
      <c r="AI77" s="72"/>
    </row>
    <row r="78" spans="1:35" ht="90">
      <c r="A78" s="107">
        <v>5077</v>
      </c>
      <c r="B78" s="114" t="s">
        <v>167</v>
      </c>
      <c r="C78" s="115" t="s">
        <v>2336</v>
      </c>
      <c r="D78" s="115" t="s">
        <v>1880</v>
      </c>
      <c r="E78" s="114" t="s">
        <v>197</v>
      </c>
      <c r="F78" s="115" t="s">
        <v>1880</v>
      </c>
      <c r="G78" s="115" t="s">
        <v>2362</v>
      </c>
      <c r="H78" s="115" t="s">
        <v>2396</v>
      </c>
      <c r="I78" s="115" t="s">
        <v>1881</v>
      </c>
      <c r="J78" s="115" t="s">
        <v>2883</v>
      </c>
      <c r="K78" s="114" t="s">
        <v>2884</v>
      </c>
      <c r="L78" s="115" t="s">
        <v>249</v>
      </c>
      <c r="M78" s="115" t="s">
        <v>6</v>
      </c>
      <c r="N78" s="115">
        <v>94560</v>
      </c>
      <c r="O78" s="115" t="s">
        <v>2885</v>
      </c>
      <c r="P78" s="116">
        <v>37.53</v>
      </c>
      <c r="Q78" s="116">
        <v>-122.06</v>
      </c>
      <c r="R78" s="116">
        <v>32</v>
      </c>
      <c r="S78" s="116"/>
      <c r="T78" s="115"/>
      <c r="U78" s="115" t="s">
        <v>1880</v>
      </c>
      <c r="V78" s="115" t="s">
        <v>1881</v>
      </c>
      <c r="W78" s="115" t="s">
        <v>2884</v>
      </c>
      <c r="X78" s="115" t="s">
        <v>249</v>
      </c>
      <c r="Y78" s="115" t="s">
        <v>6</v>
      </c>
      <c r="Z78" s="115" t="s">
        <v>2886</v>
      </c>
      <c r="AA78" s="117">
        <v>45307</v>
      </c>
      <c r="AB78" s="115" t="s">
        <v>2887</v>
      </c>
      <c r="AC78" s="115" t="s">
        <v>2889</v>
      </c>
      <c r="AD78" s="7" t="s">
        <v>2888</v>
      </c>
      <c r="AE78" s="312" t="s">
        <v>1881</v>
      </c>
      <c r="AF78" s="72">
        <f t="shared" si="2"/>
        <v>30</v>
      </c>
      <c r="AG78" s="72"/>
      <c r="AH78" s="72"/>
      <c r="AI78" s="72"/>
    </row>
    <row r="79" spans="1:35" ht="90">
      <c r="A79" s="107">
        <v>5078</v>
      </c>
      <c r="B79" s="48" t="s">
        <v>195</v>
      </c>
      <c r="C79" s="48" t="s">
        <v>2336</v>
      </c>
      <c r="D79" s="72" t="s">
        <v>1887</v>
      </c>
      <c r="E79" s="48" t="s">
        <v>197</v>
      </c>
      <c r="F79" s="72" t="s">
        <v>1888</v>
      </c>
      <c r="G79" s="115" t="s">
        <v>2362</v>
      </c>
      <c r="H79" s="48" t="s">
        <v>2363</v>
      </c>
      <c r="I79" s="72" t="s">
        <v>1889</v>
      </c>
      <c r="J79" s="72" t="s">
        <v>1890</v>
      </c>
      <c r="K79" s="408" t="s">
        <v>1888</v>
      </c>
      <c r="L79" s="408" t="s">
        <v>183</v>
      </c>
      <c r="M79" s="408" t="s">
        <v>6</v>
      </c>
      <c r="N79">
        <v>27284</v>
      </c>
      <c r="O79" t="s">
        <v>2890</v>
      </c>
      <c r="P79" s="408">
        <v>36.137044680000002</v>
      </c>
      <c r="Q79" s="408">
        <v>-80.092901810000001</v>
      </c>
      <c r="R79">
        <v>180</v>
      </c>
      <c r="S79" s="408">
        <v>2</v>
      </c>
      <c r="T79" s="72" t="s">
        <v>826</v>
      </c>
      <c r="U79" s="590" t="s">
        <v>1887</v>
      </c>
      <c r="V79" s="569" t="s">
        <v>1891</v>
      </c>
      <c r="W79" t="s">
        <v>1892</v>
      </c>
      <c r="X79" t="s">
        <v>841</v>
      </c>
      <c r="Y79" t="s">
        <v>6</v>
      </c>
      <c r="Z79" s="48" t="s">
        <v>184</v>
      </c>
      <c r="AA79" s="61">
        <v>45292</v>
      </c>
      <c r="AB79" s="1" t="s">
        <v>2891</v>
      </c>
      <c r="AC79" s="72" t="s">
        <v>2893</v>
      </c>
      <c r="AD79" s="142" t="s">
        <v>2892</v>
      </c>
      <c r="AE79" s="115"/>
      <c r="AF79" s="72">
        <f t="shared" si="2"/>
        <v>30</v>
      </c>
      <c r="AG79" s="72"/>
      <c r="AH79" s="72"/>
      <c r="AI79" s="72"/>
    </row>
    <row r="80" spans="1:35" ht="75">
      <c r="A80" s="107">
        <v>5079</v>
      </c>
      <c r="B80" s="48" t="s">
        <v>167</v>
      </c>
      <c r="C80" s="72" t="s">
        <v>2336</v>
      </c>
      <c r="D80" s="72" t="s">
        <v>2894</v>
      </c>
      <c r="E80" s="48" t="s">
        <v>170</v>
      </c>
      <c r="F80" s="72" t="s">
        <v>2894</v>
      </c>
      <c r="G80" s="72" t="s">
        <v>2339</v>
      </c>
      <c r="H80" s="72" t="s">
        <v>2698</v>
      </c>
      <c r="I80" s="115" t="s">
        <v>2895</v>
      </c>
      <c r="J80" s="72" t="s">
        <v>2896</v>
      </c>
      <c r="K80" s="48" t="s">
        <v>2897</v>
      </c>
      <c r="L80" s="72" t="s">
        <v>435</v>
      </c>
      <c r="M80" s="72" t="s">
        <v>6</v>
      </c>
      <c r="N80" s="72">
        <v>48083</v>
      </c>
      <c r="O80" s="72" t="s">
        <v>2898</v>
      </c>
      <c r="P80" s="183">
        <v>42.32</v>
      </c>
      <c r="Q80" s="116">
        <v>-83.07</v>
      </c>
      <c r="R80" s="144">
        <v>900</v>
      </c>
      <c r="S80" s="579"/>
      <c r="T80" s="72"/>
      <c r="U80" s="72" t="s">
        <v>2894</v>
      </c>
      <c r="V80" s="115" t="s">
        <v>2895</v>
      </c>
      <c r="W80" s="72" t="s">
        <v>2899</v>
      </c>
      <c r="X80" s="72" t="s">
        <v>2900</v>
      </c>
      <c r="Y80" s="72" t="s">
        <v>918</v>
      </c>
      <c r="Z80" s="72" t="s">
        <v>240</v>
      </c>
      <c r="AA80" s="137">
        <v>44774</v>
      </c>
      <c r="AB80" s="72"/>
      <c r="AC80" s="72"/>
      <c r="AD80" s="72" t="s">
        <v>2901</v>
      </c>
      <c r="AE80" s="312" t="s">
        <v>2902</v>
      </c>
      <c r="AF80" s="72">
        <f t="shared" si="2"/>
        <v>30</v>
      </c>
      <c r="AG80" s="72"/>
      <c r="AH80" s="72"/>
      <c r="AI80" s="72"/>
    </row>
    <row r="81" spans="1:35" ht="300">
      <c r="A81" s="107">
        <v>5080</v>
      </c>
      <c r="B81" s="48" t="s">
        <v>195</v>
      </c>
      <c r="C81" s="72" t="s">
        <v>2336</v>
      </c>
      <c r="D81" s="72" t="s">
        <v>1896</v>
      </c>
      <c r="E81" s="48" t="s">
        <v>197</v>
      </c>
      <c r="F81" s="72" t="s">
        <v>1896</v>
      </c>
      <c r="G81" s="72" t="s">
        <v>2362</v>
      </c>
      <c r="H81" s="48" t="s">
        <v>2363</v>
      </c>
      <c r="I81" s="72" t="s">
        <v>1897</v>
      </c>
      <c r="J81" s="72" t="s">
        <v>1898</v>
      </c>
      <c r="K81" s="72" t="s">
        <v>1899</v>
      </c>
      <c r="L81" s="48" t="s">
        <v>1048</v>
      </c>
      <c r="M81" s="48" t="s">
        <v>6</v>
      </c>
      <c r="N81" s="48">
        <v>85326</v>
      </c>
      <c r="O81" s="48" t="s">
        <v>1900</v>
      </c>
      <c r="P81" s="103">
        <v>33.375249605238899</v>
      </c>
      <c r="Q81" s="103">
        <v>-112.62219117672799</v>
      </c>
      <c r="R81" s="589">
        <v>3000</v>
      </c>
      <c r="S81" s="589">
        <v>12</v>
      </c>
      <c r="T81" s="72" t="s">
        <v>826</v>
      </c>
      <c r="U81" s="72" t="s">
        <v>1896</v>
      </c>
      <c r="V81" t="s">
        <v>1897</v>
      </c>
      <c r="W81" s="72" t="s">
        <v>1901</v>
      </c>
      <c r="X81" s="48" t="s">
        <v>115</v>
      </c>
      <c r="Y81" s="48" t="s">
        <v>6</v>
      </c>
      <c r="Z81" s="48" t="s">
        <v>184</v>
      </c>
      <c r="AA81" s="61">
        <v>44780</v>
      </c>
      <c r="AB81" s="135" t="s">
        <v>1902</v>
      </c>
      <c r="AC81" s="72"/>
      <c r="AD81" s="72" t="s">
        <v>2903</v>
      </c>
      <c r="AE81" s="312" t="s">
        <v>1904</v>
      </c>
      <c r="AF81" s="72">
        <f t="shared" si="2"/>
        <v>16</v>
      </c>
      <c r="AG81" s="72"/>
      <c r="AH81" s="72"/>
      <c r="AI81" s="72"/>
    </row>
    <row r="82" spans="1:35" ht="60">
      <c r="A82" s="107">
        <v>5081</v>
      </c>
      <c r="B82" s="48" t="s">
        <v>167</v>
      </c>
      <c r="C82" s="72" t="s">
        <v>2336</v>
      </c>
      <c r="D82" s="72" t="s">
        <v>2904</v>
      </c>
      <c r="E82" s="48" t="s">
        <v>170</v>
      </c>
      <c r="F82" s="72" t="s">
        <v>2904</v>
      </c>
      <c r="G82" s="72" t="s">
        <v>2339</v>
      </c>
      <c r="H82" s="72" t="s">
        <v>2340</v>
      </c>
      <c r="I82" s="72" t="s">
        <v>2905</v>
      </c>
      <c r="J82" s="72" t="s">
        <v>2906</v>
      </c>
      <c r="K82" s="48" t="s">
        <v>2907</v>
      </c>
      <c r="L82" s="72" t="s">
        <v>249</v>
      </c>
      <c r="M82" s="72" t="s">
        <v>6</v>
      </c>
      <c r="N82" s="72">
        <v>92111</v>
      </c>
      <c r="O82" s="72" t="s">
        <v>2908</v>
      </c>
      <c r="P82" s="183">
        <v>32.830077194536599</v>
      </c>
      <c r="Q82" s="184">
        <v>-117.162959845131</v>
      </c>
      <c r="R82" s="589">
        <v>52</v>
      </c>
      <c r="S82" s="584"/>
      <c r="T82" s="72"/>
      <c r="U82" s="72" t="s">
        <v>2909</v>
      </c>
      <c r="V82" s="72" t="s">
        <v>2905</v>
      </c>
      <c r="W82" s="72" t="s">
        <v>2907</v>
      </c>
      <c r="X82" s="72" t="s">
        <v>249</v>
      </c>
      <c r="Y82" s="72" t="s">
        <v>6</v>
      </c>
      <c r="Z82" s="48" t="s">
        <v>184</v>
      </c>
      <c r="AA82" s="61">
        <v>44801</v>
      </c>
      <c r="AB82" s="72" t="s">
        <v>2910</v>
      </c>
      <c r="AC82" s="72"/>
      <c r="AD82" s="72" t="s">
        <v>2911</v>
      </c>
      <c r="AE82" s="312" t="s">
        <v>2912</v>
      </c>
      <c r="AF82" s="72">
        <f t="shared" si="2"/>
        <v>18</v>
      </c>
      <c r="AG82" s="72"/>
      <c r="AH82" s="72"/>
      <c r="AI82" s="72"/>
    </row>
    <row r="83" spans="1:35" ht="130.5" customHeight="1">
      <c r="A83" s="107">
        <v>5082</v>
      </c>
      <c r="B83" s="48" t="s">
        <v>167</v>
      </c>
      <c r="C83" s="72" t="s">
        <v>2336</v>
      </c>
      <c r="D83" s="72" t="s">
        <v>2913</v>
      </c>
      <c r="E83" s="48" t="s">
        <v>197</v>
      </c>
      <c r="F83" s="72" t="s">
        <v>2913</v>
      </c>
      <c r="G83" s="72" t="s">
        <v>2339</v>
      </c>
      <c r="H83" s="72" t="s">
        <v>2340</v>
      </c>
      <c r="I83" s="72" t="s">
        <v>2914</v>
      </c>
      <c r="J83" s="72" t="s">
        <v>2915</v>
      </c>
      <c r="K83" s="48" t="s">
        <v>2916</v>
      </c>
      <c r="L83" s="72" t="s">
        <v>736</v>
      </c>
      <c r="M83" s="72" t="s">
        <v>6</v>
      </c>
      <c r="N83" s="72">
        <v>80403</v>
      </c>
      <c r="O83" s="72" t="s">
        <v>2917</v>
      </c>
      <c r="P83" s="183">
        <v>39.778538133094301</v>
      </c>
      <c r="Q83" s="184">
        <v>-105.234576130734</v>
      </c>
      <c r="R83" s="143"/>
      <c r="S83" s="584"/>
      <c r="T83" s="72"/>
      <c r="U83" s="72" t="s">
        <v>2918</v>
      </c>
      <c r="V83" s="72" t="s">
        <v>2914</v>
      </c>
      <c r="W83" s="72" t="s">
        <v>2916</v>
      </c>
      <c r="X83" s="72" t="s">
        <v>736</v>
      </c>
      <c r="Y83" s="72" t="s">
        <v>6</v>
      </c>
      <c r="Z83" s="72" t="s">
        <v>2346</v>
      </c>
      <c r="AA83" s="137">
        <v>44418</v>
      </c>
      <c r="AB83" s="72" t="s">
        <v>2919</v>
      </c>
      <c r="AC83" s="72"/>
      <c r="AD83" s="72" t="s">
        <v>2920</v>
      </c>
      <c r="AE83" s="312" t="s">
        <v>2921</v>
      </c>
      <c r="AF83" s="72">
        <f t="shared" si="2"/>
        <v>12</v>
      </c>
      <c r="AG83" s="72"/>
      <c r="AH83" s="72"/>
      <c r="AI83" s="72"/>
    </row>
    <row r="84" spans="1:35" ht="130.5" customHeight="1">
      <c r="A84" s="107">
        <v>5083</v>
      </c>
      <c r="B84" s="48" t="s">
        <v>167</v>
      </c>
      <c r="C84" s="72" t="s">
        <v>2336</v>
      </c>
      <c r="D84" s="72" t="s">
        <v>2913</v>
      </c>
      <c r="E84" s="48" t="s">
        <v>197</v>
      </c>
      <c r="F84" s="72" t="s">
        <v>2913</v>
      </c>
      <c r="G84" s="72" t="s">
        <v>2339</v>
      </c>
      <c r="H84" s="72" t="s">
        <v>2340</v>
      </c>
      <c r="I84" s="72" t="s">
        <v>2914</v>
      </c>
      <c r="J84" s="72" t="s">
        <v>2915</v>
      </c>
      <c r="K84" s="48" t="s">
        <v>2916</v>
      </c>
      <c r="L84" s="72" t="s">
        <v>736</v>
      </c>
      <c r="M84" s="72" t="s">
        <v>6</v>
      </c>
      <c r="N84" s="72">
        <v>80403</v>
      </c>
      <c r="O84" s="72" t="s">
        <v>2917</v>
      </c>
      <c r="P84" s="183">
        <v>39.778538133094301</v>
      </c>
      <c r="Q84" s="184">
        <v>-105.234576130734</v>
      </c>
      <c r="R84" s="143"/>
      <c r="S84" s="584"/>
      <c r="T84" s="72"/>
      <c r="U84" s="72" t="s">
        <v>2918</v>
      </c>
      <c r="V84" s="72" t="s">
        <v>2914</v>
      </c>
      <c r="W84" s="72" t="s">
        <v>2916</v>
      </c>
      <c r="X84" s="72" t="s">
        <v>736</v>
      </c>
      <c r="Y84" s="72" t="s">
        <v>6</v>
      </c>
      <c r="Z84" s="72" t="s">
        <v>2346</v>
      </c>
      <c r="AA84" s="137">
        <v>44418</v>
      </c>
      <c r="AB84" s="72" t="s">
        <v>2919</v>
      </c>
      <c r="AC84" s="72"/>
      <c r="AD84" s="72" t="s">
        <v>2920</v>
      </c>
      <c r="AE84" s="312" t="s">
        <v>2921</v>
      </c>
      <c r="AF84" s="72">
        <f t="shared" si="2"/>
        <v>12</v>
      </c>
      <c r="AG84" s="72"/>
      <c r="AH84" s="72"/>
      <c r="AI84" s="72"/>
    </row>
    <row r="85" spans="1:35" ht="60" customHeight="1">
      <c r="A85" s="107">
        <v>5084</v>
      </c>
      <c r="B85" s="48" t="s">
        <v>167</v>
      </c>
      <c r="C85" s="72" t="s">
        <v>2336</v>
      </c>
      <c r="D85" s="72" t="s">
        <v>2913</v>
      </c>
      <c r="E85" s="48" t="s">
        <v>197</v>
      </c>
      <c r="F85" s="72" t="s">
        <v>2918</v>
      </c>
      <c r="G85" s="72" t="s">
        <v>2339</v>
      </c>
      <c r="H85" s="72" t="s">
        <v>2340</v>
      </c>
      <c r="I85" s="72" t="s">
        <v>2914</v>
      </c>
      <c r="J85" s="72" t="s">
        <v>2922</v>
      </c>
      <c r="K85" s="48" t="s">
        <v>2923</v>
      </c>
      <c r="L85" s="72" t="s">
        <v>927</v>
      </c>
      <c r="M85" s="72" t="s">
        <v>6</v>
      </c>
      <c r="N85" s="72">
        <v>45439</v>
      </c>
      <c r="O85" s="72" t="s">
        <v>2917</v>
      </c>
      <c r="P85" s="183">
        <v>39.721280062802101</v>
      </c>
      <c r="Q85" s="184">
        <v>-84.220594617915395</v>
      </c>
      <c r="R85" s="143"/>
      <c r="S85" s="584"/>
      <c r="T85" s="72"/>
      <c r="U85" s="72" t="s">
        <v>2918</v>
      </c>
      <c r="V85" s="72" t="s">
        <v>2914</v>
      </c>
      <c r="W85" s="72" t="s">
        <v>2916</v>
      </c>
      <c r="X85" s="72" t="s">
        <v>736</v>
      </c>
      <c r="Y85" s="72" t="s">
        <v>6</v>
      </c>
      <c r="Z85" s="72" t="s">
        <v>2346</v>
      </c>
      <c r="AA85" s="137">
        <v>44418</v>
      </c>
      <c r="AB85" s="72" t="s">
        <v>2924</v>
      </c>
      <c r="AC85" s="72" t="s">
        <v>2925</v>
      </c>
      <c r="AD85" s="72" t="s">
        <v>2920</v>
      </c>
      <c r="AE85" s="312" t="s">
        <v>2921</v>
      </c>
      <c r="AF85" s="72">
        <f t="shared" si="2"/>
        <v>12</v>
      </c>
      <c r="AG85" s="72"/>
      <c r="AH85" s="72"/>
      <c r="AI85" s="72"/>
    </row>
    <row r="86" spans="1:35" ht="75">
      <c r="A86" s="107">
        <v>5085</v>
      </c>
      <c r="B86" s="48" t="s">
        <v>195</v>
      </c>
      <c r="C86" s="72" t="s">
        <v>2336</v>
      </c>
      <c r="D86" s="72" t="s">
        <v>1143</v>
      </c>
      <c r="E86" s="48" t="s">
        <v>170</v>
      </c>
      <c r="F86" s="72" t="s">
        <v>2926</v>
      </c>
      <c r="G86" s="72" t="s">
        <v>2362</v>
      </c>
      <c r="H86" s="72" t="s">
        <v>2363</v>
      </c>
      <c r="I86" s="115" t="s">
        <v>2927</v>
      </c>
      <c r="J86" s="72" t="s">
        <v>1909</v>
      </c>
      <c r="K86" s="48" t="s">
        <v>1910</v>
      </c>
      <c r="L86" s="72" t="s">
        <v>1048</v>
      </c>
      <c r="M86" s="72" t="s">
        <v>6</v>
      </c>
      <c r="N86" s="72">
        <v>85142</v>
      </c>
      <c r="O86" s="72" t="s">
        <v>1911</v>
      </c>
      <c r="P86" s="183">
        <v>33.25</v>
      </c>
      <c r="Q86" s="116">
        <v>-111.63</v>
      </c>
      <c r="R86" s="144">
        <v>2000</v>
      </c>
      <c r="S86" s="579">
        <v>11</v>
      </c>
      <c r="T86" s="72" t="s">
        <v>1575</v>
      </c>
      <c r="U86" s="72" t="s">
        <v>1143</v>
      </c>
      <c r="V86" t="s">
        <v>2927</v>
      </c>
      <c r="W86" s="72" t="s">
        <v>1149</v>
      </c>
      <c r="X86" s="72" t="s">
        <v>1150</v>
      </c>
      <c r="Y86" s="72" t="s">
        <v>967</v>
      </c>
      <c r="Z86" s="72" t="s">
        <v>184</v>
      </c>
      <c r="AA86" s="137">
        <v>44781</v>
      </c>
      <c r="AB86" s="72" t="s">
        <v>2928</v>
      </c>
      <c r="AC86" s="72" t="s">
        <v>1563</v>
      </c>
      <c r="AD86" s="760" t="s">
        <v>2929</v>
      </c>
      <c r="AE86" s="312" t="s">
        <v>2930</v>
      </c>
      <c r="AF86" s="72">
        <f t="shared" si="2"/>
        <v>8</v>
      </c>
      <c r="AG86" s="72"/>
      <c r="AH86" s="72"/>
      <c r="AI86" s="72"/>
    </row>
    <row r="87" spans="1:35" ht="136.15" customHeight="1">
      <c r="A87" s="107">
        <v>5086</v>
      </c>
      <c r="B87" s="48" t="s">
        <v>167</v>
      </c>
      <c r="C87" s="72" t="s">
        <v>2336</v>
      </c>
      <c r="D87" s="72" t="s">
        <v>1919</v>
      </c>
      <c r="E87" s="48" t="s">
        <v>170</v>
      </c>
      <c r="F87" s="72" t="s">
        <v>2931</v>
      </c>
      <c r="G87" s="72" t="s">
        <v>2362</v>
      </c>
      <c r="H87" s="72" t="s">
        <v>2363</v>
      </c>
      <c r="I87" s="72" t="s">
        <v>2932</v>
      </c>
      <c r="J87" s="72" t="s">
        <v>1922</v>
      </c>
      <c r="K87" s="48" t="s">
        <v>1633</v>
      </c>
      <c r="L87" s="72" t="s">
        <v>435</v>
      </c>
      <c r="M87" s="72" t="s">
        <v>6</v>
      </c>
      <c r="N87" s="72">
        <v>49423</v>
      </c>
      <c r="O87" s="72" t="s">
        <v>1923</v>
      </c>
      <c r="P87" s="136">
        <v>42.755714621959697</v>
      </c>
      <c r="Q87" s="184">
        <v>-86.069521803511506</v>
      </c>
      <c r="R87" s="136">
        <v>1495</v>
      </c>
      <c r="S87" s="136">
        <v>5</v>
      </c>
      <c r="T87" s="72" t="s">
        <v>2767</v>
      </c>
      <c r="U87" s="72" t="s">
        <v>2933</v>
      </c>
      <c r="V87" s="72" t="s">
        <v>1912</v>
      </c>
      <c r="W87" s="72" t="s">
        <v>1149</v>
      </c>
      <c r="X87" s="72" t="s">
        <v>1150</v>
      </c>
      <c r="Y87" s="72" t="s">
        <v>967</v>
      </c>
      <c r="Z87" s="72" t="s">
        <v>184</v>
      </c>
      <c r="AA87" s="137">
        <v>45096</v>
      </c>
      <c r="AB87" s="72" t="s">
        <v>2934</v>
      </c>
      <c r="AC87" s="72" t="s">
        <v>2937</v>
      </c>
      <c r="AD87" s="760" t="s">
        <v>2935</v>
      </c>
      <c r="AE87" s="72" t="s">
        <v>2936</v>
      </c>
      <c r="AF87" s="72">
        <f t="shared" si="2"/>
        <v>25</v>
      </c>
      <c r="AG87" s="72"/>
      <c r="AH87" s="72"/>
      <c r="AI87" s="72"/>
    </row>
    <row r="88" spans="1:35" ht="345">
      <c r="A88" s="107">
        <v>5087</v>
      </c>
      <c r="B88" s="48" t="s">
        <v>389</v>
      </c>
      <c r="C88" s="72" t="s">
        <v>2336</v>
      </c>
      <c r="D88" s="115" t="s">
        <v>1919</v>
      </c>
      <c r="E88" s="114" t="s">
        <v>170</v>
      </c>
      <c r="F88" s="72" t="s">
        <v>2931</v>
      </c>
      <c r="G88" s="72" t="s">
        <v>2362</v>
      </c>
      <c r="H88" s="72" t="s">
        <v>2363</v>
      </c>
      <c r="I88" s="115" t="s">
        <v>2932</v>
      </c>
      <c r="J88" s="72" t="s">
        <v>1922</v>
      </c>
      <c r="K88" s="48" t="s">
        <v>1633</v>
      </c>
      <c r="L88" s="48" t="s">
        <v>435</v>
      </c>
      <c r="M88" s="48" t="s">
        <v>6</v>
      </c>
      <c r="N88" s="48">
        <v>49423</v>
      </c>
      <c r="O88" s="48" t="s">
        <v>1923</v>
      </c>
      <c r="P88" s="183">
        <v>42.755714621959697</v>
      </c>
      <c r="Q88" s="183">
        <v>-86.069521803511506</v>
      </c>
      <c r="R88" s="589">
        <v>1100</v>
      </c>
      <c r="S88" s="589">
        <v>20</v>
      </c>
      <c r="T88" s="72" t="s">
        <v>826</v>
      </c>
      <c r="U88" s="72" t="s">
        <v>2933</v>
      </c>
      <c r="V88" s="72" t="s">
        <v>1912</v>
      </c>
      <c r="W88" s="72" t="s">
        <v>1149</v>
      </c>
      <c r="X88" s="48" t="s">
        <v>1150</v>
      </c>
      <c r="Y88" s="48" t="s">
        <v>967</v>
      </c>
      <c r="Z88" s="48" t="s">
        <v>184</v>
      </c>
      <c r="AA88" s="137">
        <v>45096</v>
      </c>
      <c r="AB88" s="188" t="s">
        <v>2938</v>
      </c>
      <c r="AC88" s="72" t="s">
        <v>2939</v>
      </c>
      <c r="AD88" s="760" t="s">
        <v>2935</v>
      </c>
      <c r="AE88" s="72" t="s">
        <v>2936</v>
      </c>
      <c r="AF88" s="72">
        <f t="shared" si="2"/>
        <v>25</v>
      </c>
      <c r="AG88" s="72"/>
      <c r="AH88" s="72"/>
      <c r="AI88" s="72"/>
    </row>
    <row r="89" spans="1:35" ht="90">
      <c r="A89" s="107">
        <v>5088</v>
      </c>
      <c r="B89" s="48" t="s">
        <v>389</v>
      </c>
      <c r="C89" s="72" t="s">
        <v>2336</v>
      </c>
      <c r="D89" s="72" t="s">
        <v>1940</v>
      </c>
      <c r="E89" s="48" t="s">
        <v>197</v>
      </c>
      <c r="F89" s="72" t="s">
        <v>1941</v>
      </c>
      <c r="G89" s="72" t="s">
        <v>2362</v>
      </c>
      <c r="H89" s="72" t="s">
        <v>2363</v>
      </c>
      <c r="I89" s="115" t="s">
        <v>1942</v>
      </c>
      <c r="J89" s="72" t="s">
        <v>6091</v>
      </c>
      <c r="K89" s="48" t="s">
        <v>1944</v>
      </c>
      <c r="L89" s="72" t="s">
        <v>155</v>
      </c>
      <c r="M89" s="72" t="s">
        <v>7</v>
      </c>
      <c r="N89" s="72" t="s">
        <v>1945</v>
      </c>
      <c r="O89" s="72" t="s">
        <v>1946</v>
      </c>
      <c r="P89" s="183">
        <v>45.681473588788101</v>
      </c>
      <c r="Q89" s="189">
        <v>-74.081395718152905</v>
      </c>
      <c r="R89" s="144">
        <v>135</v>
      </c>
      <c r="S89" s="579">
        <v>5</v>
      </c>
      <c r="T89" s="72" t="s">
        <v>1575</v>
      </c>
      <c r="U89" s="72" t="s">
        <v>1940</v>
      </c>
      <c r="V89" s="115" t="s">
        <v>1942</v>
      </c>
      <c r="W89" s="72" t="s">
        <v>476</v>
      </c>
      <c r="X89" s="72" t="s">
        <v>155</v>
      </c>
      <c r="Y89" s="72" t="s">
        <v>7</v>
      </c>
      <c r="Z89" s="72" t="s">
        <v>184</v>
      </c>
      <c r="AA89" s="137">
        <v>45096</v>
      </c>
      <c r="AB89" s="72" t="s">
        <v>1947</v>
      </c>
      <c r="AC89" s="72" t="s">
        <v>1949</v>
      </c>
      <c r="AD89" s="452" t="s">
        <v>1948</v>
      </c>
      <c r="AE89" s="312" t="s">
        <v>1942</v>
      </c>
      <c r="AF89" s="72">
        <f t="shared" si="2"/>
        <v>29</v>
      </c>
      <c r="AG89" s="72"/>
      <c r="AH89" s="72"/>
      <c r="AI89" s="72"/>
    </row>
    <row r="90" spans="1:35" ht="75">
      <c r="A90" s="107">
        <v>5089</v>
      </c>
      <c r="B90" s="48" t="s">
        <v>167</v>
      </c>
      <c r="C90" s="72" t="s">
        <v>2336</v>
      </c>
      <c r="D90" s="72" t="s">
        <v>2940</v>
      </c>
      <c r="E90" s="48" t="s">
        <v>197</v>
      </c>
      <c r="F90" s="72" t="s">
        <v>1956</v>
      </c>
      <c r="G90" s="72" t="s">
        <v>2362</v>
      </c>
      <c r="H90" s="72" t="s">
        <v>2396</v>
      </c>
      <c r="I90" s="72" t="s">
        <v>1952</v>
      </c>
      <c r="J90" s="72" t="s">
        <v>2941</v>
      </c>
      <c r="K90" s="48" t="s">
        <v>974</v>
      </c>
      <c r="L90" s="72" t="s">
        <v>177</v>
      </c>
      <c r="M90" s="72" t="s">
        <v>6</v>
      </c>
      <c r="N90" s="72">
        <v>89011</v>
      </c>
      <c r="O90" s="72" t="s">
        <v>1960</v>
      </c>
      <c r="P90" s="183">
        <v>36.0547823868745</v>
      </c>
      <c r="Q90" s="184">
        <v>-115.02413591731801</v>
      </c>
      <c r="R90" s="144"/>
      <c r="S90" s="584"/>
      <c r="T90" s="72"/>
      <c r="U90" s="72" t="s">
        <v>2940</v>
      </c>
      <c r="V90" s="72" t="s">
        <v>1952</v>
      </c>
      <c r="W90" s="72" t="s">
        <v>974</v>
      </c>
      <c r="X90" s="72" t="s">
        <v>177</v>
      </c>
      <c r="Y90" s="72" t="s">
        <v>6</v>
      </c>
      <c r="Z90" s="72" t="s">
        <v>2346</v>
      </c>
      <c r="AA90" s="137">
        <v>44418</v>
      </c>
      <c r="AB90" s="72" t="s">
        <v>1957</v>
      </c>
      <c r="AC90" s="72" t="s">
        <v>2942</v>
      </c>
      <c r="AD90" s="142" t="s">
        <v>1958</v>
      </c>
      <c r="AE90" s="312" t="s">
        <v>1952</v>
      </c>
      <c r="AF90" s="72">
        <f t="shared" si="2"/>
        <v>22</v>
      </c>
      <c r="AG90" s="72"/>
      <c r="AH90" s="72"/>
      <c r="AI90" s="72"/>
    </row>
    <row r="91" spans="1:35" ht="75">
      <c r="A91" s="107">
        <v>5090</v>
      </c>
      <c r="B91" s="48" t="s">
        <v>167</v>
      </c>
      <c r="C91" s="72" t="s">
        <v>2336</v>
      </c>
      <c r="D91" s="72" t="s">
        <v>2940</v>
      </c>
      <c r="E91" s="48" t="s">
        <v>197</v>
      </c>
      <c r="F91" s="72" t="s">
        <v>1956</v>
      </c>
      <c r="G91" s="72" t="s">
        <v>2362</v>
      </c>
      <c r="H91" s="72" t="s">
        <v>2363</v>
      </c>
      <c r="I91" s="72" t="s">
        <v>1952</v>
      </c>
      <c r="J91" s="72" t="s">
        <v>2943</v>
      </c>
      <c r="K91" s="48" t="s">
        <v>2944</v>
      </c>
      <c r="L91" s="72" t="s">
        <v>985</v>
      </c>
      <c r="M91" s="72" t="s">
        <v>6</v>
      </c>
      <c r="N91" s="72">
        <v>78655</v>
      </c>
      <c r="O91" s="72" t="s">
        <v>2945</v>
      </c>
      <c r="P91" s="183">
        <v>30.553188565654999</v>
      </c>
      <c r="Q91" s="184">
        <v>-97.683538819268094</v>
      </c>
      <c r="R91" s="144"/>
      <c r="S91" s="584"/>
      <c r="T91" s="72"/>
      <c r="U91" s="72" t="s">
        <v>2940</v>
      </c>
      <c r="V91" s="72" t="s">
        <v>1952</v>
      </c>
      <c r="W91" s="72" t="s">
        <v>974</v>
      </c>
      <c r="X91" s="72" t="s">
        <v>177</v>
      </c>
      <c r="Y91" s="72" t="s">
        <v>6</v>
      </c>
      <c r="Z91" s="72" t="s">
        <v>2346</v>
      </c>
      <c r="AA91" s="137">
        <v>44418</v>
      </c>
      <c r="AB91" s="72" t="s">
        <v>1957</v>
      </c>
      <c r="AC91" s="72" t="s">
        <v>2946</v>
      </c>
      <c r="AD91" s="142" t="s">
        <v>1958</v>
      </c>
      <c r="AE91" s="312" t="s">
        <v>1952</v>
      </c>
      <c r="AF91" s="72">
        <f t="shared" si="2"/>
        <v>22</v>
      </c>
      <c r="AG91" s="72"/>
      <c r="AH91" s="72"/>
      <c r="AI91" s="72"/>
    </row>
    <row r="92" spans="1:35" ht="75">
      <c r="A92" s="107">
        <v>5091</v>
      </c>
      <c r="B92" s="48" t="s">
        <v>167</v>
      </c>
      <c r="C92" s="72" t="s">
        <v>2336</v>
      </c>
      <c r="D92" s="72" t="s">
        <v>2940</v>
      </c>
      <c r="E92" s="48" t="s">
        <v>197</v>
      </c>
      <c r="F92" s="72" t="s">
        <v>2947</v>
      </c>
      <c r="G92" s="72" t="s">
        <v>2362</v>
      </c>
      <c r="H92" s="72" t="s">
        <v>2363</v>
      </c>
      <c r="I92" s="72" t="s">
        <v>1952</v>
      </c>
      <c r="J92" s="72" t="s">
        <v>2948</v>
      </c>
      <c r="K92" s="48" t="s">
        <v>2949</v>
      </c>
      <c r="L92" s="72" t="s">
        <v>753</v>
      </c>
      <c r="M92" s="72" t="s">
        <v>6</v>
      </c>
      <c r="N92" s="172" t="s">
        <v>2950</v>
      </c>
      <c r="O92" s="72" t="s">
        <v>2945</v>
      </c>
      <c r="P92" s="183">
        <v>42.603431525875401</v>
      </c>
      <c r="Q92" s="184">
        <v>-71.282438029461005</v>
      </c>
      <c r="R92" s="144"/>
      <c r="S92" s="584"/>
      <c r="T92" s="72"/>
      <c r="U92" s="72" t="s">
        <v>2940</v>
      </c>
      <c r="V92" s="72" t="s">
        <v>1952</v>
      </c>
      <c r="W92" s="72" t="s">
        <v>974</v>
      </c>
      <c r="X92" s="72" t="s">
        <v>177</v>
      </c>
      <c r="Y92" s="72" t="s">
        <v>6</v>
      </c>
      <c r="Z92" s="72" t="s">
        <v>2346</v>
      </c>
      <c r="AA92" s="137">
        <v>44418</v>
      </c>
      <c r="AB92" s="72" t="s">
        <v>1957</v>
      </c>
      <c r="AC92" s="72" t="s">
        <v>2951</v>
      </c>
      <c r="AD92" s="142" t="s">
        <v>1958</v>
      </c>
      <c r="AE92" s="312" t="s">
        <v>1952</v>
      </c>
      <c r="AF92" s="72">
        <f t="shared" si="2"/>
        <v>22</v>
      </c>
      <c r="AG92" s="72"/>
      <c r="AH92" s="72"/>
      <c r="AI92" s="72"/>
    </row>
    <row r="93" spans="1:35" ht="105">
      <c r="A93" s="107">
        <v>5092</v>
      </c>
      <c r="B93" s="48" t="s">
        <v>167</v>
      </c>
      <c r="C93" s="72" t="s">
        <v>2336</v>
      </c>
      <c r="D93" s="72" t="s">
        <v>2952</v>
      </c>
      <c r="E93" s="48" t="s">
        <v>197</v>
      </c>
      <c r="F93" s="72" t="s">
        <v>2953</v>
      </c>
      <c r="G93" s="72" t="s">
        <v>2362</v>
      </c>
      <c r="H93" s="72" t="s">
        <v>2428</v>
      </c>
      <c r="I93" s="72" t="s">
        <v>2954</v>
      </c>
      <c r="J93" s="72" t="s">
        <v>2955</v>
      </c>
      <c r="K93" s="48" t="s">
        <v>2956</v>
      </c>
      <c r="L93" s="72" t="s">
        <v>985</v>
      </c>
      <c r="M93" s="72" t="s">
        <v>6</v>
      </c>
      <c r="N93" s="72">
        <v>75051</v>
      </c>
      <c r="O93" s="72" t="s">
        <v>2957</v>
      </c>
      <c r="P93" s="183">
        <v>32.717857900550101</v>
      </c>
      <c r="Q93" s="184">
        <v>-97.024639560449103</v>
      </c>
      <c r="R93" s="144"/>
      <c r="S93" s="144"/>
      <c r="T93" s="107"/>
      <c r="U93" s="72" t="s">
        <v>2958</v>
      </c>
      <c r="V93" s="72" t="s">
        <v>2954</v>
      </c>
      <c r="W93" s="72" t="s">
        <v>2959</v>
      </c>
      <c r="X93" s="72" t="s">
        <v>1873</v>
      </c>
      <c r="Y93" s="72" t="s">
        <v>6</v>
      </c>
      <c r="Z93" s="72" t="s">
        <v>2346</v>
      </c>
      <c r="AA93" s="137">
        <v>44418</v>
      </c>
      <c r="AB93" s="72" t="s">
        <v>2960</v>
      </c>
      <c r="AC93" s="72" t="s">
        <v>7284</v>
      </c>
      <c r="AD93" s="72" t="s">
        <v>2961</v>
      </c>
      <c r="AE93" s="312" t="s">
        <v>2962</v>
      </c>
      <c r="AF93" s="72">
        <f t="shared" si="2"/>
        <v>30</v>
      </c>
      <c r="AG93" s="72"/>
      <c r="AH93" s="72"/>
      <c r="AI93" s="72"/>
    </row>
    <row r="94" spans="1:35" ht="105">
      <c r="A94" s="107">
        <v>5093</v>
      </c>
      <c r="B94" s="48" t="s">
        <v>167</v>
      </c>
      <c r="C94" s="72" t="s">
        <v>2336</v>
      </c>
      <c r="D94" s="72" t="s">
        <v>2964</v>
      </c>
      <c r="E94" s="48" t="s">
        <v>170</v>
      </c>
      <c r="F94" s="72" t="s">
        <v>2965</v>
      </c>
      <c r="G94" s="72" t="s">
        <v>2362</v>
      </c>
      <c r="H94" s="72" t="s">
        <v>2363</v>
      </c>
      <c r="I94" s="115" t="s">
        <v>2966</v>
      </c>
      <c r="J94" s="72" t="s">
        <v>2967</v>
      </c>
      <c r="K94" s="48" t="s">
        <v>2075</v>
      </c>
      <c r="L94" s="72" t="s">
        <v>249</v>
      </c>
      <c r="M94" s="72" t="s">
        <v>6</v>
      </c>
      <c r="N94" s="72">
        <v>95134</v>
      </c>
      <c r="O94" s="72" t="s">
        <v>2968</v>
      </c>
      <c r="P94" s="183">
        <v>37.4223</v>
      </c>
      <c r="Q94" s="116">
        <v>-121.956</v>
      </c>
      <c r="R94" s="144">
        <v>112</v>
      </c>
      <c r="S94" s="579"/>
      <c r="T94" s="72"/>
      <c r="U94" s="72" t="s">
        <v>2964</v>
      </c>
      <c r="V94" s="115" t="s">
        <v>2966</v>
      </c>
      <c r="W94" s="72" t="s">
        <v>2075</v>
      </c>
      <c r="X94" s="72" t="s">
        <v>249</v>
      </c>
      <c r="Y94" s="72" t="s">
        <v>6</v>
      </c>
      <c r="Z94" s="72" t="s">
        <v>240</v>
      </c>
      <c r="AA94" s="137">
        <v>44774</v>
      </c>
      <c r="AB94" s="72"/>
      <c r="AC94" s="72"/>
      <c r="AD94" s="188" t="s">
        <v>2969</v>
      </c>
      <c r="AE94" s="312" t="s">
        <v>2966</v>
      </c>
      <c r="AF94" s="72">
        <f t="shared" si="2"/>
        <v>30</v>
      </c>
      <c r="AG94" s="72"/>
      <c r="AH94" s="72"/>
      <c r="AI94" s="72"/>
    </row>
    <row r="95" spans="1:35" ht="90">
      <c r="A95" s="107">
        <v>5094</v>
      </c>
      <c r="B95" s="48" t="s">
        <v>167</v>
      </c>
      <c r="C95" s="72" t="s">
        <v>2336</v>
      </c>
      <c r="D95" s="72" t="s">
        <v>2970</v>
      </c>
      <c r="E95" s="48" t="s">
        <v>197</v>
      </c>
      <c r="F95" s="72" t="s">
        <v>2971</v>
      </c>
      <c r="G95" s="72" t="s">
        <v>2339</v>
      </c>
      <c r="H95" s="72" t="s">
        <v>2698</v>
      </c>
      <c r="I95" s="72" t="s">
        <v>2972</v>
      </c>
      <c r="J95" s="72" t="s">
        <v>2973</v>
      </c>
      <c r="K95" s="48" t="s">
        <v>2974</v>
      </c>
      <c r="L95" s="72" t="s">
        <v>435</v>
      </c>
      <c r="M95" s="72" t="s">
        <v>6</v>
      </c>
      <c r="N95" s="72">
        <v>48079</v>
      </c>
      <c r="O95" s="72"/>
      <c r="P95" s="183">
        <v>42.852591817131703</v>
      </c>
      <c r="Q95" s="184">
        <v>-82.495335004873198</v>
      </c>
      <c r="R95" s="144">
        <v>300</v>
      </c>
      <c r="S95" s="584"/>
      <c r="T95" s="72"/>
      <c r="U95" s="72" t="s">
        <v>2975</v>
      </c>
      <c r="V95" s="72" t="s">
        <v>2972</v>
      </c>
      <c r="W95" s="72" t="s">
        <v>897</v>
      </c>
      <c r="X95" s="72" t="s">
        <v>435</v>
      </c>
      <c r="Y95" s="72" t="s">
        <v>6</v>
      </c>
      <c r="Z95" s="72" t="s">
        <v>184</v>
      </c>
      <c r="AA95" s="137">
        <v>45096</v>
      </c>
      <c r="AB95" s="72" t="s">
        <v>2976</v>
      </c>
      <c r="AC95" s="72"/>
      <c r="AD95" s="72" t="s">
        <v>2977</v>
      </c>
      <c r="AE95" s="312" t="s">
        <v>2978</v>
      </c>
      <c r="AF95" s="72">
        <f t="shared" si="2"/>
        <v>30</v>
      </c>
      <c r="AG95" s="72"/>
      <c r="AH95" s="72"/>
      <c r="AI95" s="72"/>
    </row>
    <row r="96" spans="1:35" ht="60">
      <c r="A96" s="107">
        <v>5095</v>
      </c>
      <c r="B96" s="48" t="s">
        <v>195</v>
      </c>
      <c r="C96" s="72" t="s">
        <v>2336</v>
      </c>
      <c r="D96" s="72" t="s">
        <v>2979</v>
      </c>
      <c r="E96" s="48" t="s">
        <v>197</v>
      </c>
      <c r="F96" s="72" t="s">
        <v>2979</v>
      </c>
      <c r="G96" s="72" t="s">
        <v>2362</v>
      </c>
      <c r="H96" s="72" t="s">
        <v>2363</v>
      </c>
      <c r="I96" s="115" t="s">
        <v>2980</v>
      </c>
      <c r="J96" s="72" t="s">
        <v>2981</v>
      </c>
      <c r="K96" s="48" t="s">
        <v>1857</v>
      </c>
      <c r="L96" s="72" t="s">
        <v>806</v>
      </c>
      <c r="M96" s="72" t="s">
        <v>6</v>
      </c>
      <c r="N96" s="72">
        <v>13760</v>
      </c>
      <c r="O96" s="72" t="s">
        <v>2982</v>
      </c>
      <c r="P96" s="183">
        <v>42.09</v>
      </c>
      <c r="Q96" s="116">
        <v>-76.040000000000006</v>
      </c>
      <c r="R96" s="144">
        <v>200</v>
      </c>
      <c r="S96" s="579">
        <v>32</v>
      </c>
      <c r="T96" s="72" t="s">
        <v>1575</v>
      </c>
      <c r="U96" s="72" t="s">
        <v>2979</v>
      </c>
      <c r="V96" s="115" t="s">
        <v>2980</v>
      </c>
      <c r="W96" s="72" t="s">
        <v>1857</v>
      </c>
      <c r="X96" s="72" t="s">
        <v>806</v>
      </c>
      <c r="Y96" s="72" t="s">
        <v>6</v>
      </c>
      <c r="Z96" s="72" t="s">
        <v>240</v>
      </c>
      <c r="AA96" s="137">
        <v>44777</v>
      </c>
      <c r="AB96" s="72" t="s">
        <v>2983</v>
      </c>
      <c r="AC96" s="72" t="s">
        <v>1563</v>
      </c>
      <c r="AD96" s="72" t="s">
        <v>2984</v>
      </c>
      <c r="AE96" s="312" t="s">
        <v>2985</v>
      </c>
      <c r="AF96" s="72">
        <f t="shared" si="2"/>
        <v>21</v>
      </c>
      <c r="AG96" s="72"/>
      <c r="AH96" s="72"/>
      <c r="AI96" s="72"/>
    </row>
    <row r="97" spans="1:35" ht="225">
      <c r="A97" s="107">
        <v>5096</v>
      </c>
      <c r="B97" s="48" t="s">
        <v>389</v>
      </c>
      <c r="C97" s="72" t="s">
        <v>2336</v>
      </c>
      <c r="D97" s="72" t="s">
        <v>1971</v>
      </c>
      <c r="E97" s="48" t="s">
        <v>197</v>
      </c>
      <c r="F97" s="72" t="s">
        <v>1972</v>
      </c>
      <c r="G97" s="72" t="s">
        <v>2362</v>
      </c>
      <c r="H97" s="72" t="s">
        <v>2363</v>
      </c>
      <c r="I97" s="72" t="s">
        <v>1974</v>
      </c>
      <c r="J97" s="72" t="s">
        <v>1975</v>
      </c>
      <c r="K97" s="48" t="s">
        <v>1147</v>
      </c>
      <c r="L97" s="72" t="s">
        <v>1148</v>
      </c>
      <c r="M97" s="72" t="s">
        <v>6</v>
      </c>
      <c r="N97" s="72">
        <v>37040</v>
      </c>
      <c r="O97" s="72"/>
      <c r="P97" s="183">
        <v>36.587270686140997</v>
      </c>
      <c r="Q97" s="184">
        <v>-87.260910730624602</v>
      </c>
      <c r="R97" s="589">
        <v>287</v>
      </c>
      <c r="S97" s="589">
        <v>2</v>
      </c>
      <c r="T97" s="585" t="s">
        <v>2767</v>
      </c>
      <c r="U97" s="72" t="s">
        <v>1971</v>
      </c>
      <c r="V97" s="72" t="s">
        <v>1974</v>
      </c>
      <c r="W97" s="72" t="s">
        <v>1976</v>
      </c>
      <c r="X97" s="72" t="s">
        <v>985</v>
      </c>
      <c r="Y97" s="72" t="s">
        <v>6</v>
      </c>
      <c r="Z97" s="72" t="s">
        <v>184</v>
      </c>
      <c r="AA97" s="137">
        <v>45096</v>
      </c>
      <c r="AB97" s="137" t="s">
        <v>2986</v>
      </c>
      <c r="AC97" s="72" t="s">
        <v>2988</v>
      </c>
      <c r="AD97" s="72" t="s">
        <v>2987</v>
      </c>
      <c r="AE97" s="72" t="s">
        <v>1979</v>
      </c>
      <c r="AF97" s="72">
        <f t="shared" si="2"/>
        <v>26</v>
      </c>
      <c r="AG97" s="72"/>
      <c r="AH97" s="72"/>
      <c r="AI97" s="72"/>
    </row>
    <row r="98" spans="1:35" ht="210">
      <c r="A98" s="107">
        <v>5097</v>
      </c>
      <c r="B98" s="48" t="s">
        <v>389</v>
      </c>
      <c r="C98" s="72" t="s">
        <v>2336</v>
      </c>
      <c r="D98" s="72" t="s">
        <v>1971</v>
      </c>
      <c r="E98" s="48" t="s">
        <v>197</v>
      </c>
      <c r="F98" s="72" t="s">
        <v>1972</v>
      </c>
      <c r="G98" s="72" t="s">
        <v>2362</v>
      </c>
      <c r="H98" s="72" t="s">
        <v>2396</v>
      </c>
      <c r="I98" s="72" t="s">
        <v>1974</v>
      </c>
      <c r="J98" s="72" t="s">
        <v>1975</v>
      </c>
      <c r="K98" s="48" t="s">
        <v>1147</v>
      </c>
      <c r="L98" s="72" t="s">
        <v>1148</v>
      </c>
      <c r="M98" s="72" t="s">
        <v>6</v>
      </c>
      <c r="N98" s="72">
        <v>37040</v>
      </c>
      <c r="O98" s="72"/>
      <c r="P98" s="183">
        <v>36.587270686140997</v>
      </c>
      <c r="Q98" s="184">
        <v>-87.260910730624602</v>
      </c>
      <c r="R98" s="589">
        <v>287</v>
      </c>
      <c r="S98" s="589">
        <v>2</v>
      </c>
      <c r="T98" s="585" t="s">
        <v>2767</v>
      </c>
      <c r="U98" s="72" t="s">
        <v>1971</v>
      </c>
      <c r="V98" s="72" t="s">
        <v>1974</v>
      </c>
      <c r="W98" s="72" t="s">
        <v>1976</v>
      </c>
      <c r="X98" s="72" t="s">
        <v>985</v>
      </c>
      <c r="Y98" s="72" t="s">
        <v>6</v>
      </c>
      <c r="Z98" s="72" t="s">
        <v>184</v>
      </c>
      <c r="AA98" s="137">
        <v>45096</v>
      </c>
      <c r="AB98" s="206" t="s">
        <v>2989</v>
      </c>
      <c r="AC98" s="147" t="s">
        <v>2990</v>
      </c>
      <c r="AD98" s="72" t="s">
        <v>2987</v>
      </c>
      <c r="AE98" s="72" t="s">
        <v>1979</v>
      </c>
      <c r="AF98" s="72">
        <f t="shared" ref="AF98:AF119" si="3">IF(LEN(TRIM(AD98))=0,0,LEN(TRIM(AD98))-LEN(SUBSTITUTE(AD98," ",""))+1)</f>
        <v>26</v>
      </c>
      <c r="AG98" s="72"/>
      <c r="AH98" s="72"/>
      <c r="AI98" s="72"/>
    </row>
    <row r="99" spans="1:35" ht="90">
      <c r="A99" s="107">
        <v>5098</v>
      </c>
      <c r="B99" s="48" t="s">
        <v>167</v>
      </c>
      <c r="C99" s="72" t="s">
        <v>2336</v>
      </c>
      <c r="D99" s="72" t="s">
        <v>2991</v>
      </c>
      <c r="E99" s="48" t="s">
        <v>170</v>
      </c>
      <c r="F99" s="72" t="s">
        <v>2992</v>
      </c>
      <c r="G99" s="72" t="s">
        <v>2339</v>
      </c>
      <c r="H99" s="72" t="s">
        <v>2340</v>
      </c>
      <c r="I99" s="72" t="s">
        <v>2993</v>
      </c>
      <c r="J99" s="72" t="s">
        <v>2994</v>
      </c>
      <c r="K99" s="48" t="s">
        <v>2992</v>
      </c>
      <c r="L99" s="72" t="s">
        <v>841</v>
      </c>
      <c r="M99" s="72" t="s">
        <v>6</v>
      </c>
      <c r="N99" s="72">
        <v>62640</v>
      </c>
      <c r="O99" s="72" t="s">
        <v>2995</v>
      </c>
      <c r="P99" s="183">
        <v>39.451264668396099</v>
      </c>
      <c r="Q99" s="184">
        <v>-89.777437089088195</v>
      </c>
      <c r="R99" s="589"/>
      <c r="S99" s="584"/>
      <c r="T99" s="585"/>
      <c r="U99" s="72" t="s">
        <v>2991</v>
      </c>
      <c r="V99" s="72" t="s">
        <v>2996</v>
      </c>
      <c r="W99" s="72" t="s">
        <v>2000</v>
      </c>
      <c r="X99" s="72" t="s">
        <v>2997</v>
      </c>
      <c r="Y99" s="72" t="s">
        <v>692</v>
      </c>
      <c r="Z99" s="72" t="s">
        <v>184</v>
      </c>
      <c r="AA99" s="137">
        <v>44443</v>
      </c>
      <c r="AB99" s="137"/>
      <c r="AC99" s="72"/>
      <c r="AD99" s="72" t="s">
        <v>2998</v>
      </c>
      <c r="AE99" s="72"/>
      <c r="AF99" s="72">
        <f t="shared" si="3"/>
        <v>30</v>
      </c>
      <c r="AG99" s="72"/>
      <c r="AH99" s="72"/>
      <c r="AI99" s="72"/>
    </row>
    <row r="100" spans="1:35" ht="90">
      <c r="A100" s="107">
        <v>5099</v>
      </c>
      <c r="B100" s="48" t="s">
        <v>167</v>
      </c>
      <c r="C100" s="72" t="s">
        <v>2336</v>
      </c>
      <c r="D100" s="72" t="s">
        <v>2991</v>
      </c>
      <c r="E100" s="48" t="s">
        <v>170</v>
      </c>
      <c r="F100" s="72" t="s">
        <v>2999</v>
      </c>
      <c r="G100" s="72" t="s">
        <v>2339</v>
      </c>
      <c r="H100" s="72" t="s">
        <v>2340</v>
      </c>
      <c r="I100" s="72" t="s">
        <v>2993</v>
      </c>
      <c r="J100" s="72" t="s">
        <v>3000</v>
      </c>
      <c r="K100" s="48" t="s">
        <v>2999</v>
      </c>
      <c r="L100" s="72" t="s">
        <v>2038</v>
      </c>
      <c r="M100" s="72" t="s">
        <v>6</v>
      </c>
      <c r="N100" s="72">
        <v>66801</v>
      </c>
      <c r="O100" s="72" t="s">
        <v>3001</v>
      </c>
      <c r="P100" s="183">
        <v>38.400170976908598</v>
      </c>
      <c r="Q100" s="184">
        <v>-96.155013802613695</v>
      </c>
      <c r="R100" s="589"/>
      <c r="S100" s="584"/>
      <c r="T100" s="585"/>
      <c r="U100" s="72" t="s">
        <v>2991</v>
      </c>
      <c r="V100" s="72" t="s">
        <v>2996</v>
      </c>
      <c r="W100" s="72" t="s">
        <v>2000</v>
      </c>
      <c r="X100" s="72" t="s">
        <v>2997</v>
      </c>
      <c r="Y100" s="72" t="s">
        <v>692</v>
      </c>
      <c r="Z100" s="72" t="s">
        <v>184</v>
      </c>
      <c r="AA100" s="137">
        <v>44443</v>
      </c>
      <c r="AB100" s="137"/>
      <c r="AC100" s="72"/>
      <c r="AD100" s="72" t="s">
        <v>2998</v>
      </c>
      <c r="AE100" s="312" t="s">
        <v>2993</v>
      </c>
      <c r="AF100" s="72">
        <f t="shared" si="3"/>
        <v>30</v>
      </c>
      <c r="AG100" s="72"/>
      <c r="AH100" s="72"/>
      <c r="AI100" s="72"/>
    </row>
    <row r="101" spans="1:35" ht="90">
      <c r="A101" s="107">
        <v>5100</v>
      </c>
      <c r="B101" s="48" t="s">
        <v>167</v>
      </c>
      <c r="C101" s="72" t="s">
        <v>2336</v>
      </c>
      <c r="D101" s="72" t="s">
        <v>2991</v>
      </c>
      <c r="E101" s="48" t="s">
        <v>170</v>
      </c>
      <c r="F101" s="72" t="s">
        <v>3002</v>
      </c>
      <c r="G101" s="72" t="s">
        <v>2339</v>
      </c>
      <c r="H101" s="72" t="s">
        <v>2340</v>
      </c>
      <c r="I101" s="72" t="s">
        <v>2993</v>
      </c>
      <c r="J101" s="72" t="s">
        <v>3003</v>
      </c>
      <c r="K101" s="48" t="s">
        <v>3002</v>
      </c>
      <c r="L101" s="72" t="s">
        <v>855</v>
      </c>
      <c r="M101" s="72" t="s">
        <v>6</v>
      </c>
      <c r="N101" s="72">
        <v>30906</v>
      </c>
      <c r="O101" s="72" t="s">
        <v>3004</v>
      </c>
      <c r="P101" s="183">
        <v>33.435726299474602</v>
      </c>
      <c r="Q101" s="184">
        <v>-82.000986387414699</v>
      </c>
      <c r="R101" s="589"/>
      <c r="S101" s="584"/>
      <c r="T101" s="585"/>
      <c r="U101" s="72" t="s">
        <v>2991</v>
      </c>
      <c r="V101" s="72" t="s">
        <v>2996</v>
      </c>
      <c r="W101" s="72" t="s">
        <v>2000</v>
      </c>
      <c r="X101" s="72" t="s">
        <v>2997</v>
      </c>
      <c r="Y101" s="72" t="s">
        <v>692</v>
      </c>
      <c r="Z101" s="72" t="s">
        <v>184</v>
      </c>
      <c r="AA101" s="137">
        <v>44443</v>
      </c>
      <c r="AB101" s="137"/>
      <c r="AC101" s="72"/>
      <c r="AD101" s="760" t="s">
        <v>2998</v>
      </c>
      <c r="AE101" s="312" t="s">
        <v>2993</v>
      </c>
      <c r="AF101" s="72">
        <f t="shared" si="3"/>
        <v>30</v>
      </c>
      <c r="AG101" s="72"/>
      <c r="AH101" s="72"/>
      <c r="AI101" s="72"/>
    </row>
    <row r="102" spans="1:35" ht="84.75" customHeight="1">
      <c r="A102" s="107">
        <v>5101</v>
      </c>
      <c r="B102" s="48" t="s">
        <v>167</v>
      </c>
      <c r="C102" s="72" t="s">
        <v>2336</v>
      </c>
      <c r="D102" s="72" t="s">
        <v>2991</v>
      </c>
      <c r="E102" s="48" t="s">
        <v>170</v>
      </c>
      <c r="F102" s="72" t="s">
        <v>3005</v>
      </c>
      <c r="G102" s="72" t="s">
        <v>2339</v>
      </c>
      <c r="H102" s="72" t="s">
        <v>2340</v>
      </c>
      <c r="I102" s="72" t="s">
        <v>2993</v>
      </c>
      <c r="J102" s="72" t="s">
        <v>3006</v>
      </c>
      <c r="K102" s="48" t="s">
        <v>3005</v>
      </c>
      <c r="L102" s="72" t="s">
        <v>802</v>
      </c>
      <c r="M102" s="72" t="s">
        <v>6</v>
      </c>
      <c r="N102" s="72">
        <v>46516</v>
      </c>
      <c r="O102" s="72" t="s">
        <v>3004</v>
      </c>
      <c r="P102" s="183">
        <v>41.6875897972796</v>
      </c>
      <c r="Q102" s="184">
        <v>-85.918635402507306</v>
      </c>
      <c r="R102" s="589"/>
      <c r="S102" s="584"/>
      <c r="T102" s="585"/>
      <c r="U102" s="72" t="s">
        <v>2991</v>
      </c>
      <c r="V102" s="72" t="s">
        <v>2996</v>
      </c>
      <c r="W102" s="72" t="s">
        <v>2000</v>
      </c>
      <c r="X102" s="72" t="s">
        <v>2997</v>
      </c>
      <c r="Y102" s="72" t="s">
        <v>692</v>
      </c>
      <c r="Z102" s="72" t="s">
        <v>184</v>
      </c>
      <c r="AA102" s="137">
        <v>44443</v>
      </c>
      <c r="AB102" s="137"/>
      <c r="AC102" s="72"/>
      <c r="AD102" s="72" t="s">
        <v>2998</v>
      </c>
      <c r="AE102" s="312" t="s">
        <v>2993</v>
      </c>
      <c r="AF102" s="72">
        <f t="shared" si="3"/>
        <v>30</v>
      </c>
      <c r="AG102" s="72"/>
      <c r="AH102" s="72"/>
      <c r="AI102" s="72"/>
    </row>
    <row r="103" spans="1:35" ht="105">
      <c r="A103" s="107">
        <v>5102</v>
      </c>
      <c r="B103" s="48" t="s">
        <v>230</v>
      </c>
      <c r="C103" s="72" t="s">
        <v>2336</v>
      </c>
      <c r="D103" s="72" t="s">
        <v>3007</v>
      </c>
      <c r="E103" s="48" t="s">
        <v>197</v>
      </c>
      <c r="F103" s="72" t="s">
        <v>3007</v>
      </c>
      <c r="G103" s="72" t="s">
        <v>2339</v>
      </c>
      <c r="H103" s="72" t="s">
        <v>2340</v>
      </c>
      <c r="I103" s="72" t="s">
        <v>3008</v>
      </c>
      <c r="J103" s="72" t="s">
        <v>3009</v>
      </c>
      <c r="K103" s="48" t="s">
        <v>987</v>
      </c>
      <c r="L103" s="72" t="s">
        <v>753</v>
      </c>
      <c r="M103" s="72" t="s">
        <v>6</v>
      </c>
      <c r="N103" s="200" t="s">
        <v>3010</v>
      </c>
      <c r="O103" s="72" t="s">
        <v>3011</v>
      </c>
      <c r="P103" s="183">
        <v>42.344507147154701</v>
      </c>
      <c r="Q103" s="184">
        <v>-71.031102117183707</v>
      </c>
      <c r="R103" s="144">
        <v>18</v>
      </c>
      <c r="S103" s="584"/>
      <c r="T103" s="72"/>
      <c r="U103" s="72" t="s">
        <v>3007</v>
      </c>
      <c r="V103" s="72" t="s">
        <v>3008</v>
      </c>
      <c r="W103" s="72" t="s">
        <v>987</v>
      </c>
      <c r="X103" s="72" t="s">
        <v>753</v>
      </c>
      <c r="Y103" s="72" t="s">
        <v>6</v>
      </c>
      <c r="Z103" s="72" t="s">
        <v>184</v>
      </c>
      <c r="AA103" s="137">
        <v>44774</v>
      </c>
      <c r="AB103" s="72" t="s">
        <v>3012</v>
      </c>
      <c r="AC103" s="72" t="s">
        <v>3015</v>
      </c>
      <c r="AD103" s="607" t="s">
        <v>3013</v>
      </c>
      <c r="AE103" s="312" t="s">
        <v>3014</v>
      </c>
      <c r="AF103" s="72">
        <f t="shared" si="3"/>
        <v>30</v>
      </c>
      <c r="AG103" s="72"/>
      <c r="AH103" s="72"/>
      <c r="AI103" s="72"/>
    </row>
    <row r="104" spans="1:35" ht="105">
      <c r="A104" s="107">
        <v>5103</v>
      </c>
      <c r="B104" s="48" t="s">
        <v>230</v>
      </c>
      <c r="C104" s="72" t="s">
        <v>2336</v>
      </c>
      <c r="D104" s="72" t="s">
        <v>1991</v>
      </c>
      <c r="E104" s="48" t="s">
        <v>170</v>
      </c>
      <c r="F104" s="72" t="s">
        <v>3016</v>
      </c>
      <c r="G104" s="72" t="s">
        <v>2362</v>
      </c>
      <c r="H104" s="72" t="s">
        <v>2363</v>
      </c>
      <c r="I104" s="72" t="s">
        <v>1987</v>
      </c>
      <c r="J104" s="72" t="s">
        <v>3017</v>
      </c>
      <c r="K104" s="48" t="s">
        <v>1989</v>
      </c>
      <c r="L104" s="72" t="s">
        <v>435</v>
      </c>
      <c r="M104" s="72" t="s">
        <v>6</v>
      </c>
      <c r="N104" s="72">
        <v>48103</v>
      </c>
      <c r="O104" s="72" t="s">
        <v>1990</v>
      </c>
      <c r="P104" s="183">
        <v>42.288831620363503</v>
      </c>
      <c r="Q104" s="184">
        <v>-83.847144367015801</v>
      </c>
      <c r="R104" s="144">
        <v>118</v>
      </c>
      <c r="S104" s="584"/>
      <c r="T104" s="72"/>
      <c r="U104" s="72" t="s">
        <v>1991</v>
      </c>
      <c r="V104" s="72" t="s">
        <v>1987</v>
      </c>
      <c r="W104" s="72" t="s">
        <v>1992</v>
      </c>
      <c r="X104" s="72" t="s">
        <v>841</v>
      </c>
      <c r="Y104" s="72" t="s">
        <v>6</v>
      </c>
      <c r="Z104" s="72" t="s">
        <v>2346</v>
      </c>
      <c r="AA104" s="137">
        <v>44418</v>
      </c>
      <c r="AB104" s="72" t="s">
        <v>1993</v>
      </c>
      <c r="AC104" s="72"/>
      <c r="AD104" s="142" t="s">
        <v>1994</v>
      </c>
      <c r="AE104" s="72" t="s">
        <v>1995</v>
      </c>
      <c r="AF104" s="72">
        <f t="shared" si="3"/>
        <v>29</v>
      </c>
      <c r="AG104" s="72"/>
      <c r="AH104" s="72"/>
      <c r="AI104" s="72"/>
    </row>
    <row r="105" spans="1:35" ht="255">
      <c r="A105" s="107">
        <v>5104</v>
      </c>
      <c r="B105" s="48" t="s">
        <v>167</v>
      </c>
      <c r="C105" s="72" t="s">
        <v>2336</v>
      </c>
      <c r="D105" s="168" t="s">
        <v>3018</v>
      </c>
      <c r="E105" s="48" t="s">
        <v>197</v>
      </c>
      <c r="F105" s="72" t="s">
        <v>3019</v>
      </c>
      <c r="G105" s="72" t="s">
        <v>2362</v>
      </c>
      <c r="H105" s="72" t="s">
        <v>2396</v>
      </c>
      <c r="I105" s="72" t="s">
        <v>3020</v>
      </c>
      <c r="J105" s="72" t="s">
        <v>3021</v>
      </c>
      <c r="K105" s="48" t="s">
        <v>3022</v>
      </c>
      <c r="L105" s="72" t="s">
        <v>1048</v>
      </c>
      <c r="M105" s="72" t="s">
        <v>6</v>
      </c>
      <c r="N105" s="72">
        <v>90058</v>
      </c>
      <c r="O105" s="72" t="s">
        <v>3023</v>
      </c>
      <c r="P105" s="183">
        <v>32.779160682033101</v>
      </c>
      <c r="Q105" s="184">
        <v>-111.50682859018499</v>
      </c>
      <c r="R105" s="144">
        <v>151</v>
      </c>
      <c r="S105" s="584"/>
      <c r="T105" s="585"/>
      <c r="U105" s="72" t="s">
        <v>3018</v>
      </c>
      <c r="V105" s="72" t="s">
        <v>3020</v>
      </c>
      <c r="W105" s="72" t="s">
        <v>3024</v>
      </c>
      <c r="X105" s="72" t="s">
        <v>1048</v>
      </c>
      <c r="Y105" s="72" t="s">
        <v>6</v>
      </c>
      <c r="Z105" s="72" t="s">
        <v>184</v>
      </c>
      <c r="AA105" s="137">
        <v>45096</v>
      </c>
      <c r="AB105" s="72" t="s">
        <v>3025</v>
      </c>
      <c r="AC105" s="72" t="s">
        <v>3028</v>
      </c>
      <c r="AD105" s="72" t="s">
        <v>3026</v>
      </c>
      <c r="AE105" s="312" t="s">
        <v>3027</v>
      </c>
      <c r="AF105" s="72">
        <f t="shared" si="3"/>
        <v>29</v>
      </c>
      <c r="AG105" s="72"/>
      <c r="AH105" s="72"/>
      <c r="AI105" s="72"/>
    </row>
    <row r="106" spans="1:35" ht="255">
      <c r="A106" s="107">
        <v>5105</v>
      </c>
      <c r="B106" s="48" t="s">
        <v>167</v>
      </c>
      <c r="C106" s="72" t="s">
        <v>2336</v>
      </c>
      <c r="D106" s="72" t="s">
        <v>3018</v>
      </c>
      <c r="E106" s="48" t="s">
        <v>197</v>
      </c>
      <c r="F106" s="72" t="s">
        <v>3019</v>
      </c>
      <c r="G106" s="72" t="s">
        <v>2362</v>
      </c>
      <c r="H106" s="72" t="s">
        <v>2363</v>
      </c>
      <c r="I106" s="72" t="s">
        <v>3020</v>
      </c>
      <c r="J106" s="72" t="s">
        <v>3021</v>
      </c>
      <c r="K106" s="48" t="s">
        <v>3022</v>
      </c>
      <c r="L106" s="72" t="s">
        <v>1048</v>
      </c>
      <c r="M106" s="72" t="s">
        <v>6</v>
      </c>
      <c r="N106" s="72">
        <v>90058</v>
      </c>
      <c r="O106" s="72" t="s">
        <v>3023</v>
      </c>
      <c r="P106" s="183">
        <v>32.779160682033101</v>
      </c>
      <c r="Q106" s="184">
        <v>-111.50682859018499</v>
      </c>
      <c r="R106" s="144">
        <v>151</v>
      </c>
      <c r="S106" s="584"/>
      <c r="T106" s="585"/>
      <c r="U106" s="72" t="s">
        <v>3018</v>
      </c>
      <c r="V106" s="72" t="s">
        <v>3020</v>
      </c>
      <c r="W106" s="72" t="s">
        <v>3024</v>
      </c>
      <c r="X106" s="72" t="s">
        <v>1048</v>
      </c>
      <c r="Y106" s="72" t="s">
        <v>6</v>
      </c>
      <c r="Z106" s="72" t="s">
        <v>184</v>
      </c>
      <c r="AA106" s="137">
        <v>45096</v>
      </c>
      <c r="AB106" s="72" t="s">
        <v>3025</v>
      </c>
      <c r="AC106" s="72" t="s">
        <v>3029</v>
      </c>
      <c r="AD106" s="72" t="s">
        <v>3026</v>
      </c>
      <c r="AE106" s="312" t="s">
        <v>3020</v>
      </c>
      <c r="AF106" s="72">
        <f t="shared" si="3"/>
        <v>29</v>
      </c>
      <c r="AG106" s="72"/>
      <c r="AH106" s="72"/>
      <c r="AI106" s="72"/>
    </row>
    <row r="107" spans="1:35" ht="60">
      <c r="A107" s="107">
        <v>5106</v>
      </c>
      <c r="B107" s="48" t="s">
        <v>167</v>
      </c>
      <c r="C107" s="72" t="s">
        <v>2336</v>
      </c>
      <c r="D107" s="72" t="s">
        <v>3030</v>
      </c>
      <c r="E107" s="48" t="s">
        <v>170</v>
      </c>
      <c r="F107" s="72" t="s">
        <v>3030</v>
      </c>
      <c r="G107" s="72" t="s">
        <v>2339</v>
      </c>
      <c r="H107" s="72" t="s">
        <v>2675</v>
      </c>
      <c r="I107" s="72" t="s">
        <v>3031</v>
      </c>
      <c r="J107" s="72" t="s">
        <v>3032</v>
      </c>
      <c r="K107" s="48" t="s">
        <v>3033</v>
      </c>
      <c r="L107" s="72" t="s">
        <v>212</v>
      </c>
      <c r="M107" s="72" t="s">
        <v>7</v>
      </c>
      <c r="N107" s="72" t="s">
        <v>3034</v>
      </c>
      <c r="O107" s="72" t="s">
        <v>3035</v>
      </c>
      <c r="P107" s="183">
        <v>43.5066379659118</v>
      </c>
      <c r="Q107" s="184">
        <v>-80.537485327494807</v>
      </c>
      <c r="R107" s="144"/>
      <c r="S107" s="584"/>
      <c r="T107" s="72"/>
      <c r="U107" s="72" t="s">
        <v>3036</v>
      </c>
      <c r="V107" s="72" t="s">
        <v>3031</v>
      </c>
      <c r="W107" s="72" t="s">
        <v>3037</v>
      </c>
      <c r="X107" s="72" t="s">
        <v>249</v>
      </c>
      <c r="Y107" s="72" t="s">
        <v>6</v>
      </c>
      <c r="Z107" s="72" t="s">
        <v>2346</v>
      </c>
      <c r="AA107" s="137">
        <v>44418</v>
      </c>
      <c r="AB107" s="72" t="s">
        <v>3038</v>
      </c>
      <c r="AC107" s="72" t="s">
        <v>3041</v>
      </c>
      <c r="AD107" s="72" t="s">
        <v>3039</v>
      </c>
      <c r="AE107" s="312" t="s">
        <v>3040</v>
      </c>
      <c r="AF107" s="72">
        <f t="shared" si="3"/>
        <v>9</v>
      </c>
      <c r="AG107" s="72"/>
      <c r="AH107" s="72"/>
      <c r="AI107" s="72"/>
    </row>
    <row r="108" spans="1:35" ht="102.75">
      <c r="A108" s="107">
        <v>5107</v>
      </c>
      <c r="B108" s="48" t="s">
        <v>195</v>
      </c>
      <c r="C108" s="72" t="s">
        <v>2336</v>
      </c>
      <c r="D108" s="72" t="s">
        <v>3042</v>
      </c>
      <c r="E108" s="48" t="s">
        <v>197</v>
      </c>
      <c r="F108" s="72" t="s">
        <v>3043</v>
      </c>
      <c r="G108" s="72" t="s">
        <v>2339</v>
      </c>
      <c r="H108" s="72" t="s">
        <v>2445</v>
      </c>
      <c r="I108" s="370" t="s">
        <v>3044</v>
      </c>
      <c r="J108" s="373" t="s">
        <v>3045</v>
      </c>
      <c r="K108" s="408" t="s">
        <v>3046</v>
      </c>
      <c r="L108" s="408" t="s">
        <v>3047</v>
      </c>
      <c r="M108" s="408" t="s">
        <v>6</v>
      </c>
      <c r="N108" s="72"/>
      <c r="O108" s="72"/>
      <c r="P108" s="408">
        <v>33.3459</v>
      </c>
      <c r="Q108" s="408">
        <v>-84.109099999999998</v>
      </c>
      <c r="R108" s="408">
        <v>160</v>
      </c>
      <c r="S108" s="586"/>
      <c r="T108" s="72"/>
      <c r="U108" t="s">
        <v>3042</v>
      </c>
      <c r="V108" s="410" t="s">
        <v>3044</v>
      </c>
      <c r="W108" s="408" t="s">
        <v>3048</v>
      </c>
      <c r="X108"/>
      <c r="Y108" s="373" t="s">
        <v>2871</v>
      </c>
      <c r="Z108" s="72" t="s">
        <v>184</v>
      </c>
      <c r="AA108" s="137">
        <v>45305</v>
      </c>
      <c r="AB108" s="373" t="s">
        <v>3049</v>
      </c>
      <c r="AC108" s="72" t="s">
        <v>3051</v>
      </c>
      <c r="AD108" s="72" t="s">
        <v>3050</v>
      </c>
      <c r="AE108" s="588"/>
      <c r="AF108" s="72">
        <f t="shared" si="3"/>
        <v>30</v>
      </c>
      <c r="AG108" s="72"/>
      <c r="AH108" s="72"/>
      <c r="AI108" s="72"/>
    </row>
    <row r="109" spans="1:35" ht="120">
      <c r="A109" s="107">
        <v>5108</v>
      </c>
      <c r="B109" s="114" t="s">
        <v>167</v>
      </c>
      <c r="C109" s="115" t="s">
        <v>2336</v>
      </c>
      <c r="D109" s="115" t="s">
        <v>3052</v>
      </c>
      <c r="E109" s="114" t="s">
        <v>197</v>
      </c>
      <c r="F109" s="115" t="s">
        <v>3052</v>
      </c>
      <c r="G109" s="115" t="s">
        <v>2362</v>
      </c>
      <c r="H109" s="115" t="s">
        <v>2363</v>
      </c>
      <c r="I109" s="115" t="s">
        <v>3053</v>
      </c>
      <c r="J109" s="115" t="s">
        <v>3054</v>
      </c>
      <c r="K109" s="114" t="s">
        <v>2366</v>
      </c>
      <c r="L109" s="115" t="s">
        <v>249</v>
      </c>
      <c r="M109" s="115" t="s">
        <v>6</v>
      </c>
      <c r="N109" s="115">
        <v>94804</v>
      </c>
      <c r="O109" s="115" t="s">
        <v>3055</v>
      </c>
      <c r="P109" s="116">
        <v>37.909999999999997</v>
      </c>
      <c r="Q109" s="116">
        <v>-122.3</v>
      </c>
      <c r="R109" s="116">
        <v>400</v>
      </c>
      <c r="S109" s="116">
        <v>4</v>
      </c>
      <c r="T109" s="72" t="s">
        <v>1575</v>
      </c>
      <c r="U109" s="115" t="s">
        <v>3052</v>
      </c>
      <c r="V109" s="115" t="s">
        <v>3053</v>
      </c>
      <c r="W109" s="115" t="s">
        <v>2366</v>
      </c>
      <c r="X109" s="115" t="s">
        <v>249</v>
      </c>
      <c r="Y109" s="115" t="s">
        <v>6</v>
      </c>
      <c r="Z109" s="115" t="s">
        <v>240</v>
      </c>
      <c r="AA109" s="117">
        <v>44774</v>
      </c>
      <c r="AB109" s="115" t="s">
        <v>3056</v>
      </c>
      <c r="AC109" s="207" t="s">
        <v>3059</v>
      </c>
      <c r="AD109" s="72" t="s">
        <v>3057</v>
      </c>
      <c r="AE109" s="312" t="s">
        <v>3058</v>
      </c>
      <c r="AF109" s="72">
        <f t="shared" si="3"/>
        <v>16</v>
      </c>
      <c r="AG109" s="72"/>
      <c r="AH109" s="72"/>
      <c r="AI109" s="72"/>
    </row>
    <row r="110" spans="1:35" ht="105">
      <c r="A110" s="107">
        <v>5109</v>
      </c>
      <c r="B110" s="114" t="s">
        <v>389</v>
      </c>
      <c r="C110" s="115" t="s">
        <v>2336</v>
      </c>
      <c r="D110" s="115" t="s">
        <v>2024</v>
      </c>
      <c r="E110" s="114" t="s">
        <v>197</v>
      </c>
      <c r="F110" s="115" t="s">
        <v>2025</v>
      </c>
      <c r="G110" s="115" t="s">
        <v>2362</v>
      </c>
      <c r="H110" s="115" t="s">
        <v>2363</v>
      </c>
      <c r="I110" s="115" t="s">
        <v>2026</v>
      </c>
      <c r="J110" s="115" t="s">
        <v>2027</v>
      </c>
      <c r="K110" s="114" t="s">
        <v>2028</v>
      </c>
      <c r="L110" s="115" t="s">
        <v>435</v>
      </c>
      <c r="M110" s="115" t="s">
        <v>6</v>
      </c>
      <c r="N110" s="115">
        <v>48111</v>
      </c>
      <c r="O110" s="115" t="s">
        <v>2029</v>
      </c>
      <c r="P110" s="115">
        <v>42.245867446516797</v>
      </c>
      <c r="Q110" s="115">
        <v>-83.546254357343301</v>
      </c>
      <c r="R110" s="116">
        <v>2100</v>
      </c>
      <c r="S110" s="116">
        <v>20</v>
      </c>
      <c r="T110" s="115" t="s">
        <v>826</v>
      </c>
      <c r="U110" s="115" t="s">
        <v>2024</v>
      </c>
      <c r="V110" t="s">
        <v>2026</v>
      </c>
      <c r="W110" s="115" t="s">
        <v>897</v>
      </c>
      <c r="X110" s="115" t="s">
        <v>435</v>
      </c>
      <c r="Y110" s="115" t="s">
        <v>6</v>
      </c>
      <c r="Z110" s="115" t="s">
        <v>184</v>
      </c>
      <c r="AA110" s="117">
        <v>45088</v>
      </c>
      <c r="AB110" s="115" t="s">
        <v>3060</v>
      </c>
      <c r="AC110" s="115" t="s">
        <v>2033</v>
      </c>
      <c r="AD110" s="72" t="s">
        <v>3061</v>
      </c>
      <c r="AE110" s="72" t="s">
        <v>2032</v>
      </c>
      <c r="AF110" s="72">
        <f t="shared" si="3"/>
        <v>12</v>
      </c>
      <c r="AG110" s="72"/>
      <c r="AH110" s="72"/>
      <c r="AI110" s="72"/>
    </row>
    <row r="111" spans="1:35" ht="75">
      <c r="A111" s="107">
        <v>5110</v>
      </c>
      <c r="B111" s="48" t="s">
        <v>167</v>
      </c>
      <c r="C111" s="72" t="s">
        <v>2336</v>
      </c>
      <c r="D111" s="72" t="s">
        <v>3062</v>
      </c>
      <c r="E111" s="48" t="s">
        <v>170</v>
      </c>
      <c r="F111" s="72" t="s">
        <v>3062</v>
      </c>
      <c r="G111" s="72" t="s">
        <v>2362</v>
      </c>
      <c r="H111" s="72" t="s">
        <v>2428</v>
      </c>
      <c r="I111" s="72" t="s">
        <v>3063</v>
      </c>
      <c r="J111" s="72" t="s">
        <v>3064</v>
      </c>
      <c r="K111" s="48" t="s">
        <v>3065</v>
      </c>
      <c r="L111" s="72" t="s">
        <v>249</v>
      </c>
      <c r="M111" s="72" t="s">
        <v>6</v>
      </c>
      <c r="N111" s="72">
        <v>92592</v>
      </c>
      <c r="O111" s="72" t="s">
        <v>3066</v>
      </c>
      <c r="P111" s="183">
        <v>33.475909564958002</v>
      </c>
      <c r="Q111" s="184">
        <v>-117.09783027392101</v>
      </c>
      <c r="R111" s="144">
        <v>50</v>
      </c>
      <c r="S111" s="584"/>
      <c r="T111" s="72"/>
      <c r="U111" s="72" t="s">
        <v>3062</v>
      </c>
      <c r="V111" s="72" t="s">
        <v>3063</v>
      </c>
      <c r="W111" s="72" t="s">
        <v>3065</v>
      </c>
      <c r="X111" s="72" t="s">
        <v>249</v>
      </c>
      <c r="Y111" s="72" t="s">
        <v>6</v>
      </c>
      <c r="Z111" s="72" t="s">
        <v>184</v>
      </c>
      <c r="AA111" s="137">
        <v>44766</v>
      </c>
      <c r="AB111" s="72" t="s">
        <v>3067</v>
      </c>
      <c r="AC111" s="72" t="s">
        <v>3069</v>
      </c>
      <c r="AD111" s="72" t="s">
        <v>3068</v>
      </c>
      <c r="AE111" s="72" t="s">
        <v>3063</v>
      </c>
      <c r="AF111" s="72">
        <f t="shared" si="3"/>
        <v>18</v>
      </c>
      <c r="AG111" s="72"/>
      <c r="AH111" s="72"/>
      <c r="AI111" s="72"/>
    </row>
    <row r="112" spans="1:35" ht="45">
      <c r="A112" s="107">
        <v>5111</v>
      </c>
      <c r="B112" s="48" t="s">
        <v>167</v>
      </c>
      <c r="C112" s="72" t="s">
        <v>2336</v>
      </c>
      <c r="D112" s="72" t="s">
        <v>3070</v>
      </c>
      <c r="E112" s="48" t="s">
        <v>170</v>
      </c>
      <c r="F112" s="72" t="s">
        <v>3071</v>
      </c>
      <c r="G112" s="72" t="s">
        <v>2339</v>
      </c>
      <c r="H112" s="72" t="s">
        <v>2340</v>
      </c>
      <c r="I112" s="72" t="s">
        <v>3072</v>
      </c>
      <c r="J112" s="72" t="s">
        <v>3073</v>
      </c>
      <c r="K112" s="48" t="s">
        <v>1742</v>
      </c>
      <c r="L112" s="72" t="s">
        <v>802</v>
      </c>
      <c r="M112" s="72" t="s">
        <v>6</v>
      </c>
      <c r="N112" s="72">
        <v>46220</v>
      </c>
      <c r="O112" s="72" t="s">
        <v>3074</v>
      </c>
      <c r="P112" s="183">
        <v>39.875533924177901</v>
      </c>
      <c r="Q112" s="184">
        <v>-86.084385115838003</v>
      </c>
      <c r="R112" s="144"/>
      <c r="S112" s="584"/>
      <c r="T112" s="72"/>
      <c r="U112" s="76" t="s">
        <v>3075</v>
      </c>
      <c r="V112" t="s">
        <v>3072</v>
      </c>
      <c r="W112" s="76" t="s">
        <v>3076</v>
      </c>
      <c r="X112" s="76" t="s">
        <v>183</v>
      </c>
      <c r="Y112" s="76" t="s">
        <v>6</v>
      </c>
      <c r="Z112" s="72" t="s">
        <v>2346</v>
      </c>
      <c r="AA112" s="137">
        <v>44418</v>
      </c>
      <c r="AB112" s="72" t="s">
        <v>861</v>
      </c>
      <c r="AC112" s="72" t="s">
        <v>3078</v>
      </c>
      <c r="AD112" s="72" t="s">
        <v>3077</v>
      </c>
      <c r="AE112" s="312" t="s">
        <v>3072</v>
      </c>
      <c r="AF112" s="72">
        <f t="shared" si="3"/>
        <v>15</v>
      </c>
      <c r="AG112" s="72"/>
      <c r="AH112" s="72"/>
      <c r="AI112" s="72"/>
    </row>
    <row r="113" spans="1:35" ht="90">
      <c r="A113" s="107">
        <v>5112</v>
      </c>
      <c r="B113" s="114" t="s">
        <v>167</v>
      </c>
      <c r="C113" s="115" t="s">
        <v>2336</v>
      </c>
      <c r="D113" s="115" t="s">
        <v>3079</v>
      </c>
      <c r="E113" s="114" t="s">
        <v>197</v>
      </c>
      <c r="F113" s="115" t="s">
        <v>3079</v>
      </c>
      <c r="G113" s="115" t="s">
        <v>2362</v>
      </c>
      <c r="H113" s="115" t="s">
        <v>2363</v>
      </c>
      <c r="I113" s="115" t="s">
        <v>3080</v>
      </c>
      <c r="J113" s="115" t="s">
        <v>3081</v>
      </c>
      <c r="K113" s="114" t="s">
        <v>3082</v>
      </c>
      <c r="L113" s="115" t="s">
        <v>249</v>
      </c>
      <c r="M113" s="115" t="s">
        <v>6</v>
      </c>
      <c r="N113" s="115">
        <v>94710</v>
      </c>
      <c r="O113" s="115" t="s">
        <v>3083</v>
      </c>
      <c r="P113" s="116">
        <v>37.869999999999997</v>
      </c>
      <c r="Q113" s="116">
        <v>-122.27</v>
      </c>
      <c r="R113" s="116">
        <v>50</v>
      </c>
      <c r="S113" s="116">
        <v>2000</v>
      </c>
      <c r="T113" s="115" t="s">
        <v>3084</v>
      </c>
      <c r="U113" s="115" t="s">
        <v>3079</v>
      </c>
      <c r="V113" t="s">
        <v>3080</v>
      </c>
      <c r="W113" s="115" t="s">
        <v>3082</v>
      </c>
      <c r="X113" s="115" t="s">
        <v>249</v>
      </c>
      <c r="Y113" s="115" t="s">
        <v>6</v>
      </c>
      <c r="Z113" s="115" t="s">
        <v>240</v>
      </c>
      <c r="AA113" s="117">
        <v>44774</v>
      </c>
      <c r="AB113" s="115" t="s">
        <v>3085</v>
      </c>
      <c r="AC113" s="115" t="s">
        <v>1563</v>
      </c>
      <c r="AD113" s="72" t="s">
        <v>3086</v>
      </c>
      <c r="AE113" s="514" t="s">
        <v>3087</v>
      </c>
      <c r="AF113" s="72">
        <f t="shared" si="3"/>
        <v>30</v>
      </c>
      <c r="AG113" s="72"/>
      <c r="AH113" s="72"/>
      <c r="AI113" s="72"/>
    </row>
    <row r="114" spans="1:35" ht="135">
      <c r="A114" s="107">
        <v>5113</v>
      </c>
      <c r="B114" s="48" t="s">
        <v>389</v>
      </c>
      <c r="C114" s="48" t="s">
        <v>2336</v>
      </c>
      <c r="D114" s="72" t="s">
        <v>2050</v>
      </c>
      <c r="E114" s="48" t="s">
        <v>197</v>
      </c>
      <c r="F114" s="72" t="s">
        <v>2051</v>
      </c>
      <c r="G114" s="72" t="s">
        <v>2362</v>
      </c>
      <c r="H114" s="48" t="s">
        <v>2428</v>
      </c>
      <c r="I114" s="72" t="s">
        <v>2052</v>
      </c>
      <c r="J114" s="72"/>
      <c r="K114" s="72" t="s">
        <v>2053</v>
      </c>
      <c r="L114" s="48" t="s">
        <v>782</v>
      </c>
      <c r="M114" s="48" t="s">
        <v>6</v>
      </c>
      <c r="N114" s="163">
        <v>29488</v>
      </c>
      <c r="O114" s="48"/>
      <c r="P114" s="103">
        <v>32.905006720180602</v>
      </c>
      <c r="Q114" s="103">
        <v>-80.668964685056295</v>
      </c>
      <c r="R114" s="589">
        <v>575</v>
      </c>
      <c r="S114" s="589">
        <v>3</v>
      </c>
      <c r="T114" s="72" t="s">
        <v>826</v>
      </c>
      <c r="U114" s="446" t="s">
        <v>2054</v>
      </c>
      <c r="V114" s="72" t="s">
        <v>2055</v>
      </c>
      <c r="W114" s="72" t="s">
        <v>2056</v>
      </c>
      <c r="X114" s="48"/>
      <c r="Y114" s="48" t="s">
        <v>6093</v>
      </c>
      <c r="Z114" s="48" t="s">
        <v>184</v>
      </c>
      <c r="AA114" s="61">
        <v>45096</v>
      </c>
      <c r="AB114" s="135" t="s">
        <v>2058</v>
      </c>
      <c r="AC114" s="72" t="s">
        <v>2060</v>
      </c>
      <c r="AD114" s="72" t="s">
        <v>7285</v>
      </c>
      <c r="AE114" s="312" t="s">
        <v>2052</v>
      </c>
      <c r="AF114" s="72">
        <f t="shared" si="3"/>
        <v>20</v>
      </c>
      <c r="AG114" s="72"/>
      <c r="AH114" s="72"/>
      <c r="AI114" s="72"/>
    </row>
    <row r="115" spans="1:35" ht="75">
      <c r="A115" s="107">
        <v>5114</v>
      </c>
      <c r="B115" s="48" t="s">
        <v>167</v>
      </c>
      <c r="C115" s="72" t="s">
        <v>2336</v>
      </c>
      <c r="D115" s="72" t="s">
        <v>3089</v>
      </c>
      <c r="E115" s="48" t="s">
        <v>197</v>
      </c>
      <c r="F115" s="72" t="s">
        <v>3089</v>
      </c>
      <c r="G115" s="72" t="s">
        <v>2362</v>
      </c>
      <c r="H115" s="72" t="s">
        <v>2363</v>
      </c>
      <c r="I115" s="72" t="s">
        <v>3090</v>
      </c>
      <c r="J115" s="72" t="s">
        <v>3091</v>
      </c>
      <c r="K115" s="48" t="s">
        <v>3092</v>
      </c>
      <c r="L115" s="72" t="s">
        <v>183</v>
      </c>
      <c r="M115" s="72" t="s">
        <v>6</v>
      </c>
      <c r="N115" s="72">
        <v>27041</v>
      </c>
      <c r="O115" s="72" t="s">
        <v>3093</v>
      </c>
      <c r="P115" s="183">
        <v>36.395202493988002</v>
      </c>
      <c r="Q115" s="184">
        <v>-80.469783360407504</v>
      </c>
      <c r="R115" s="143" t="s">
        <v>1239</v>
      </c>
      <c r="S115" s="584"/>
      <c r="T115" s="72"/>
      <c r="U115" s="72" t="s">
        <v>3094</v>
      </c>
      <c r="V115" s="72" t="s">
        <v>3090</v>
      </c>
      <c r="W115" s="72" t="s">
        <v>3092</v>
      </c>
      <c r="X115" s="72" t="s">
        <v>183</v>
      </c>
      <c r="Y115" s="72" t="s">
        <v>6</v>
      </c>
      <c r="Z115" s="72" t="s">
        <v>184</v>
      </c>
      <c r="AA115" s="137">
        <v>44766</v>
      </c>
      <c r="AB115" s="72" t="s">
        <v>3095</v>
      </c>
      <c r="AC115" s="72" t="s">
        <v>3098</v>
      </c>
      <c r="AD115" s="72" t="s">
        <v>3096</v>
      </c>
      <c r="AE115" s="312" t="s">
        <v>3097</v>
      </c>
      <c r="AF115" s="72">
        <f t="shared" si="3"/>
        <v>27</v>
      </c>
      <c r="AG115" s="72"/>
      <c r="AH115" s="72"/>
      <c r="AI115" s="72"/>
    </row>
    <row r="116" spans="1:35" ht="90">
      <c r="A116" s="107">
        <v>5115</v>
      </c>
      <c r="B116" s="191" t="s">
        <v>167</v>
      </c>
      <c r="C116" s="192" t="s">
        <v>2336</v>
      </c>
      <c r="D116" s="192" t="s">
        <v>2061</v>
      </c>
      <c r="E116" s="191" t="s">
        <v>197</v>
      </c>
      <c r="F116" s="192" t="s">
        <v>3099</v>
      </c>
      <c r="G116" s="192" t="s">
        <v>2362</v>
      </c>
      <c r="H116" s="192" t="s">
        <v>2363</v>
      </c>
      <c r="I116" s="192" t="s">
        <v>2063</v>
      </c>
      <c r="J116" s="192" t="s">
        <v>3100</v>
      </c>
      <c r="K116" s="191" t="s">
        <v>3101</v>
      </c>
      <c r="L116" s="192" t="s">
        <v>249</v>
      </c>
      <c r="M116" s="192" t="s">
        <v>6</v>
      </c>
      <c r="N116" s="192">
        <v>91789</v>
      </c>
      <c r="O116" s="192" t="s">
        <v>3102</v>
      </c>
      <c r="P116" s="208">
        <v>34.0151918411471</v>
      </c>
      <c r="Q116" s="209">
        <v>-117.847515731578</v>
      </c>
      <c r="R116" s="210">
        <v>350</v>
      </c>
      <c r="S116" s="591"/>
      <c r="T116" s="192"/>
      <c r="U116" s="192" t="s">
        <v>2061</v>
      </c>
      <c r="V116" s="192" t="s">
        <v>2063</v>
      </c>
      <c r="W116" s="192" t="s">
        <v>2066</v>
      </c>
      <c r="X116" s="192" t="s">
        <v>249</v>
      </c>
      <c r="Y116" s="192" t="s">
        <v>6</v>
      </c>
      <c r="Z116" s="192" t="s">
        <v>2346</v>
      </c>
      <c r="AA116" s="212">
        <v>44418</v>
      </c>
      <c r="AB116" s="192" t="s">
        <v>3103</v>
      </c>
      <c r="AC116" s="196" t="s">
        <v>3105</v>
      </c>
      <c r="AD116" s="72" t="s">
        <v>3104</v>
      </c>
      <c r="AE116" s="312" t="s">
        <v>2069</v>
      </c>
      <c r="AF116" s="72">
        <f t="shared" si="3"/>
        <v>26</v>
      </c>
      <c r="AG116" s="72"/>
      <c r="AH116" s="72"/>
      <c r="AI116" s="72"/>
    </row>
    <row r="117" spans="1:35" ht="90">
      <c r="A117" s="107">
        <v>5116</v>
      </c>
      <c r="B117" s="191" t="s">
        <v>167</v>
      </c>
      <c r="C117" s="192" t="s">
        <v>2336</v>
      </c>
      <c r="D117" s="192" t="s">
        <v>2061</v>
      </c>
      <c r="E117" s="191" t="s">
        <v>197</v>
      </c>
      <c r="F117" s="192" t="s">
        <v>3106</v>
      </c>
      <c r="G117" s="192" t="s">
        <v>2362</v>
      </c>
      <c r="H117" s="192" t="s">
        <v>2363</v>
      </c>
      <c r="I117" s="192" t="s">
        <v>2063</v>
      </c>
      <c r="J117" s="192" t="s">
        <v>3107</v>
      </c>
      <c r="K117" s="191" t="s">
        <v>3108</v>
      </c>
      <c r="L117" s="192" t="s">
        <v>782</v>
      </c>
      <c r="M117" s="192" t="s">
        <v>6</v>
      </c>
      <c r="N117" s="192">
        <v>29607</v>
      </c>
      <c r="O117" s="192" t="s">
        <v>3102</v>
      </c>
      <c r="P117" s="208">
        <v>34.803860458121399</v>
      </c>
      <c r="Q117" s="209">
        <v>-82.348022104339094</v>
      </c>
      <c r="R117" s="210">
        <v>350</v>
      </c>
      <c r="S117" s="591"/>
      <c r="T117" s="192"/>
      <c r="U117" s="192" t="s">
        <v>2061</v>
      </c>
      <c r="V117" s="192" t="s">
        <v>2063</v>
      </c>
      <c r="W117" s="192" t="s">
        <v>2066</v>
      </c>
      <c r="X117" s="192" t="s">
        <v>249</v>
      </c>
      <c r="Y117" s="192" t="s">
        <v>6</v>
      </c>
      <c r="Z117" s="192" t="s">
        <v>184</v>
      </c>
      <c r="AA117" s="212">
        <v>45096</v>
      </c>
      <c r="AB117" s="192" t="s">
        <v>3103</v>
      </c>
      <c r="AC117" s="196" t="s">
        <v>3110</v>
      </c>
      <c r="AD117" s="72" t="s">
        <v>3109</v>
      </c>
      <c r="AE117" s="312" t="s">
        <v>2069</v>
      </c>
      <c r="AF117" s="72">
        <f t="shared" si="3"/>
        <v>29</v>
      </c>
      <c r="AG117" s="72"/>
      <c r="AH117" s="72"/>
      <c r="AI117" s="72"/>
    </row>
    <row r="118" spans="1:35" ht="105">
      <c r="A118" s="107">
        <v>5117</v>
      </c>
      <c r="B118" s="191" t="s">
        <v>167</v>
      </c>
      <c r="C118" s="192" t="s">
        <v>2336</v>
      </c>
      <c r="D118" s="192" t="s">
        <v>3111</v>
      </c>
      <c r="E118" s="191" t="s">
        <v>170</v>
      </c>
      <c r="F118" s="192" t="s">
        <v>3112</v>
      </c>
      <c r="G118" s="192" t="s">
        <v>2362</v>
      </c>
      <c r="H118" s="192" t="s">
        <v>2396</v>
      </c>
      <c r="I118" s="192" t="s">
        <v>3113</v>
      </c>
      <c r="J118" s="571" t="s">
        <v>3114</v>
      </c>
      <c r="K118" s="191" t="s">
        <v>3115</v>
      </c>
      <c r="L118" s="192" t="s">
        <v>359</v>
      </c>
      <c r="M118" s="192" t="s">
        <v>6</v>
      </c>
      <c r="N118" s="192">
        <v>99216</v>
      </c>
      <c r="O118" s="192" t="s">
        <v>3116</v>
      </c>
      <c r="P118" s="208">
        <v>47.685159265169403</v>
      </c>
      <c r="Q118" s="209">
        <v>-117.18740066790301</v>
      </c>
      <c r="R118" s="210"/>
      <c r="S118" s="591"/>
      <c r="T118" s="192"/>
      <c r="U118" s="192" t="s">
        <v>2421</v>
      </c>
      <c r="V118" s="192" t="s">
        <v>1720</v>
      </c>
      <c r="W118" s="192" t="s">
        <v>1726</v>
      </c>
      <c r="X118" s="192" t="s">
        <v>1287</v>
      </c>
      <c r="Y118" s="192" t="s">
        <v>6</v>
      </c>
      <c r="Z118" s="192" t="s">
        <v>184</v>
      </c>
      <c r="AA118" s="212">
        <v>44429</v>
      </c>
      <c r="AB118" s="192" t="s">
        <v>3117</v>
      </c>
      <c r="AC118" s="196"/>
      <c r="AD118" s="72" t="s">
        <v>3118</v>
      </c>
      <c r="AE118" s="312" t="s">
        <v>3119</v>
      </c>
      <c r="AF118" s="72">
        <f t="shared" si="3"/>
        <v>28</v>
      </c>
      <c r="AG118" s="72"/>
      <c r="AH118" s="72"/>
      <c r="AI118" s="72"/>
    </row>
    <row r="119" spans="1:35" ht="105">
      <c r="A119" s="107">
        <v>5118</v>
      </c>
      <c r="B119" s="191" t="s">
        <v>167</v>
      </c>
      <c r="C119" s="192" t="s">
        <v>2336</v>
      </c>
      <c r="D119" s="192" t="s">
        <v>3111</v>
      </c>
      <c r="E119" s="191" t="s">
        <v>170</v>
      </c>
      <c r="F119" s="192" t="s">
        <v>3112</v>
      </c>
      <c r="G119" s="192" t="s">
        <v>2362</v>
      </c>
      <c r="H119" s="192" t="s">
        <v>2363</v>
      </c>
      <c r="I119" s="192" t="s">
        <v>3113</v>
      </c>
      <c r="J119" s="571" t="s">
        <v>3114</v>
      </c>
      <c r="K119" s="191" t="s">
        <v>3115</v>
      </c>
      <c r="L119" s="192" t="s">
        <v>359</v>
      </c>
      <c r="M119" s="192" t="s">
        <v>6</v>
      </c>
      <c r="N119" s="192">
        <v>99216</v>
      </c>
      <c r="O119" s="192" t="s">
        <v>3116</v>
      </c>
      <c r="P119" s="208">
        <v>47.685159265169403</v>
      </c>
      <c r="Q119" s="184">
        <v>-117.18740066790301</v>
      </c>
      <c r="R119" s="210"/>
      <c r="S119" s="591"/>
      <c r="T119" s="192"/>
      <c r="U119" s="192" t="s">
        <v>2421</v>
      </c>
      <c r="V119" s="192" t="s">
        <v>1720</v>
      </c>
      <c r="W119" s="192" t="s">
        <v>1726</v>
      </c>
      <c r="X119" s="192" t="s">
        <v>1287</v>
      </c>
      <c r="Y119" s="192" t="s">
        <v>6</v>
      </c>
      <c r="Z119" s="192" t="s">
        <v>184</v>
      </c>
      <c r="AA119" s="212">
        <v>44429</v>
      </c>
      <c r="AB119" s="192" t="s">
        <v>3117</v>
      </c>
      <c r="AC119" s="196"/>
      <c r="AD119" s="72" t="s">
        <v>3118</v>
      </c>
      <c r="AE119" s="312" t="s">
        <v>3119</v>
      </c>
      <c r="AF119" s="72">
        <f t="shared" si="3"/>
        <v>28</v>
      </c>
      <c r="AG119" s="72"/>
      <c r="AH119" s="72"/>
      <c r="AI119" s="72"/>
    </row>
    <row r="120" spans="1:35" ht="105">
      <c r="A120" s="107">
        <v>5119</v>
      </c>
      <c r="B120" s="191" t="s">
        <v>6828</v>
      </c>
      <c r="C120" s="192" t="s">
        <v>2336</v>
      </c>
      <c r="D120" s="215" t="s">
        <v>6871</v>
      </c>
      <c r="E120" s="214" t="s">
        <v>197</v>
      </c>
      <c r="F120" s="192" t="s">
        <v>6872</v>
      </c>
      <c r="G120" s="192" t="s">
        <v>6976</v>
      </c>
      <c r="H120" s="192" t="s">
        <v>7227</v>
      </c>
      <c r="I120" s="215" t="s">
        <v>6977</v>
      </c>
      <c r="J120" s="192" t="s">
        <v>7232</v>
      </c>
      <c r="K120" s="191" t="s">
        <v>7229</v>
      </c>
      <c r="L120" s="192" t="s">
        <v>4060</v>
      </c>
      <c r="M120" s="192" t="s">
        <v>6</v>
      </c>
      <c r="N120" s="192" t="s">
        <v>6873</v>
      </c>
      <c r="O120" s="192" t="s">
        <v>6874</v>
      </c>
      <c r="P120" s="208">
        <v>42.7950916887674</v>
      </c>
      <c r="Q120" s="184">
        <v>-71.544073147872993</v>
      </c>
      <c r="R120" s="210" t="s">
        <v>4954</v>
      </c>
      <c r="S120" s="763" t="s">
        <v>6875</v>
      </c>
      <c r="T120" s="764"/>
      <c r="U120" s="192" t="s">
        <v>6871</v>
      </c>
      <c r="V120" s="192" t="s">
        <v>6977</v>
      </c>
      <c r="W120" s="192" t="s">
        <v>7231</v>
      </c>
      <c r="X120" s="192" t="s">
        <v>753</v>
      </c>
      <c r="Y120" s="192" t="s">
        <v>6</v>
      </c>
      <c r="Z120" s="192" t="s">
        <v>2886</v>
      </c>
      <c r="AA120" s="212">
        <v>45335</v>
      </c>
      <c r="AB120" s="212"/>
      <c r="AC120" s="196"/>
      <c r="AD120" s="72" t="s">
        <v>6974</v>
      </c>
      <c r="AE120" s="555" t="s">
        <v>6975</v>
      </c>
      <c r="AF120" s="72">
        <v>29</v>
      </c>
      <c r="AG120" s="72" t="s">
        <v>6869</v>
      </c>
      <c r="AH120" s="72" t="s">
        <v>6853</v>
      </c>
      <c r="AI120" s="72" t="s">
        <v>6870</v>
      </c>
    </row>
    <row r="121" spans="1:35" ht="105">
      <c r="A121" s="107">
        <v>5120</v>
      </c>
      <c r="B121" s="191" t="s">
        <v>195</v>
      </c>
      <c r="C121" s="192" t="s">
        <v>2336</v>
      </c>
      <c r="D121" s="192" t="s">
        <v>3120</v>
      </c>
      <c r="E121" s="191" t="s">
        <v>197</v>
      </c>
      <c r="F121" s="192" t="s">
        <v>3120</v>
      </c>
      <c r="G121" s="192" t="s">
        <v>2362</v>
      </c>
      <c r="H121" s="192" t="s">
        <v>2363</v>
      </c>
      <c r="I121" s="215" t="s">
        <v>3121</v>
      </c>
      <c r="J121" s="192" t="s">
        <v>3122</v>
      </c>
      <c r="K121" s="191" t="s">
        <v>3123</v>
      </c>
      <c r="L121" s="192" t="s">
        <v>855</v>
      </c>
      <c r="M121" s="192" t="s">
        <v>6</v>
      </c>
      <c r="N121" s="192">
        <v>30308</v>
      </c>
      <c r="O121" s="192" t="s">
        <v>3124</v>
      </c>
      <c r="P121" s="208">
        <v>33.75</v>
      </c>
      <c r="Q121" s="183">
        <v>-84.38</v>
      </c>
      <c r="R121" s="210" t="s">
        <v>1563</v>
      </c>
      <c r="S121" s="592">
        <v>50</v>
      </c>
      <c r="T121" s="192" t="s">
        <v>1575</v>
      </c>
      <c r="U121" s="192" t="s">
        <v>3120</v>
      </c>
      <c r="V121" s="215" t="s">
        <v>3121</v>
      </c>
      <c r="W121" s="192" t="s">
        <v>1038</v>
      </c>
      <c r="X121" s="192" t="s">
        <v>249</v>
      </c>
      <c r="Y121" s="192" t="s">
        <v>6</v>
      </c>
      <c r="Z121" s="192" t="s">
        <v>240</v>
      </c>
      <c r="AA121" s="212">
        <v>44777</v>
      </c>
      <c r="AB121" s="192" t="s">
        <v>1563</v>
      </c>
      <c r="AC121" s="196" t="s">
        <v>1563</v>
      </c>
      <c r="AD121" s="72" t="s">
        <v>3126</v>
      </c>
      <c r="AE121" s="312" t="s">
        <v>3127</v>
      </c>
      <c r="AF121" s="72">
        <f t="shared" ref="AF121:AF136" si="4">IF(LEN(TRIM(AD121))=0,0,LEN(TRIM(AD121))-LEN(SUBSTITUTE(AD121," ",""))+1)</f>
        <v>30</v>
      </c>
      <c r="AG121" s="72"/>
      <c r="AH121" s="72"/>
      <c r="AI121" s="72"/>
    </row>
    <row r="122" spans="1:35" ht="90">
      <c r="A122" s="107">
        <v>5121</v>
      </c>
      <c r="B122" s="191" t="s">
        <v>167</v>
      </c>
      <c r="C122" s="192" t="s">
        <v>2336</v>
      </c>
      <c r="D122" s="192" t="s">
        <v>3128</v>
      </c>
      <c r="E122" s="191" t="s">
        <v>197</v>
      </c>
      <c r="F122" s="192" t="s">
        <v>451</v>
      </c>
      <c r="G122" s="192" t="s">
        <v>2362</v>
      </c>
      <c r="H122" s="192" t="s">
        <v>2428</v>
      </c>
      <c r="I122" s="192" t="s">
        <v>3129</v>
      </c>
      <c r="J122" s="192" t="s">
        <v>3130</v>
      </c>
      <c r="K122" s="191" t="s">
        <v>451</v>
      </c>
      <c r="L122" s="192" t="s">
        <v>1400</v>
      </c>
      <c r="M122" s="192" t="s">
        <v>6</v>
      </c>
      <c r="N122" s="192">
        <v>32221</v>
      </c>
      <c r="O122" s="192" t="s">
        <v>2098</v>
      </c>
      <c r="P122" s="208">
        <v>30.2733333996383</v>
      </c>
      <c r="Q122" s="184">
        <v>-81.890526345223606</v>
      </c>
      <c r="R122" s="210">
        <v>90</v>
      </c>
      <c r="S122" s="591">
        <v>370</v>
      </c>
      <c r="T122" s="192" t="s">
        <v>3131</v>
      </c>
      <c r="U122" s="192" t="s">
        <v>2099</v>
      </c>
      <c r="V122" s="192" t="s">
        <v>3129</v>
      </c>
      <c r="W122" s="192" t="s">
        <v>2100</v>
      </c>
      <c r="X122" s="192" t="s">
        <v>2101</v>
      </c>
      <c r="Y122" s="192" t="s">
        <v>2102</v>
      </c>
      <c r="Z122" s="192" t="s">
        <v>184</v>
      </c>
      <c r="AA122" s="212">
        <v>44434</v>
      </c>
      <c r="AB122" s="192" t="s">
        <v>3132</v>
      </c>
      <c r="AC122" s="213" t="s">
        <v>3134</v>
      </c>
      <c r="AD122" s="72" t="s">
        <v>3133</v>
      </c>
      <c r="AE122" s="312" t="s">
        <v>2105</v>
      </c>
      <c r="AF122" s="72">
        <f t="shared" si="4"/>
        <v>27</v>
      </c>
      <c r="AG122" s="72"/>
      <c r="AH122" s="72"/>
      <c r="AI122" s="72"/>
    </row>
    <row r="123" spans="1:35" ht="90">
      <c r="A123" s="107">
        <v>5122</v>
      </c>
      <c r="B123" s="191" t="s">
        <v>167</v>
      </c>
      <c r="C123" s="192" t="s">
        <v>2336</v>
      </c>
      <c r="D123" s="192" t="s">
        <v>3128</v>
      </c>
      <c r="E123" s="191" t="s">
        <v>197</v>
      </c>
      <c r="F123" s="192" t="s">
        <v>3135</v>
      </c>
      <c r="G123" s="192" t="s">
        <v>2362</v>
      </c>
      <c r="H123" s="192" t="s">
        <v>2396</v>
      </c>
      <c r="I123" s="192" t="s">
        <v>3129</v>
      </c>
      <c r="J123" s="192" t="s">
        <v>3136</v>
      </c>
      <c r="K123" s="191" t="s">
        <v>3137</v>
      </c>
      <c r="L123" s="192" t="s">
        <v>855</v>
      </c>
      <c r="M123" s="192" t="s">
        <v>6</v>
      </c>
      <c r="N123" s="192">
        <v>31601</v>
      </c>
      <c r="O123" s="192" t="s">
        <v>3138</v>
      </c>
      <c r="P123" s="208">
        <v>30.801726682857598</v>
      </c>
      <c r="Q123" s="184">
        <v>-83.286845987541497</v>
      </c>
      <c r="R123" s="210"/>
      <c r="S123" s="591"/>
      <c r="T123" s="192"/>
      <c r="U123" s="192" t="s">
        <v>2099</v>
      </c>
      <c r="V123" s="192" t="s">
        <v>3129</v>
      </c>
      <c r="W123" s="192" t="s">
        <v>2100</v>
      </c>
      <c r="X123" s="192" t="s">
        <v>2101</v>
      </c>
      <c r="Y123" s="192" t="s">
        <v>2102</v>
      </c>
      <c r="Z123" s="192" t="s">
        <v>184</v>
      </c>
      <c r="AA123" s="212">
        <v>44434</v>
      </c>
      <c r="AB123" s="192" t="s">
        <v>3139</v>
      </c>
      <c r="AC123" s="196" t="s">
        <v>3140</v>
      </c>
      <c r="AD123" s="72" t="s">
        <v>3133</v>
      </c>
      <c r="AE123" s="312" t="s">
        <v>2105</v>
      </c>
      <c r="AF123" s="72">
        <f t="shared" si="4"/>
        <v>27</v>
      </c>
      <c r="AG123" s="72"/>
      <c r="AH123" s="72"/>
      <c r="AI123" s="72"/>
    </row>
    <row r="124" spans="1:35" ht="90">
      <c r="A124" s="107">
        <v>5123</v>
      </c>
      <c r="B124" s="191" t="s">
        <v>167</v>
      </c>
      <c r="C124" s="192" t="s">
        <v>2336</v>
      </c>
      <c r="D124" s="192" t="s">
        <v>3128</v>
      </c>
      <c r="E124" s="191" t="s">
        <v>197</v>
      </c>
      <c r="F124" s="192" t="s">
        <v>3141</v>
      </c>
      <c r="G124" s="192" t="s">
        <v>2362</v>
      </c>
      <c r="H124" s="192" t="s">
        <v>2363</v>
      </c>
      <c r="I124" s="192" t="s">
        <v>3129</v>
      </c>
      <c r="J124" s="192" t="s">
        <v>3142</v>
      </c>
      <c r="K124" s="191" t="s">
        <v>3141</v>
      </c>
      <c r="L124" s="192" t="s">
        <v>183</v>
      </c>
      <c r="M124" s="192" t="s">
        <v>6</v>
      </c>
      <c r="N124" s="192">
        <v>28690</v>
      </c>
      <c r="O124" s="192" t="s">
        <v>3143</v>
      </c>
      <c r="P124" s="208">
        <v>35.765113658536798</v>
      </c>
      <c r="Q124" s="184">
        <v>-81.555430645085195</v>
      </c>
      <c r="R124" s="210"/>
      <c r="S124" s="591"/>
      <c r="T124" s="192"/>
      <c r="U124" s="192" t="s">
        <v>2099</v>
      </c>
      <c r="V124" s="192" t="s">
        <v>3129</v>
      </c>
      <c r="W124" s="192" t="s">
        <v>2100</v>
      </c>
      <c r="X124" s="192" t="s">
        <v>2101</v>
      </c>
      <c r="Y124" s="192" t="s">
        <v>2102</v>
      </c>
      <c r="Z124" s="192" t="s">
        <v>184</v>
      </c>
      <c r="AA124" s="212">
        <v>44434</v>
      </c>
      <c r="AB124" s="192" t="s">
        <v>3144</v>
      </c>
      <c r="AC124" s="213"/>
      <c r="AD124" s="72" t="s">
        <v>3133</v>
      </c>
      <c r="AE124" s="312" t="s">
        <v>2105</v>
      </c>
      <c r="AF124" s="72">
        <f t="shared" si="4"/>
        <v>27</v>
      </c>
      <c r="AG124" s="72"/>
      <c r="AH124" s="72"/>
      <c r="AI124" s="72"/>
    </row>
    <row r="125" spans="1:35" ht="90">
      <c r="A125" s="107">
        <v>5124</v>
      </c>
      <c r="B125" s="191" t="s">
        <v>167</v>
      </c>
      <c r="C125" s="192" t="s">
        <v>2336</v>
      </c>
      <c r="D125" s="192" t="s">
        <v>2107</v>
      </c>
      <c r="E125" s="191" t="s">
        <v>197</v>
      </c>
      <c r="F125" s="192" t="s">
        <v>2108</v>
      </c>
      <c r="G125" s="192" t="s">
        <v>2362</v>
      </c>
      <c r="H125" s="192" t="s">
        <v>2396</v>
      </c>
      <c r="I125" s="192" t="s">
        <v>3145</v>
      </c>
      <c r="J125" s="192" t="s">
        <v>2110</v>
      </c>
      <c r="K125" s="191" t="s">
        <v>2108</v>
      </c>
      <c r="L125" s="192" t="s">
        <v>435</v>
      </c>
      <c r="M125" s="192" t="s">
        <v>6</v>
      </c>
      <c r="N125" s="192">
        <v>48326</v>
      </c>
      <c r="O125" s="192" t="s">
        <v>2111</v>
      </c>
      <c r="P125" s="208">
        <v>42.7004122349081</v>
      </c>
      <c r="Q125" s="184">
        <v>-83.270784057654296</v>
      </c>
      <c r="R125" s="210">
        <v>14</v>
      </c>
      <c r="S125" s="591"/>
      <c r="T125" s="192"/>
      <c r="U125" s="192" t="s">
        <v>3146</v>
      </c>
      <c r="V125" s="192" t="s">
        <v>3145</v>
      </c>
      <c r="W125" s="192" t="s">
        <v>2075</v>
      </c>
      <c r="X125" s="192" t="s">
        <v>249</v>
      </c>
      <c r="Y125" s="192" t="s">
        <v>6</v>
      </c>
      <c r="Z125" s="192" t="s">
        <v>184</v>
      </c>
      <c r="AA125" s="212">
        <v>44766</v>
      </c>
      <c r="AB125" s="72" t="s">
        <v>3147</v>
      </c>
      <c r="AC125" s="196" t="s">
        <v>3149</v>
      </c>
      <c r="AD125" s="72" t="s">
        <v>2117</v>
      </c>
      <c r="AE125" s="312" t="s">
        <v>3148</v>
      </c>
      <c r="AF125" s="72">
        <f t="shared" si="4"/>
        <v>27</v>
      </c>
      <c r="AG125" s="72"/>
      <c r="AH125" s="72"/>
      <c r="AI125" s="72"/>
    </row>
    <row r="126" spans="1:35" ht="90">
      <c r="A126" s="107">
        <v>5125</v>
      </c>
      <c r="B126" s="191" t="s">
        <v>167</v>
      </c>
      <c r="C126" s="192" t="s">
        <v>2336</v>
      </c>
      <c r="D126" s="192" t="s">
        <v>2107</v>
      </c>
      <c r="E126" s="191" t="s">
        <v>197</v>
      </c>
      <c r="F126" s="192" t="s">
        <v>2108</v>
      </c>
      <c r="G126" s="192" t="s">
        <v>2362</v>
      </c>
      <c r="H126" s="192" t="s">
        <v>2363</v>
      </c>
      <c r="I126" s="192" t="s">
        <v>3145</v>
      </c>
      <c r="J126" s="192" t="s">
        <v>2110</v>
      </c>
      <c r="K126" s="191" t="s">
        <v>2108</v>
      </c>
      <c r="L126" s="192" t="s">
        <v>435</v>
      </c>
      <c r="M126" s="192" t="s">
        <v>6</v>
      </c>
      <c r="N126" s="192">
        <v>48326</v>
      </c>
      <c r="O126" s="192" t="s">
        <v>2111</v>
      </c>
      <c r="P126" s="208">
        <v>42.7004122349081</v>
      </c>
      <c r="Q126" s="184">
        <v>-83.270784057654296</v>
      </c>
      <c r="R126" s="210">
        <v>14</v>
      </c>
      <c r="S126" s="591"/>
      <c r="T126" s="192"/>
      <c r="U126" s="192" t="s">
        <v>3146</v>
      </c>
      <c r="V126" s="192" t="s">
        <v>3145</v>
      </c>
      <c r="W126" s="192" t="s">
        <v>2075</v>
      </c>
      <c r="X126" s="192" t="s">
        <v>249</v>
      </c>
      <c r="Y126" s="192" t="s">
        <v>6</v>
      </c>
      <c r="Z126" s="192" t="s">
        <v>184</v>
      </c>
      <c r="AA126" s="212">
        <v>44766</v>
      </c>
      <c r="AB126" s="192" t="s">
        <v>3147</v>
      </c>
      <c r="AC126" s="196" t="s">
        <v>3150</v>
      </c>
      <c r="AD126" s="72" t="s">
        <v>2117</v>
      </c>
      <c r="AE126" s="312" t="s">
        <v>3148</v>
      </c>
      <c r="AF126" s="72">
        <f t="shared" si="4"/>
        <v>27</v>
      </c>
      <c r="AG126" s="72"/>
      <c r="AH126" s="72"/>
      <c r="AI126" s="72"/>
    </row>
    <row r="127" spans="1:35" ht="90">
      <c r="A127" s="107">
        <v>5126</v>
      </c>
      <c r="B127" s="191" t="s">
        <v>167</v>
      </c>
      <c r="C127" s="192" t="s">
        <v>2336</v>
      </c>
      <c r="D127" s="192" t="s">
        <v>3151</v>
      </c>
      <c r="E127" s="191" t="s">
        <v>170</v>
      </c>
      <c r="F127" s="192" t="s">
        <v>3152</v>
      </c>
      <c r="G127" s="192" t="s">
        <v>2339</v>
      </c>
      <c r="H127" s="192" t="s">
        <v>2340</v>
      </c>
      <c r="I127" s="192" t="s">
        <v>3153</v>
      </c>
      <c r="J127" s="192" t="s">
        <v>3154</v>
      </c>
      <c r="K127" s="191" t="s">
        <v>3155</v>
      </c>
      <c r="L127" s="192" t="s">
        <v>841</v>
      </c>
      <c r="M127" s="192" t="s">
        <v>6</v>
      </c>
      <c r="N127" s="192">
        <v>60103</v>
      </c>
      <c r="O127" s="192" t="s">
        <v>3156</v>
      </c>
      <c r="P127" s="208">
        <v>41.989299597891097</v>
      </c>
      <c r="Q127" s="184">
        <v>-88.178126342328099</v>
      </c>
      <c r="R127" s="210">
        <v>299</v>
      </c>
      <c r="S127" s="591"/>
      <c r="T127" s="192"/>
      <c r="U127" s="192" t="s">
        <v>3151</v>
      </c>
      <c r="V127" s="192" t="s">
        <v>3157</v>
      </c>
      <c r="W127" s="192" t="s">
        <v>3155</v>
      </c>
      <c r="X127" s="192" t="s">
        <v>841</v>
      </c>
      <c r="Y127" s="192" t="s">
        <v>6</v>
      </c>
      <c r="Z127" s="192" t="s">
        <v>184</v>
      </c>
      <c r="AA127" s="212">
        <v>44766</v>
      </c>
      <c r="AB127" s="192" t="s">
        <v>3158</v>
      </c>
      <c r="AC127" s="196" t="s">
        <v>3161</v>
      </c>
      <c r="AD127" s="72" t="s">
        <v>3159</v>
      </c>
      <c r="AE127" s="312" t="s">
        <v>3160</v>
      </c>
      <c r="AF127" s="72">
        <f t="shared" si="4"/>
        <v>8</v>
      </c>
      <c r="AG127" s="72"/>
      <c r="AH127" s="72"/>
      <c r="AI127" s="72"/>
    </row>
    <row r="128" spans="1:35" ht="90">
      <c r="A128" s="107">
        <v>5127</v>
      </c>
      <c r="B128" s="191" t="s">
        <v>167</v>
      </c>
      <c r="C128" s="192" t="s">
        <v>2336</v>
      </c>
      <c r="D128" s="192" t="s">
        <v>3151</v>
      </c>
      <c r="E128" s="191" t="s">
        <v>170</v>
      </c>
      <c r="F128" s="192" t="s">
        <v>3162</v>
      </c>
      <c r="G128" s="192" t="s">
        <v>2339</v>
      </c>
      <c r="H128" s="192" t="s">
        <v>2340</v>
      </c>
      <c r="I128" s="192" t="s">
        <v>3153</v>
      </c>
      <c r="J128" s="192" t="s">
        <v>3163</v>
      </c>
      <c r="K128" s="191" t="s">
        <v>3164</v>
      </c>
      <c r="L128" s="192" t="s">
        <v>3165</v>
      </c>
      <c r="M128" s="192" t="s">
        <v>961</v>
      </c>
      <c r="N128" s="192">
        <v>25315</v>
      </c>
      <c r="O128" s="192"/>
      <c r="P128" s="208">
        <v>25.362178573780799</v>
      </c>
      <c r="Q128" s="184">
        <v>-101.02376938723199</v>
      </c>
      <c r="R128" s="210"/>
      <c r="S128" s="591"/>
      <c r="T128" s="192"/>
      <c r="U128" s="72" t="s">
        <v>3151</v>
      </c>
      <c r="V128" s="192" t="s">
        <v>3157</v>
      </c>
      <c r="W128" s="192" t="s">
        <v>3155</v>
      </c>
      <c r="X128" s="192" t="s">
        <v>841</v>
      </c>
      <c r="Y128" s="192" t="s">
        <v>6</v>
      </c>
      <c r="Z128" s="192" t="s">
        <v>184</v>
      </c>
      <c r="AA128" s="212">
        <v>44766</v>
      </c>
      <c r="AB128" s="192" t="s">
        <v>3166</v>
      </c>
      <c r="AC128" s="196" t="s">
        <v>2857</v>
      </c>
      <c r="AD128" s="72" t="s">
        <v>3159</v>
      </c>
      <c r="AE128" s="312" t="s">
        <v>3160</v>
      </c>
      <c r="AF128" s="72">
        <f t="shared" si="4"/>
        <v>8</v>
      </c>
      <c r="AG128" s="72"/>
      <c r="AH128" s="72"/>
      <c r="AI128" s="72"/>
    </row>
    <row r="129" spans="1:35" ht="90">
      <c r="A129" s="107">
        <v>5128</v>
      </c>
      <c r="B129" s="48" t="s">
        <v>167</v>
      </c>
      <c r="C129" s="192" t="s">
        <v>2336</v>
      </c>
      <c r="D129" s="72" t="s">
        <v>1273</v>
      </c>
      <c r="E129" s="48" t="s">
        <v>197</v>
      </c>
      <c r="F129" s="72" t="s">
        <v>1274</v>
      </c>
      <c r="G129" s="192" t="s">
        <v>2339</v>
      </c>
      <c r="H129" s="192" t="s">
        <v>2340</v>
      </c>
      <c r="I129" s="72" t="s">
        <v>1275</v>
      </c>
      <c r="J129" s="72" t="s">
        <v>1276</v>
      </c>
      <c r="K129" s="48" t="s">
        <v>1277</v>
      </c>
      <c r="L129" s="76" t="s">
        <v>183</v>
      </c>
      <c r="M129" s="76" t="s">
        <v>6</v>
      </c>
      <c r="N129" s="76">
        <v>28655</v>
      </c>
      <c r="O129" s="72" t="s">
        <v>1278</v>
      </c>
      <c r="P129" s="183">
        <v>35.7317910373324</v>
      </c>
      <c r="Q129" s="184">
        <v>-81.724254443171006</v>
      </c>
      <c r="R129" s="593">
        <v>4</v>
      </c>
      <c r="S129" s="593"/>
      <c r="T129" s="76"/>
      <c r="U129" s="76" t="s">
        <v>1273</v>
      </c>
      <c r="V129" s="76" t="s">
        <v>1275</v>
      </c>
      <c r="W129" s="76" t="s">
        <v>1279</v>
      </c>
      <c r="X129" s="76" t="s">
        <v>1280</v>
      </c>
      <c r="Y129" s="76" t="s">
        <v>918</v>
      </c>
      <c r="Z129" s="72" t="s">
        <v>184</v>
      </c>
      <c r="AA129" s="137">
        <v>44766</v>
      </c>
      <c r="AB129" s="72" t="s">
        <v>3167</v>
      </c>
      <c r="AC129" s="72" t="s">
        <v>3170</v>
      </c>
      <c r="AD129" s="72" t="s">
        <v>3168</v>
      </c>
      <c r="AE129" s="312" t="s">
        <v>3169</v>
      </c>
      <c r="AF129" s="72">
        <f t="shared" si="4"/>
        <v>30</v>
      </c>
      <c r="AG129" s="72"/>
      <c r="AH129" s="72"/>
      <c r="AI129" s="72"/>
    </row>
    <row r="130" spans="1:35" ht="90">
      <c r="A130" s="107">
        <v>5129</v>
      </c>
      <c r="B130" s="48" t="s">
        <v>167</v>
      </c>
      <c r="C130" s="192" t="s">
        <v>2336</v>
      </c>
      <c r="D130" s="72" t="s">
        <v>1273</v>
      </c>
      <c r="E130" s="48" t="s">
        <v>197</v>
      </c>
      <c r="F130" s="72" t="s">
        <v>1284</v>
      </c>
      <c r="G130" s="192" t="s">
        <v>2339</v>
      </c>
      <c r="H130" s="192" t="s">
        <v>2340</v>
      </c>
      <c r="I130" s="72" t="s">
        <v>1275</v>
      </c>
      <c r="J130" s="72" t="s">
        <v>1285</v>
      </c>
      <c r="K130" s="48" t="s">
        <v>1286</v>
      </c>
      <c r="L130" s="76" t="s">
        <v>1287</v>
      </c>
      <c r="M130" s="76" t="s">
        <v>6</v>
      </c>
      <c r="N130" s="76">
        <v>19608</v>
      </c>
      <c r="O130" s="72" t="s">
        <v>1288</v>
      </c>
      <c r="P130" s="183">
        <v>40.304335499614503</v>
      </c>
      <c r="Q130" s="184">
        <v>-76.046881712878104</v>
      </c>
      <c r="R130" s="593"/>
      <c r="S130" s="593"/>
      <c r="T130" s="76"/>
      <c r="U130" s="76" t="s">
        <v>1273</v>
      </c>
      <c r="V130" s="76" t="s">
        <v>1275</v>
      </c>
      <c r="W130" s="76" t="s">
        <v>1279</v>
      </c>
      <c r="X130" s="76" t="s">
        <v>1280</v>
      </c>
      <c r="Y130" s="76" t="s">
        <v>918</v>
      </c>
      <c r="Z130" s="76" t="s">
        <v>184</v>
      </c>
      <c r="AA130" s="123">
        <v>44426</v>
      </c>
      <c r="AB130" s="72" t="s">
        <v>1281</v>
      </c>
      <c r="AC130" s="72" t="s">
        <v>3170</v>
      </c>
      <c r="AD130" s="72" t="s">
        <v>3168</v>
      </c>
      <c r="AE130" s="312" t="s">
        <v>3169</v>
      </c>
      <c r="AF130" s="72">
        <f t="shared" si="4"/>
        <v>30</v>
      </c>
      <c r="AG130" s="72"/>
      <c r="AH130" s="72"/>
      <c r="AI130" s="72"/>
    </row>
    <row r="131" spans="1:35" ht="90">
      <c r="A131" s="107">
        <v>5130</v>
      </c>
      <c r="B131" s="48" t="s">
        <v>167</v>
      </c>
      <c r="C131" s="72" t="s">
        <v>2336</v>
      </c>
      <c r="D131" s="72" t="s">
        <v>1273</v>
      </c>
      <c r="E131" s="48" t="s">
        <v>197</v>
      </c>
      <c r="F131" s="72" t="s">
        <v>1291</v>
      </c>
      <c r="G131" s="72" t="s">
        <v>2339</v>
      </c>
      <c r="H131" s="72" t="s">
        <v>2340</v>
      </c>
      <c r="I131" s="72" t="s">
        <v>1275</v>
      </c>
      <c r="J131" s="72" t="s">
        <v>1292</v>
      </c>
      <c r="K131" s="48" t="s">
        <v>1293</v>
      </c>
      <c r="L131" s="76" t="s">
        <v>1287</v>
      </c>
      <c r="M131" s="76" t="s">
        <v>6</v>
      </c>
      <c r="N131" s="76">
        <v>15857</v>
      </c>
      <c r="O131" s="72" t="s">
        <v>1294</v>
      </c>
      <c r="P131" s="183">
        <v>41.431434406432999</v>
      </c>
      <c r="Q131" s="184">
        <v>-78.543045646695305</v>
      </c>
      <c r="R131" s="593"/>
      <c r="S131" s="593"/>
      <c r="T131" s="76"/>
      <c r="U131" s="76" t="s">
        <v>1273</v>
      </c>
      <c r="V131" s="713" t="s">
        <v>1275</v>
      </c>
      <c r="W131" s="76" t="s">
        <v>1279</v>
      </c>
      <c r="X131" s="76" t="s">
        <v>1280</v>
      </c>
      <c r="Y131" s="76" t="s">
        <v>918</v>
      </c>
      <c r="Z131" s="76" t="s">
        <v>184</v>
      </c>
      <c r="AA131" s="123">
        <v>44426</v>
      </c>
      <c r="AB131" s="72" t="s">
        <v>1281</v>
      </c>
      <c r="AC131" s="72" t="s">
        <v>3170</v>
      </c>
      <c r="AD131" s="72" t="s">
        <v>3168</v>
      </c>
      <c r="AE131" s="312" t="s">
        <v>3169</v>
      </c>
      <c r="AF131" s="72">
        <f t="shared" si="4"/>
        <v>30</v>
      </c>
      <c r="AG131" s="72"/>
      <c r="AH131" s="72"/>
      <c r="AI131" s="72"/>
    </row>
    <row r="132" spans="1:35" ht="90">
      <c r="A132" s="107">
        <v>5131</v>
      </c>
      <c r="B132" s="48" t="s">
        <v>167</v>
      </c>
      <c r="C132" s="72" t="s">
        <v>2336</v>
      </c>
      <c r="D132" s="72" t="s">
        <v>1273</v>
      </c>
      <c r="E132" s="48" t="s">
        <v>197</v>
      </c>
      <c r="F132" s="72" t="s">
        <v>1295</v>
      </c>
      <c r="G132" s="72" t="s">
        <v>2339</v>
      </c>
      <c r="H132" s="72" t="s">
        <v>2340</v>
      </c>
      <c r="I132" s="72" t="s">
        <v>1275</v>
      </c>
      <c r="J132" s="72" t="s">
        <v>1296</v>
      </c>
      <c r="K132" s="48" t="s">
        <v>1297</v>
      </c>
      <c r="L132" s="76" t="s">
        <v>249</v>
      </c>
      <c r="M132" s="76" t="s">
        <v>6</v>
      </c>
      <c r="N132" s="76">
        <v>91355</v>
      </c>
      <c r="O132" s="72" t="s">
        <v>1298</v>
      </c>
      <c r="P132" s="183">
        <v>34.436055757100398</v>
      </c>
      <c r="Q132" s="184">
        <v>-118.588908832101</v>
      </c>
      <c r="R132" s="593"/>
      <c r="S132" s="593"/>
      <c r="T132" s="76"/>
      <c r="U132" s="76" t="s">
        <v>1273</v>
      </c>
      <c r="V132" s="76" t="s">
        <v>1275</v>
      </c>
      <c r="W132" s="76" t="s">
        <v>1279</v>
      </c>
      <c r="X132" s="76" t="s">
        <v>1280</v>
      </c>
      <c r="Y132" s="76" t="s">
        <v>918</v>
      </c>
      <c r="Z132" s="76" t="s">
        <v>184</v>
      </c>
      <c r="AA132" s="123">
        <v>44426</v>
      </c>
      <c r="AB132" s="72" t="s">
        <v>1281</v>
      </c>
      <c r="AC132" s="72" t="s">
        <v>3170</v>
      </c>
      <c r="AD132" s="72" t="s">
        <v>3168</v>
      </c>
      <c r="AE132" s="312" t="s">
        <v>3169</v>
      </c>
      <c r="AF132" s="72">
        <f t="shared" si="4"/>
        <v>30</v>
      </c>
      <c r="AG132" s="72"/>
      <c r="AH132" s="72"/>
      <c r="AI132" s="72"/>
    </row>
    <row r="133" spans="1:35" ht="45">
      <c r="A133" s="107">
        <v>5132</v>
      </c>
      <c r="B133" s="191" t="s">
        <v>167</v>
      </c>
      <c r="C133" s="192" t="s">
        <v>2336</v>
      </c>
      <c r="D133" s="192" t="s">
        <v>3171</v>
      </c>
      <c r="E133" s="191" t="s">
        <v>197</v>
      </c>
      <c r="F133" s="192" t="s">
        <v>3171</v>
      </c>
      <c r="G133" s="192" t="s">
        <v>2362</v>
      </c>
      <c r="H133" s="192" t="s">
        <v>2428</v>
      </c>
      <c r="I133" s="192" t="s">
        <v>3172</v>
      </c>
      <c r="J133" s="192" t="s">
        <v>3173</v>
      </c>
      <c r="K133" s="191" t="s">
        <v>3174</v>
      </c>
      <c r="L133" s="192" t="s">
        <v>249</v>
      </c>
      <c r="M133" s="192" t="s">
        <v>6</v>
      </c>
      <c r="N133" s="192">
        <v>93030</v>
      </c>
      <c r="O133" s="192" t="s">
        <v>3175</v>
      </c>
      <c r="P133" s="208">
        <v>34.2043541243129</v>
      </c>
      <c r="Q133" s="184">
        <v>-119.132623531631</v>
      </c>
      <c r="R133" s="210">
        <v>35</v>
      </c>
      <c r="S133" s="591"/>
      <c r="T133" s="192"/>
      <c r="U133" s="192" t="s">
        <v>3171</v>
      </c>
      <c r="V133" s="192" t="s">
        <v>3172</v>
      </c>
      <c r="W133" s="192" t="s">
        <v>3174</v>
      </c>
      <c r="X133" s="192" t="s">
        <v>249</v>
      </c>
      <c r="Y133" s="192" t="s">
        <v>6</v>
      </c>
      <c r="Z133" s="192" t="s">
        <v>184</v>
      </c>
      <c r="AA133" s="212">
        <v>44766</v>
      </c>
      <c r="AB133" s="192" t="s">
        <v>3176</v>
      </c>
      <c r="AC133" s="196" t="s">
        <v>3178</v>
      </c>
      <c r="AD133" s="72" t="s">
        <v>3177</v>
      </c>
      <c r="AE133" s="312" t="s">
        <v>3172</v>
      </c>
      <c r="AF133" s="72">
        <f t="shared" si="4"/>
        <v>8</v>
      </c>
      <c r="AG133" s="72"/>
      <c r="AH133" s="72"/>
      <c r="AI133" s="72"/>
    </row>
    <row r="134" spans="1:35" ht="60">
      <c r="A134" s="107">
        <v>5133</v>
      </c>
      <c r="B134" s="191" t="s">
        <v>167</v>
      </c>
      <c r="C134" s="192" t="s">
        <v>2336</v>
      </c>
      <c r="D134" s="192" t="s">
        <v>3171</v>
      </c>
      <c r="E134" s="191" t="s">
        <v>197</v>
      </c>
      <c r="F134" s="192" t="s">
        <v>3171</v>
      </c>
      <c r="G134" s="192" t="s">
        <v>2362</v>
      </c>
      <c r="H134" s="192" t="s">
        <v>2363</v>
      </c>
      <c r="I134" s="72" t="s">
        <v>3172</v>
      </c>
      <c r="J134" s="192" t="s">
        <v>3173</v>
      </c>
      <c r="K134" s="191" t="s">
        <v>3174</v>
      </c>
      <c r="L134" s="192" t="s">
        <v>249</v>
      </c>
      <c r="M134" s="192" t="s">
        <v>6</v>
      </c>
      <c r="N134" s="192">
        <v>93030</v>
      </c>
      <c r="O134" s="192" t="s">
        <v>3175</v>
      </c>
      <c r="P134" s="208">
        <v>34.2043541243129</v>
      </c>
      <c r="Q134" s="184">
        <v>-119.132623531631</v>
      </c>
      <c r="R134" s="210">
        <v>35</v>
      </c>
      <c r="S134" s="591"/>
      <c r="T134" s="192"/>
      <c r="U134" s="192" t="s">
        <v>3171</v>
      </c>
      <c r="V134" s="192" t="s">
        <v>3172</v>
      </c>
      <c r="W134" s="192" t="s">
        <v>3174</v>
      </c>
      <c r="X134" s="192" t="s">
        <v>249</v>
      </c>
      <c r="Y134" s="192" t="s">
        <v>6</v>
      </c>
      <c r="Z134" s="192" t="s">
        <v>184</v>
      </c>
      <c r="AA134" s="212">
        <v>44766</v>
      </c>
      <c r="AB134" s="192" t="s">
        <v>3176</v>
      </c>
      <c r="AC134" s="196" t="s">
        <v>3180</v>
      </c>
      <c r="AD134" s="72" t="s">
        <v>3177</v>
      </c>
      <c r="AE134" s="312" t="s">
        <v>3179</v>
      </c>
      <c r="AF134" s="72">
        <f t="shared" si="4"/>
        <v>8</v>
      </c>
      <c r="AG134" s="72"/>
      <c r="AH134" s="72"/>
      <c r="AI134" s="72"/>
    </row>
    <row r="135" spans="1:35" ht="180">
      <c r="A135" s="107">
        <v>5134</v>
      </c>
      <c r="B135" s="214" t="s">
        <v>167</v>
      </c>
      <c r="C135" s="192" t="s">
        <v>2336</v>
      </c>
      <c r="D135" s="215" t="s">
        <v>3181</v>
      </c>
      <c r="E135" s="214" t="s">
        <v>197</v>
      </c>
      <c r="F135" s="215" t="s">
        <v>3181</v>
      </c>
      <c r="G135" s="215" t="s">
        <v>2362</v>
      </c>
      <c r="H135" s="215" t="s">
        <v>2363</v>
      </c>
      <c r="I135" s="215" t="s">
        <v>3182</v>
      </c>
      <c r="J135" s="215" t="s">
        <v>3183</v>
      </c>
      <c r="K135" s="214" t="s">
        <v>3184</v>
      </c>
      <c r="L135" s="215" t="s">
        <v>183</v>
      </c>
      <c r="M135" s="215" t="s">
        <v>6</v>
      </c>
      <c r="N135" s="215">
        <v>27410</v>
      </c>
      <c r="O135" s="215" t="s">
        <v>3185</v>
      </c>
      <c r="P135" s="216">
        <v>36.07</v>
      </c>
      <c r="Q135" s="116">
        <v>-79.790000000000006</v>
      </c>
      <c r="R135" s="216">
        <v>20</v>
      </c>
      <c r="S135" s="216">
        <v>1</v>
      </c>
      <c r="T135" s="192" t="s">
        <v>1575</v>
      </c>
      <c r="U135" s="215" t="s">
        <v>3181</v>
      </c>
      <c r="V135" s="215" t="s">
        <v>3182</v>
      </c>
      <c r="W135" s="215" t="s">
        <v>3184</v>
      </c>
      <c r="X135" s="215" t="s">
        <v>183</v>
      </c>
      <c r="Y135" s="215" t="s">
        <v>6</v>
      </c>
      <c r="Z135" s="215" t="s">
        <v>240</v>
      </c>
      <c r="AA135" s="217">
        <v>44774</v>
      </c>
      <c r="AB135" s="215" t="s">
        <v>3186</v>
      </c>
      <c r="AC135" s="218" t="s">
        <v>3188</v>
      </c>
      <c r="AD135" s="72" t="s">
        <v>3187</v>
      </c>
      <c r="AE135" s="312" t="s">
        <v>3182</v>
      </c>
      <c r="AF135" s="72">
        <f t="shared" si="4"/>
        <v>27</v>
      </c>
      <c r="AG135" s="72"/>
      <c r="AH135" s="72"/>
      <c r="AI135" s="72"/>
    </row>
    <row r="136" spans="1:35" ht="75">
      <c r="A136" s="107">
        <v>5135</v>
      </c>
      <c r="B136" s="214" t="s">
        <v>167</v>
      </c>
      <c r="C136" s="192" t="s">
        <v>2336</v>
      </c>
      <c r="D136" s="215" t="s">
        <v>3189</v>
      </c>
      <c r="E136" s="214" t="s">
        <v>197</v>
      </c>
      <c r="F136" s="215" t="s">
        <v>3189</v>
      </c>
      <c r="G136" s="215" t="s">
        <v>2362</v>
      </c>
      <c r="H136" s="215" t="s">
        <v>2363</v>
      </c>
      <c r="I136" s="215" t="s">
        <v>3190</v>
      </c>
      <c r="J136" s="215" t="s">
        <v>3191</v>
      </c>
      <c r="K136" s="214" t="s">
        <v>3192</v>
      </c>
      <c r="L136" s="215" t="s">
        <v>249</v>
      </c>
      <c r="M136" s="215" t="s">
        <v>6</v>
      </c>
      <c r="N136" s="215">
        <v>94550</v>
      </c>
      <c r="O136" s="215" t="s">
        <v>3193</v>
      </c>
      <c r="P136" s="216">
        <v>37.68</v>
      </c>
      <c r="Q136" s="116">
        <v>-121.76</v>
      </c>
      <c r="R136" s="216">
        <v>50</v>
      </c>
      <c r="S136" s="216">
        <v>1</v>
      </c>
      <c r="T136" s="192" t="s">
        <v>1575</v>
      </c>
      <c r="U136" s="594" t="s">
        <v>3189</v>
      </c>
      <c r="V136" s="215" t="s">
        <v>3190</v>
      </c>
      <c r="W136" s="215" t="s">
        <v>3192</v>
      </c>
      <c r="X136" s="215" t="s">
        <v>249</v>
      </c>
      <c r="Y136" s="215" t="s">
        <v>6</v>
      </c>
      <c r="Z136" s="215" t="s">
        <v>240</v>
      </c>
      <c r="AA136" s="217">
        <v>44774</v>
      </c>
      <c r="AB136" s="215" t="s">
        <v>3194</v>
      </c>
      <c r="AC136" s="218" t="s">
        <v>1563</v>
      </c>
      <c r="AD136" s="72" t="s">
        <v>3195</v>
      </c>
      <c r="AE136" s="312" t="s">
        <v>3190</v>
      </c>
      <c r="AF136" s="72">
        <f t="shared" si="4"/>
        <v>25</v>
      </c>
      <c r="AG136" s="72"/>
      <c r="AH136" s="72"/>
      <c r="AI136" s="72"/>
    </row>
    <row r="137" spans="1:35" ht="195">
      <c r="A137" s="107">
        <v>5136</v>
      </c>
      <c r="B137" s="191" t="s">
        <v>167</v>
      </c>
      <c r="C137" s="192" t="s">
        <v>2336</v>
      </c>
      <c r="D137" s="215" t="s">
        <v>6879</v>
      </c>
      <c r="E137" s="214" t="s">
        <v>197</v>
      </c>
      <c r="F137" s="192" t="s">
        <v>6881</v>
      </c>
      <c r="G137" s="192" t="s">
        <v>6976</v>
      </c>
      <c r="H137" s="192" t="s">
        <v>7228</v>
      </c>
      <c r="I137" s="215" t="s">
        <v>6975</v>
      </c>
      <c r="J137" s="192" t="s">
        <v>6882</v>
      </c>
      <c r="K137" s="191" t="s">
        <v>7060</v>
      </c>
      <c r="L137" s="192" t="s">
        <v>249</v>
      </c>
      <c r="M137" s="192" t="s">
        <v>6</v>
      </c>
      <c r="N137" s="192" t="s">
        <v>6883</v>
      </c>
      <c r="O137" s="192" t="s">
        <v>6884</v>
      </c>
      <c r="P137" s="208">
        <v>37.651574455679302</v>
      </c>
      <c r="Q137" s="184">
        <v>-122.41473968861099</v>
      </c>
      <c r="R137" s="210" t="s">
        <v>6885</v>
      </c>
      <c r="S137" s="763" t="s">
        <v>6886</v>
      </c>
      <c r="T137" s="764"/>
      <c r="U137" s="192" t="s">
        <v>6879</v>
      </c>
      <c r="V137" s="192" t="s">
        <v>6975</v>
      </c>
      <c r="W137" s="192" t="s">
        <v>7060</v>
      </c>
      <c r="X137" s="192" t="s">
        <v>249</v>
      </c>
      <c r="Y137" s="192" t="s">
        <v>6</v>
      </c>
      <c r="Z137" s="192" t="s">
        <v>2886</v>
      </c>
      <c r="AA137" s="212">
        <v>45335</v>
      </c>
      <c r="AB137" s="212"/>
      <c r="AC137" s="196"/>
      <c r="AD137" s="72" t="s">
        <v>6880</v>
      </c>
      <c r="AE137" s="555" t="s">
        <v>6975</v>
      </c>
      <c r="AF137" s="72">
        <v>19</v>
      </c>
      <c r="AG137" s="72" t="s">
        <v>6876</v>
      </c>
      <c r="AH137" s="72" t="s">
        <v>6877</v>
      </c>
      <c r="AI137" s="72" t="s">
        <v>6878</v>
      </c>
    </row>
    <row r="138" spans="1:35" ht="90">
      <c r="A138" s="107">
        <v>5137</v>
      </c>
      <c r="B138" s="191" t="s">
        <v>195</v>
      </c>
      <c r="C138" s="192" t="s">
        <v>2336</v>
      </c>
      <c r="D138" s="192" t="s">
        <v>2175</v>
      </c>
      <c r="E138" s="191" t="s">
        <v>197</v>
      </c>
      <c r="F138" s="192" t="s">
        <v>2176</v>
      </c>
      <c r="G138" s="219" t="s">
        <v>2362</v>
      </c>
      <c r="H138" s="219" t="s">
        <v>2363</v>
      </c>
      <c r="I138" s="72" t="s">
        <v>2177</v>
      </c>
      <c r="J138" s="192" t="s">
        <v>2178</v>
      </c>
      <c r="K138" s="192" t="s">
        <v>1197</v>
      </c>
      <c r="L138" s="191" t="s">
        <v>249</v>
      </c>
      <c r="M138" s="191" t="s">
        <v>6</v>
      </c>
      <c r="N138" s="191">
        <v>90067</v>
      </c>
      <c r="O138" s="191"/>
      <c r="P138" s="193">
        <v>34.059593517784897</v>
      </c>
      <c r="Q138" s="103">
        <v>-118.41392254509501</v>
      </c>
      <c r="R138" s="595">
        <v>2500</v>
      </c>
      <c r="S138" s="595">
        <v>54</v>
      </c>
      <c r="T138" s="192" t="s">
        <v>826</v>
      </c>
      <c r="U138" s="192" t="s">
        <v>2175</v>
      </c>
      <c r="V138" s="192" t="s">
        <v>2177</v>
      </c>
      <c r="W138" s="192" t="s">
        <v>1197</v>
      </c>
      <c r="X138" s="191" t="s">
        <v>1197</v>
      </c>
      <c r="Y138" s="191" t="s">
        <v>6</v>
      </c>
      <c r="Z138" s="191" t="s">
        <v>184</v>
      </c>
      <c r="AA138" s="195">
        <v>44781</v>
      </c>
      <c r="AB138" s="573" t="s">
        <v>2179</v>
      </c>
      <c r="AC138" s="196" t="s">
        <v>2182</v>
      </c>
      <c r="AD138" s="72" t="s">
        <v>3196</v>
      </c>
      <c r="AE138" s="312" t="s">
        <v>2181</v>
      </c>
      <c r="AF138" s="72">
        <f t="shared" ref="AF138:AF162" si="5">IF(LEN(TRIM(AD138))=0,0,LEN(TRIM(AD138))-LEN(SUBSTITUTE(AD138," ",""))+1)</f>
        <v>30</v>
      </c>
      <c r="AG138" s="72"/>
      <c r="AH138" s="72"/>
      <c r="AI138" s="72"/>
    </row>
    <row r="139" spans="1:35" ht="150">
      <c r="A139" s="107">
        <v>5138</v>
      </c>
      <c r="B139" s="191" t="s">
        <v>195</v>
      </c>
      <c r="C139" s="192" t="s">
        <v>2336</v>
      </c>
      <c r="D139" s="192" t="s">
        <v>2002</v>
      </c>
      <c r="E139" s="191" t="s">
        <v>170</v>
      </c>
      <c r="F139" s="192" t="s">
        <v>1997</v>
      </c>
      <c r="G139" s="192" t="s">
        <v>2362</v>
      </c>
      <c r="H139" s="192" t="s">
        <v>2363</v>
      </c>
      <c r="I139" s="192" t="s">
        <v>1999</v>
      </c>
      <c r="J139" s="192"/>
      <c r="K139" s="192" t="s">
        <v>2000</v>
      </c>
      <c r="L139" s="191" t="s">
        <v>212</v>
      </c>
      <c r="M139" s="191" t="s">
        <v>7</v>
      </c>
      <c r="N139" s="191" t="s">
        <v>2001</v>
      </c>
      <c r="O139" s="191"/>
      <c r="P139" s="193">
        <v>42.296901815874001</v>
      </c>
      <c r="Q139" s="193">
        <v>-82.985760473662907</v>
      </c>
      <c r="R139" s="595">
        <v>2400</v>
      </c>
      <c r="S139" s="595">
        <v>45</v>
      </c>
      <c r="T139" s="192" t="s">
        <v>826</v>
      </c>
      <c r="U139" s="192" t="s">
        <v>2002</v>
      </c>
      <c r="V139" s="192" t="s">
        <v>2003</v>
      </c>
      <c r="W139" s="192" t="s">
        <v>2004</v>
      </c>
      <c r="X139" s="191" t="s">
        <v>2005</v>
      </c>
      <c r="Y139" s="191" t="s">
        <v>2006</v>
      </c>
      <c r="Z139" s="191" t="s">
        <v>184</v>
      </c>
      <c r="AA139" s="195">
        <v>45096</v>
      </c>
      <c r="AB139" s="573" t="s">
        <v>2007</v>
      </c>
      <c r="AC139" s="196" t="s">
        <v>2010</v>
      </c>
      <c r="AD139" s="72" t="s">
        <v>3197</v>
      </c>
      <c r="AE139" s="312" t="s">
        <v>1999</v>
      </c>
      <c r="AF139" s="72">
        <f t="shared" si="5"/>
        <v>25</v>
      </c>
      <c r="AG139" s="72"/>
      <c r="AH139" s="72"/>
      <c r="AI139" s="72"/>
    </row>
    <row r="140" spans="1:35" ht="90">
      <c r="A140" s="107">
        <v>5139</v>
      </c>
      <c r="B140" s="191" t="s">
        <v>195</v>
      </c>
      <c r="C140" s="191" t="s">
        <v>2336</v>
      </c>
      <c r="D140" s="192" t="s">
        <v>3198</v>
      </c>
      <c r="E140" s="191" t="s">
        <v>170</v>
      </c>
      <c r="F140" s="192" t="s">
        <v>3199</v>
      </c>
      <c r="G140" s="192" t="s">
        <v>2362</v>
      </c>
      <c r="H140" s="191" t="s">
        <v>2396</v>
      </c>
      <c r="I140" s="192" t="s">
        <v>2009</v>
      </c>
      <c r="J140" s="192"/>
      <c r="K140" s="192" t="s">
        <v>2167</v>
      </c>
      <c r="L140" s="191" t="s">
        <v>802</v>
      </c>
      <c r="M140" s="191" t="s">
        <v>6</v>
      </c>
      <c r="N140" s="191"/>
      <c r="O140" s="191"/>
      <c r="P140" s="193">
        <v>40.495539904811999</v>
      </c>
      <c r="Q140" s="193">
        <v>-86.131014737889004</v>
      </c>
      <c r="R140" s="595">
        <v>1400</v>
      </c>
      <c r="S140" s="595">
        <v>23</v>
      </c>
      <c r="T140" s="192" t="s">
        <v>826</v>
      </c>
      <c r="U140" s="192" t="s">
        <v>2002</v>
      </c>
      <c r="V140" s="192" t="s">
        <v>3200</v>
      </c>
      <c r="W140" s="192" t="s">
        <v>2168</v>
      </c>
      <c r="X140" s="191" t="s">
        <v>2005</v>
      </c>
      <c r="Y140" s="191" t="s">
        <v>2006</v>
      </c>
      <c r="Z140" s="191" t="s">
        <v>184</v>
      </c>
      <c r="AA140" s="195">
        <v>44781</v>
      </c>
      <c r="AB140" s="573" t="s">
        <v>3201</v>
      </c>
      <c r="AC140" s="196" t="s">
        <v>3203</v>
      </c>
      <c r="AD140" s="72" t="s">
        <v>3202</v>
      </c>
      <c r="AE140" s="312" t="s">
        <v>2009</v>
      </c>
      <c r="AF140" s="72">
        <f t="shared" si="5"/>
        <v>20</v>
      </c>
      <c r="AG140" s="72"/>
      <c r="AH140" s="72"/>
      <c r="AI140" s="72"/>
    </row>
    <row r="141" spans="1:35" ht="75">
      <c r="A141" s="107">
        <v>5140</v>
      </c>
      <c r="B141" s="191" t="s">
        <v>167</v>
      </c>
      <c r="C141" s="192" t="s">
        <v>2336</v>
      </c>
      <c r="D141" s="192" t="s">
        <v>2200</v>
      </c>
      <c r="E141" s="191" t="s">
        <v>170</v>
      </c>
      <c r="F141" s="192" t="s">
        <v>7280</v>
      </c>
      <c r="G141" s="192" t="s">
        <v>2362</v>
      </c>
      <c r="H141" s="192" t="s">
        <v>2363</v>
      </c>
      <c r="I141" s="192" t="s">
        <v>2203</v>
      </c>
      <c r="J141" s="192" t="s">
        <v>2204</v>
      </c>
      <c r="K141" s="191" t="s">
        <v>566</v>
      </c>
      <c r="L141" s="192" t="s">
        <v>212</v>
      </c>
      <c r="M141" s="192" t="s">
        <v>7</v>
      </c>
      <c r="N141" s="192" t="s">
        <v>2205</v>
      </c>
      <c r="O141" s="192" t="s">
        <v>2206</v>
      </c>
      <c r="P141" s="208">
        <v>45.325596926363403</v>
      </c>
      <c r="Q141" s="209">
        <v>-75.836900830691306</v>
      </c>
      <c r="R141" s="595"/>
      <c r="S141" s="591"/>
      <c r="T141" s="192"/>
      <c r="U141" s="192" t="s">
        <v>2207</v>
      </c>
      <c r="V141" s="192" t="s">
        <v>2203</v>
      </c>
      <c r="W141" s="192" t="s">
        <v>2208</v>
      </c>
      <c r="X141" s="192" t="s">
        <v>855</v>
      </c>
      <c r="Y141" s="192" t="s">
        <v>6</v>
      </c>
      <c r="Z141" s="192" t="s">
        <v>184</v>
      </c>
      <c r="AA141" s="212">
        <v>44801</v>
      </c>
      <c r="AB141" s="192" t="s">
        <v>2209</v>
      </c>
      <c r="AC141" s="196" t="s">
        <v>2212</v>
      </c>
      <c r="AD141" s="72" t="s">
        <v>3204</v>
      </c>
      <c r="AE141" s="312" t="s">
        <v>2211</v>
      </c>
      <c r="AF141" s="72">
        <f t="shared" si="5"/>
        <v>29</v>
      </c>
      <c r="AG141" s="72"/>
      <c r="AH141" s="72"/>
      <c r="AI141" s="72"/>
    </row>
    <row r="142" spans="1:35" ht="75">
      <c r="A142" s="107">
        <v>5141</v>
      </c>
      <c r="B142" s="191" t="s">
        <v>167</v>
      </c>
      <c r="C142" s="192" t="s">
        <v>2336</v>
      </c>
      <c r="D142" s="192" t="s">
        <v>3205</v>
      </c>
      <c r="E142" s="191" t="s">
        <v>170</v>
      </c>
      <c r="F142" s="192" t="s">
        <v>3206</v>
      </c>
      <c r="G142" s="192" t="s">
        <v>2339</v>
      </c>
      <c r="H142" s="192" t="s">
        <v>2445</v>
      </c>
      <c r="I142" s="594" t="s">
        <v>3207</v>
      </c>
      <c r="J142" s="192" t="s">
        <v>3208</v>
      </c>
      <c r="K142" s="191" t="s">
        <v>3209</v>
      </c>
      <c r="L142" s="192" t="s">
        <v>1331</v>
      </c>
      <c r="M142" s="192" t="s">
        <v>961</v>
      </c>
      <c r="N142" s="192">
        <v>85340</v>
      </c>
      <c r="O142" s="192" t="s">
        <v>3210</v>
      </c>
      <c r="P142" s="208">
        <v>27.9457475363449</v>
      </c>
      <c r="Q142" s="209">
        <v>-110.81219400000001</v>
      </c>
      <c r="R142" s="210"/>
      <c r="S142" s="591"/>
      <c r="T142" s="596"/>
      <c r="U142" s="192" t="s">
        <v>3205</v>
      </c>
      <c r="V142" s="192" t="s">
        <v>3207</v>
      </c>
      <c r="W142" s="192" t="s">
        <v>3211</v>
      </c>
      <c r="X142" s="192" t="s">
        <v>1287</v>
      </c>
      <c r="Y142" s="192" t="s">
        <v>6</v>
      </c>
      <c r="Z142" s="192" t="s">
        <v>184</v>
      </c>
      <c r="AA142" s="212">
        <v>44430</v>
      </c>
      <c r="AB142" s="192" t="s">
        <v>3212</v>
      </c>
      <c r="AC142" s="196" t="s">
        <v>3215</v>
      </c>
      <c r="AD142" s="72" t="s">
        <v>3213</v>
      </c>
      <c r="AE142" s="312" t="s">
        <v>3214</v>
      </c>
      <c r="AF142" s="72">
        <f t="shared" si="5"/>
        <v>21</v>
      </c>
      <c r="AG142" s="72"/>
      <c r="AH142" s="72"/>
      <c r="AI142" s="72"/>
    </row>
    <row r="143" spans="1:35" ht="75">
      <c r="A143" s="107">
        <v>5142</v>
      </c>
      <c r="B143" s="191" t="s">
        <v>167</v>
      </c>
      <c r="C143" s="192" t="s">
        <v>2336</v>
      </c>
      <c r="D143" s="192" t="s">
        <v>3205</v>
      </c>
      <c r="E143" s="191" t="s">
        <v>170</v>
      </c>
      <c r="F143" s="192" t="s">
        <v>3216</v>
      </c>
      <c r="G143" s="192" t="s">
        <v>2339</v>
      </c>
      <c r="H143" s="192" t="s">
        <v>2445</v>
      </c>
      <c r="I143" s="192" t="s">
        <v>3207</v>
      </c>
      <c r="J143" s="192" t="s">
        <v>3217</v>
      </c>
      <c r="K143" s="191" t="s">
        <v>3218</v>
      </c>
      <c r="L143" s="192" t="s">
        <v>1331</v>
      </c>
      <c r="M143" s="192" t="s">
        <v>961</v>
      </c>
      <c r="N143" s="192">
        <v>83118</v>
      </c>
      <c r="O143" s="192" t="s">
        <v>3219</v>
      </c>
      <c r="P143" s="208">
        <v>29.188919279666401</v>
      </c>
      <c r="Q143" s="209">
        <v>-111.007330631701</v>
      </c>
      <c r="R143" s="210"/>
      <c r="S143" s="591"/>
      <c r="T143" s="596"/>
      <c r="U143" s="192" t="s">
        <v>3205</v>
      </c>
      <c r="V143" s="192" t="s">
        <v>3207</v>
      </c>
      <c r="W143" s="192" t="s">
        <v>3211</v>
      </c>
      <c r="X143" s="192" t="s">
        <v>1287</v>
      </c>
      <c r="Y143" s="192" t="s">
        <v>6</v>
      </c>
      <c r="Z143" s="192" t="s">
        <v>184</v>
      </c>
      <c r="AA143" s="212">
        <v>44430</v>
      </c>
      <c r="AB143" s="192" t="s">
        <v>3212</v>
      </c>
      <c r="AC143" s="196" t="s">
        <v>3215</v>
      </c>
      <c r="AD143" s="72" t="s">
        <v>3213</v>
      </c>
      <c r="AE143" s="312" t="s">
        <v>3214</v>
      </c>
      <c r="AF143" s="72">
        <f t="shared" si="5"/>
        <v>21</v>
      </c>
      <c r="AG143" s="72"/>
      <c r="AH143" s="72"/>
      <c r="AI143" s="72"/>
    </row>
    <row r="144" spans="1:35" ht="75">
      <c r="A144" s="107">
        <v>5143</v>
      </c>
      <c r="B144" s="191" t="s">
        <v>167</v>
      </c>
      <c r="C144" s="192" t="s">
        <v>2336</v>
      </c>
      <c r="D144" s="192" t="s">
        <v>3205</v>
      </c>
      <c r="E144" s="191" t="s">
        <v>170</v>
      </c>
      <c r="F144" s="192" t="s">
        <v>3220</v>
      </c>
      <c r="G144" s="192" t="s">
        <v>2339</v>
      </c>
      <c r="H144" s="192" t="s">
        <v>2445</v>
      </c>
      <c r="I144" s="192" t="s">
        <v>3207</v>
      </c>
      <c r="J144" s="192" t="s">
        <v>3221</v>
      </c>
      <c r="K144" s="191" t="s">
        <v>3184</v>
      </c>
      <c r="L144" s="192" t="s">
        <v>183</v>
      </c>
      <c r="M144" s="192" t="s">
        <v>6</v>
      </c>
      <c r="N144" s="192">
        <v>27409</v>
      </c>
      <c r="O144" s="192" t="s">
        <v>3222</v>
      </c>
      <c r="P144" s="208">
        <v>36.077802478806703</v>
      </c>
      <c r="Q144" s="209">
        <v>-79.9735268616718</v>
      </c>
      <c r="R144" s="210"/>
      <c r="S144" s="591"/>
      <c r="T144" s="596"/>
      <c r="U144" s="192" t="s">
        <v>3205</v>
      </c>
      <c r="V144" s="192" t="s">
        <v>3207</v>
      </c>
      <c r="W144" s="192" t="s">
        <v>3211</v>
      </c>
      <c r="X144" s="192" t="s">
        <v>1287</v>
      </c>
      <c r="Y144" s="192" t="s">
        <v>6</v>
      </c>
      <c r="Z144" s="192" t="s">
        <v>184</v>
      </c>
      <c r="AA144" s="212">
        <v>44430</v>
      </c>
      <c r="AB144" s="192" t="s">
        <v>3212</v>
      </c>
      <c r="AC144" s="196" t="s">
        <v>3215</v>
      </c>
      <c r="AD144" s="72" t="s">
        <v>3213</v>
      </c>
      <c r="AE144" s="312" t="s">
        <v>3214</v>
      </c>
      <c r="AF144" s="72">
        <f t="shared" si="5"/>
        <v>21</v>
      </c>
      <c r="AG144" s="72"/>
      <c r="AH144" s="72"/>
      <c r="AI144" s="72"/>
    </row>
    <row r="145" spans="1:35" ht="75">
      <c r="A145" s="107">
        <v>5144</v>
      </c>
      <c r="B145" s="191" t="s">
        <v>167</v>
      </c>
      <c r="C145" s="192" t="s">
        <v>2336</v>
      </c>
      <c r="D145" s="192" t="s">
        <v>3223</v>
      </c>
      <c r="E145" s="191" t="s">
        <v>197</v>
      </c>
      <c r="F145" s="192" t="s">
        <v>3223</v>
      </c>
      <c r="G145" s="192" t="s">
        <v>2362</v>
      </c>
      <c r="H145" s="192" t="s">
        <v>2363</v>
      </c>
      <c r="I145" s="192" t="s">
        <v>3224</v>
      </c>
      <c r="J145" s="192" t="s">
        <v>3225</v>
      </c>
      <c r="K145" s="191" t="s">
        <v>824</v>
      </c>
      <c r="L145" s="192" t="s">
        <v>249</v>
      </c>
      <c r="M145" s="192" t="s">
        <v>6</v>
      </c>
      <c r="N145" s="192">
        <v>94539</v>
      </c>
      <c r="O145" s="192" t="s">
        <v>3226</v>
      </c>
      <c r="P145" s="208">
        <v>37.464952295042799</v>
      </c>
      <c r="Q145" s="209">
        <v>-121.918059545037</v>
      </c>
      <c r="R145" s="210">
        <v>75</v>
      </c>
      <c r="S145" s="591"/>
      <c r="T145" s="596"/>
      <c r="U145" s="192" t="s">
        <v>3223</v>
      </c>
      <c r="V145" s="192" t="s">
        <v>3224</v>
      </c>
      <c r="W145" s="192" t="s">
        <v>824</v>
      </c>
      <c r="X145" s="192" t="s">
        <v>249</v>
      </c>
      <c r="Y145" s="192" t="s">
        <v>6</v>
      </c>
      <c r="Z145" s="192" t="s">
        <v>184</v>
      </c>
      <c r="AA145" s="212">
        <v>44766</v>
      </c>
      <c r="AB145" s="192" t="s">
        <v>3227</v>
      </c>
      <c r="AC145" s="196" t="s">
        <v>3230</v>
      </c>
      <c r="AD145" s="72" t="s">
        <v>3228</v>
      </c>
      <c r="AE145" s="312" t="s">
        <v>3229</v>
      </c>
      <c r="AF145" s="72">
        <f t="shared" si="5"/>
        <v>25</v>
      </c>
      <c r="AG145" s="72"/>
      <c r="AH145" s="72"/>
      <c r="AI145" s="72"/>
    </row>
    <row r="146" spans="1:35" ht="60">
      <c r="A146" s="107">
        <v>5145</v>
      </c>
      <c r="B146" s="191" t="s">
        <v>167</v>
      </c>
      <c r="C146" s="192" t="s">
        <v>2336</v>
      </c>
      <c r="D146" s="192" t="s">
        <v>1374</v>
      </c>
      <c r="E146" s="191" t="s">
        <v>197</v>
      </c>
      <c r="F146" s="192" t="s">
        <v>3231</v>
      </c>
      <c r="G146" s="192" t="s">
        <v>2362</v>
      </c>
      <c r="H146" s="192" t="s">
        <v>2363</v>
      </c>
      <c r="I146" s="594" t="s">
        <v>2242</v>
      </c>
      <c r="J146" s="192" t="s">
        <v>1385</v>
      </c>
      <c r="K146" s="191" t="s">
        <v>1380</v>
      </c>
      <c r="L146" s="192" t="s">
        <v>985</v>
      </c>
      <c r="M146" s="192" t="s">
        <v>6</v>
      </c>
      <c r="N146" s="192">
        <v>78725</v>
      </c>
      <c r="O146" s="192" t="s">
        <v>1386</v>
      </c>
      <c r="P146" s="208">
        <v>30.23</v>
      </c>
      <c r="Q146" s="216">
        <v>-97.61</v>
      </c>
      <c r="R146" s="210">
        <v>20000</v>
      </c>
      <c r="S146" s="592">
        <v>100</v>
      </c>
      <c r="T146" s="192" t="s">
        <v>1575</v>
      </c>
      <c r="U146" s="192" t="s">
        <v>1374</v>
      </c>
      <c r="V146" s="215" t="s">
        <v>1376</v>
      </c>
      <c r="W146" s="192" t="s">
        <v>1380</v>
      </c>
      <c r="X146" s="192" t="s">
        <v>985</v>
      </c>
      <c r="Y146" s="192" t="s">
        <v>6</v>
      </c>
      <c r="Z146" s="192" t="s">
        <v>184</v>
      </c>
      <c r="AA146" s="212">
        <v>45304</v>
      </c>
      <c r="AB146" s="192" t="s">
        <v>1388</v>
      </c>
      <c r="AC146" s="196" t="s">
        <v>1563</v>
      </c>
      <c r="AD146" s="72" t="s">
        <v>3232</v>
      </c>
      <c r="AE146" s="312" t="s">
        <v>2246</v>
      </c>
      <c r="AF146" s="72">
        <f t="shared" si="5"/>
        <v>29</v>
      </c>
      <c r="AG146" s="72"/>
      <c r="AH146" s="72"/>
      <c r="AI146" s="72"/>
    </row>
    <row r="147" spans="1:35" ht="90">
      <c r="A147" s="107">
        <v>5146</v>
      </c>
      <c r="B147" s="191" t="s">
        <v>167</v>
      </c>
      <c r="C147" s="192" t="s">
        <v>2336</v>
      </c>
      <c r="D147" s="192" t="s">
        <v>2240</v>
      </c>
      <c r="E147" s="191" t="s">
        <v>197</v>
      </c>
      <c r="F147" s="220" t="s">
        <v>3233</v>
      </c>
      <c r="G147" s="192" t="s">
        <v>2362</v>
      </c>
      <c r="H147" s="192" t="s">
        <v>2363</v>
      </c>
      <c r="I147" s="192" t="s">
        <v>2231</v>
      </c>
      <c r="J147" s="192" t="s">
        <v>2232</v>
      </c>
      <c r="K147" s="191" t="s">
        <v>2233</v>
      </c>
      <c r="L147" s="192" t="s">
        <v>177</v>
      </c>
      <c r="M147" s="192" t="s">
        <v>6</v>
      </c>
      <c r="N147" s="192">
        <v>89434</v>
      </c>
      <c r="O147" s="192" t="s">
        <v>2243</v>
      </c>
      <c r="P147" s="208">
        <v>39.537645995166699</v>
      </c>
      <c r="Q147" s="209">
        <v>-119.438986058471</v>
      </c>
      <c r="R147" s="210">
        <v>7000</v>
      </c>
      <c r="S147" s="591">
        <v>20</v>
      </c>
      <c r="T147" s="220" t="s">
        <v>2767</v>
      </c>
      <c r="U147" s="192" t="s">
        <v>3234</v>
      </c>
      <c r="V147" s="192" t="s">
        <v>1376</v>
      </c>
      <c r="W147" s="192" t="s">
        <v>1380</v>
      </c>
      <c r="X147" s="192" t="s">
        <v>985</v>
      </c>
      <c r="Y147" s="192" t="s">
        <v>6</v>
      </c>
      <c r="Z147" s="192" t="s">
        <v>184</v>
      </c>
      <c r="AA147" s="212">
        <v>45096</v>
      </c>
      <c r="AB147" s="192" t="s">
        <v>3235</v>
      </c>
      <c r="AC147" s="196" t="s">
        <v>3237</v>
      </c>
      <c r="AD147" s="72" t="s">
        <v>3236</v>
      </c>
      <c r="AE147" s="312" t="s">
        <v>2237</v>
      </c>
      <c r="AF147" s="72">
        <f t="shared" si="5"/>
        <v>29</v>
      </c>
      <c r="AG147" s="72"/>
      <c r="AH147" s="72"/>
      <c r="AI147" s="72"/>
    </row>
    <row r="148" spans="1:35" ht="90">
      <c r="A148" s="107">
        <v>5147</v>
      </c>
      <c r="B148" s="191" t="s">
        <v>167</v>
      </c>
      <c r="C148" s="192" t="s">
        <v>2336</v>
      </c>
      <c r="D148" s="192" t="s">
        <v>2240</v>
      </c>
      <c r="E148" s="191" t="s">
        <v>197</v>
      </c>
      <c r="F148" s="220" t="s">
        <v>3233</v>
      </c>
      <c r="G148" s="192" t="s">
        <v>2362</v>
      </c>
      <c r="H148" s="192" t="s">
        <v>2428</v>
      </c>
      <c r="I148" s="192" t="s">
        <v>2231</v>
      </c>
      <c r="J148" s="192" t="s">
        <v>2232</v>
      </c>
      <c r="K148" s="191" t="s">
        <v>2233</v>
      </c>
      <c r="L148" s="192" t="s">
        <v>177</v>
      </c>
      <c r="M148" s="192" t="s">
        <v>6</v>
      </c>
      <c r="N148" s="192">
        <v>89434</v>
      </c>
      <c r="O148" s="192" t="s">
        <v>2243</v>
      </c>
      <c r="P148" s="208">
        <v>39.537645995166699</v>
      </c>
      <c r="Q148" s="209">
        <v>-119.438986058471</v>
      </c>
      <c r="R148" s="210">
        <v>7000</v>
      </c>
      <c r="S148" s="591">
        <v>20</v>
      </c>
      <c r="T148" s="220" t="s">
        <v>2767</v>
      </c>
      <c r="U148" s="192" t="s">
        <v>3234</v>
      </c>
      <c r="V148" s="192" t="s">
        <v>1376</v>
      </c>
      <c r="W148" s="192" t="s">
        <v>1380</v>
      </c>
      <c r="X148" s="192" t="s">
        <v>985</v>
      </c>
      <c r="Y148" s="192" t="s">
        <v>6</v>
      </c>
      <c r="Z148" s="192" t="s">
        <v>184</v>
      </c>
      <c r="AA148" s="212">
        <v>45096</v>
      </c>
      <c r="AB148" s="192" t="s">
        <v>3235</v>
      </c>
      <c r="AC148" s="196" t="s">
        <v>3237</v>
      </c>
      <c r="AD148" s="72" t="s">
        <v>3236</v>
      </c>
      <c r="AE148" s="312" t="s">
        <v>2237</v>
      </c>
      <c r="AF148" s="72">
        <f t="shared" si="5"/>
        <v>29</v>
      </c>
      <c r="AG148" s="72"/>
      <c r="AH148" s="72"/>
      <c r="AI148" s="72"/>
    </row>
    <row r="149" spans="1:35" ht="60">
      <c r="A149" s="107">
        <v>5148</v>
      </c>
      <c r="B149" s="191" t="s">
        <v>167</v>
      </c>
      <c r="C149" s="192" t="s">
        <v>2336</v>
      </c>
      <c r="D149" s="192" t="s">
        <v>3238</v>
      </c>
      <c r="E149" s="191" t="s">
        <v>197</v>
      </c>
      <c r="F149" s="192" t="s">
        <v>3239</v>
      </c>
      <c r="G149" s="192" t="s">
        <v>2362</v>
      </c>
      <c r="H149" s="192" t="s">
        <v>2363</v>
      </c>
      <c r="I149" s="192" t="s">
        <v>3240</v>
      </c>
      <c r="J149" s="192" t="s">
        <v>3241</v>
      </c>
      <c r="K149" s="191" t="s">
        <v>3242</v>
      </c>
      <c r="L149" s="192" t="s">
        <v>1400</v>
      </c>
      <c r="M149" s="192" t="s">
        <v>6</v>
      </c>
      <c r="N149" s="192">
        <v>32771</v>
      </c>
      <c r="O149" s="192" t="s">
        <v>3243</v>
      </c>
      <c r="P149" s="208">
        <v>28.809553698485601</v>
      </c>
      <c r="Q149" s="209">
        <v>-81.317012245256393</v>
      </c>
      <c r="R149" s="210">
        <v>30</v>
      </c>
      <c r="S149" s="591"/>
      <c r="T149" s="596"/>
      <c r="U149" s="192" t="s">
        <v>3239</v>
      </c>
      <c r="V149" s="192" t="s">
        <v>3240</v>
      </c>
      <c r="W149" s="192" t="s">
        <v>3242</v>
      </c>
      <c r="X149" s="192" t="s">
        <v>1400</v>
      </c>
      <c r="Y149" s="192" t="s">
        <v>6</v>
      </c>
      <c r="Z149" s="192" t="s">
        <v>184</v>
      </c>
      <c r="AA149" s="212">
        <v>44766</v>
      </c>
      <c r="AB149" s="192" t="s">
        <v>2583</v>
      </c>
      <c r="AC149" s="196" t="s">
        <v>3246</v>
      </c>
      <c r="AD149" s="72" t="s">
        <v>3244</v>
      </c>
      <c r="AE149" s="72" t="s">
        <v>3245</v>
      </c>
      <c r="AF149" s="72">
        <f t="shared" si="5"/>
        <v>9</v>
      </c>
      <c r="AG149" s="72"/>
      <c r="AH149" s="72"/>
      <c r="AI149" s="72"/>
    </row>
    <row r="150" spans="1:35" ht="105">
      <c r="A150" s="107">
        <v>5149</v>
      </c>
      <c r="B150" s="214" t="s">
        <v>167</v>
      </c>
      <c r="C150" s="215" t="s">
        <v>2336</v>
      </c>
      <c r="D150" s="215" t="s">
        <v>3247</v>
      </c>
      <c r="E150" s="214" t="s">
        <v>197</v>
      </c>
      <c r="F150" s="215" t="s">
        <v>3247</v>
      </c>
      <c r="G150" s="215" t="s">
        <v>2362</v>
      </c>
      <c r="H150" s="215" t="s">
        <v>2363</v>
      </c>
      <c r="I150" s="215" t="s">
        <v>3248</v>
      </c>
      <c r="J150" s="215" t="s">
        <v>3249</v>
      </c>
      <c r="K150" s="214" t="s">
        <v>2516</v>
      </c>
      <c r="L150" s="215" t="s">
        <v>249</v>
      </c>
      <c r="M150" s="215" t="s">
        <v>6</v>
      </c>
      <c r="N150" s="215">
        <v>90670</v>
      </c>
      <c r="O150" s="215" t="s">
        <v>3250</v>
      </c>
      <c r="P150" s="216">
        <v>33.94</v>
      </c>
      <c r="Q150" s="216">
        <v>-118.07</v>
      </c>
      <c r="R150" s="216">
        <v>1000</v>
      </c>
      <c r="S150" s="216">
        <v>25.6</v>
      </c>
      <c r="T150" s="215" t="s">
        <v>3251</v>
      </c>
      <c r="U150" s="215" t="s">
        <v>3247</v>
      </c>
      <c r="V150" s="215" t="s">
        <v>3248</v>
      </c>
      <c r="W150" s="215" t="s">
        <v>2516</v>
      </c>
      <c r="X150" s="215" t="s">
        <v>249</v>
      </c>
      <c r="Y150" s="215" t="s">
        <v>6</v>
      </c>
      <c r="Z150" s="215" t="s">
        <v>240</v>
      </c>
      <c r="AA150" s="217">
        <v>44774</v>
      </c>
      <c r="AB150" s="215" t="s">
        <v>3252</v>
      </c>
      <c r="AC150" s="218" t="s">
        <v>3255</v>
      </c>
      <c r="AD150" s="72" t="s">
        <v>3253</v>
      </c>
      <c r="AE150" s="312" t="s">
        <v>3254</v>
      </c>
      <c r="AF150" s="72">
        <f t="shared" si="5"/>
        <v>28</v>
      </c>
      <c r="AG150" s="72"/>
      <c r="AH150" s="72"/>
      <c r="AI150" s="72"/>
    </row>
    <row r="151" spans="1:35" ht="90">
      <c r="A151" s="107">
        <v>5150</v>
      </c>
      <c r="B151" s="191" t="s">
        <v>167</v>
      </c>
      <c r="C151" s="192" t="s">
        <v>2336</v>
      </c>
      <c r="D151" s="192" t="s">
        <v>3256</v>
      </c>
      <c r="E151" s="191" t="s">
        <v>197</v>
      </c>
      <c r="F151" s="192" t="s">
        <v>3256</v>
      </c>
      <c r="G151" s="192" t="s">
        <v>2362</v>
      </c>
      <c r="H151" s="192" t="s">
        <v>2363</v>
      </c>
      <c r="I151" s="192" t="s">
        <v>3257</v>
      </c>
      <c r="J151" s="192" t="s">
        <v>3258</v>
      </c>
      <c r="K151" s="191" t="s">
        <v>476</v>
      </c>
      <c r="L151" s="192" t="s">
        <v>155</v>
      </c>
      <c r="M151" s="192" t="s">
        <v>7</v>
      </c>
      <c r="N151" s="192" t="s">
        <v>3259</v>
      </c>
      <c r="O151" s="192" t="s">
        <v>3260</v>
      </c>
      <c r="P151" s="208">
        <v>46.802972955208297</v>
      </c>
      <c r="Q151" s="209">
        <v>-71.251161519520394</v>
      </c>
      <c r="R151" s="591"/>
      <c r="S151" s="591"/>
      <c r="T151" s="596"/>
      <c r="U151" s="192" t="s">
        <v>3261</v>
      </c>
      <c r="V151" s="192" t="s">
        <v>3257</v>
      </c>
      <c r="W151" s="192" t="s">
        <v>476</v>
      </c>
      <c r="X151" s="192" t="s">
        <v>155</v>
      </c>
      <c r="Y151" s="192" t="s">
        <v>7</v>
      </c>
      <c r="Z151" s="192" t="s">
        <v>2346</v>
      </c>
      <c r="AA151" s="212">
        <v>44420</v>
      </c>
      <c r="AB151" s="192" t="s">
        <v>3262</v>
      </c>
      <c r="AC151" s="196" t="s">
        <v>3265</v>
      </c>
      <c r="AD151" s="72" t="s">
        <v>3263</v>
      </c>
      <c r="AE151" s="312" t="s">
        <v>3264</v>
      </c>
      <c r="AF151" s="72">
        <f t="shared" si="5"/>
        <v>30</v>
      </c>
      <c r="AG151" s="72"/>
      <c r="AH151" s="72"/>
      <c r="AI151" s="72"/>
    </row>
    <row r="152" spans="1:35" ht="75">
      <c r="A152" s="107">
        <v>5151</v>
      </c>
      <c r="B152" s="191" t="s">
        <v>167</v>
      </c>
      <c r="C152" s="192" t="s">
        <v>2336</v>
      </c>
      <c r="D152" s="192" t="s">
        <v>3266</v>
      </c>
      <c r="E152" s="191" t="s">
        <v>197</v>
      </c>
      <c r="F152" s="192" t="s">
        <v>3266</v>
      </c>
      <c r="G152" s="192" t="s">
        <v>2339</v>
      </c>
      <c r="H152" s="192" t="s">
        <v>2675</v>
      </c>
      <c r="I152" s="192" t="s">
        <v>3267</v>
      </c>
      <c r="J152" s="192" t="s">
        <v>3268</v>
      </c>
      <c r="K152" s="191" t="s">
        <v>3269</v>
      </c>
      <c r="L152" s="192" t="s">
        <v>249</v>
      </c>
      <c r="M152" s="192" t="s">
        <v>6</v>
      </c>
      <c r="N152" s="192">
        <v>92688</v>
      </c>
      <c r="O152" s="192" t="s">
        <v>3270</v>
      </c>
      <c r="P152" s="208">
        <v>33.637099394388102</v>
      </c>
      <c r="Q152" s="209">
        <v>-117.602319545141</v>
      </c>
      <c r="R152" s="210">
        <v>75</v>
      </c>
      <c r="S152" s="591"/>
      <c r="T152" s="192"/>
      <c r="U152" s="192" t="s">
        <v>3271</v>
      </c>
      <c r="V152" s="192" t="s">
        <v>3272</v>
      </c>
      <c r="W152" s="192" t="s">
        <v>3269</v>
      </c>
      <c r="X152" s="192" t="s">
        <v>249</v>
      </c>
      <c r="Y152" s="192" t="s">
        <v>6</v>
      </c>
      <c r="Z152" s="192" t="s">
        <v>184</v>
      </c>
      <c r="AA152" s="212">
        <v>44766</v>
      </c>
      <c r="AB152" s="192" t="s">
        <v>2583</v>
      </c>
      <c r="AC152" s="196" t="s">
        <v>3275</v>
      </c>
      <c r="AD152" s="72" t="s">
        <v>3273</v>
      </c>
      <c r="AE152" s="312" t="s">
        <v>3274</v>
      </c>
      <c r="AF152" s="72">
        <f t="shared" si="5"/>
        <v>26</v>
      </c>
      <c r="AG152" s="72"/>
      <c r="AH152" s="72"/>
      <c r="AI152" s="72"/>
    </row>
    <row r="153" spans="1:35" ht="105">
      <c r="A153" s="107">
        <v>5152</v>
      </c>
      <c r="B153" s="48" t="s">
        <v>167</v>
      </c>
      <c r="C153" s="72" t="s">
        <v>2336</v>
      </c>
      <c r="D153" s="72" t="s">
        <v>3276</v>
      </c>
      <c r="E153" s="48" t="s">
        <v>197</v>
      </c>
      <c r="F153" s="72" t="s">
        <v>3276</v>
      </c>
      <c r="G153" s="72" t="s">
        <v>2362</v>
      </c>
      <c r="H153" s="72" t="s">
        <v>2363</v>
      </c>
      <c r="I153" s="72" t="s">
        <v>3277</v>
      </c>
      <c r="J153" s="72" t="s">
        <v>3278</v>
      </c>
      <c r="K153" s="48" t="s">
        <v>3279</v>
      </c>
      <c r="L153" s="72" t="s">
        <v>1287</v>
      </c>
      <c r="M153" s="72" t="s">
        <v>6</v>
      </c>
      <c r="N153" s="72">
        <v>15212</v>
      </c>
      <c r="O153" s="72" t="s">
        <v>3280</v>
      </c>
      <c r="P153" s="183">
        <v>40.448261170753</v>
      </c>
      <c r="Q153" s="184">
        <v>-80.003139601883902</v>
      </c>
      <c r="R153" s="144">
        <v>300</v>
      </c>
      <c r="S153" s="577"/>
      <c r="T153" s="72"/>
      <c r="U153" s="72" t="s">
        <v>3276</v>
      </c>
      <c r="V153" s="72" t="s">
        <v>3277</v>
      </c>
      <c r="W153" s="72" t="s">
        <v>3279</v>
      </c>
      <c r="X153" s="72" t="s">
        <v>1287</v>
      </c>
      <c r="Y153" s="72" t="s">
        <v>6</v>
      </c>
      <c r="Z153" s="72" t="s">
        <v>2346</v>
      </c>
      <c r="AA153" s="137">
        <v>44420</v>
      </c>
      <c r="AB153" s="72" t="s">
        <v>3281</v>
      </c>
      <c r="AC153" s="72" t="s">
        <v>3284</v>
      </c>
      <c r="AD153" s="72" t="s">
        <v>3282</v>
      </c>
      <c r="AE153" s="312" t="s">
        <v>3283</v>
      </c>
      <c r="AF153" s="72">
        <f t="shared" si="5"/>
        <v>28</v>
      </c>
      <c r="AG153" s="72"/>
      <c r="AH153" s="72"/>
      <c r="AI153" s="72"/>
    </row>
    <row r="154" spans="1:35" ht="90">
      <c r="A154" s="107">
        <v>5153</v>
      </c>
      <c r="B154" s="48" t="s">
        <v>167</v>
      </c>
      <c r="C154" s="72" t="s">
        <v>2336</v>
      </c>
      <c r="D154" s="115" t="s">
        <v>2304</v>
      </c>
      <c r="E154" s="48" t="s">
        <v>197</v>
      </c>
      <c r="F154" s="72" t="s">
        <v>2305</v>
      </c>
      <c r="G154" s="72" t="s">
        <v>2339</v>
      </c>
      <c r="H154" s="72" t="s">
        <v>2675</v>
      </c>
      <c r="I154" s="72" t="s">
        <v>2306</v>
      </c>
      <c r="J154" s="72" t="s">
        <v>3285</v>
      </c>
      <c r="K154" s="48" t="s">
        <v>2308</v>
      </c>
      <c r="L154" s="72" t="s">
        <v>435</v>
      </c>
      <c r="M154" s="72" t="s">
        <v>6</v>
      </c>
      <c r="N154" s="72">
        <v>48640</v>
      </c>
      <c r="O154" s="72" t="s">
        <v>2309</v>
      </c>
      <c r="P154" s="183">
        <v>43.605437468755703</v>
      </c>
      <c r="Q154" s="184">
        <v>-84.207996060187597</v>
      </c>
      <c r="R154" s="144">
        <v>265</v>
      </c>
      <c r="S154" s="583">
        <v>600</v>
      </c>
      <c r="T154" s="76" t="s">
        <v>1635</v>
      </c>
      <c r="U154" s="72" t="s">
        <v>3286</v>
      </c>
      <c r="V154" s="72" t="s">
        <v>2306</v>
      </c>
      <c r="W154" s="72" t="s">
        <v>2308</v>
      </c>
      <c r="X154" s="72" t="s">
        <v>435</v>
      </c>
      <c r="Y154" s="72" t="s">
        <v>6</v>
      </c>
      <c r="Z154" s="72" t="s">
        <v>184</v>
      </c>
      <c r="AA154" s="137">
        <v>44780</v>
      </c>
      <c r="AB154" s="72" t="s">
        <v>3287</v>
      </c>
      <c r="AC154" s="72" t="s">
        <v>51</v>
      </c>
      <c r="AD154" s="1" t="s">
        <v>3288</v>
      </c>
      <c r="AE154" s="72" t="s">
        <v>2313</v>
      </c>
      <c r="AF154" s="72">
        <f t="shared" si="5"/>
        <v>28</v>
      </c>
      <c r="AG154" s="72"/>
      <c r="AH154" s="72"/>
      <c r="AI154" s="72"/>
    </row>
    <row r="155" spans="1:35" ht="90">
      <c r="A155" s="107">
        <v>5154</v>
      </c>
      <c r="B155" s="48" t="s">
        <v>167</v>
      </c>
      <c r="C155" s="72" t="s">
        <v>2336</v>
      </c>
      <c r="D155" s="115" t="s">
        <v>2304</v>
      </c>
      <c r="E155" s="48" t="s">
        <v>197</v>
      </c>
      <c r="F155" s="72" t="s">
        <v>2305</v>
      </c>
      <c r="G155" s="192" t="s">
        <v>2339</v>
      </c>
      <c r="H155" s="72" t="s">
        <v>3289</v>
      </c>
      <c r="I155" s="72" t="s">
        <v>2306</v>
      </c>
      <c r="J155" s="72" t="s">
        <v>3285</v>
      </c>
      <c r="K155" s="48" t="s">
        <v>2308</v>
      </c>
      <c r="L155" s="72" t="s">
        <v>435</v>
      </c>
      <c r="M155" s="72" t="s">
        <v>6</v>
      </c>
      <c r="N155" s="72">
        <v>48640</v>
      </c>
      <c r="O155" s="72" t="s">
        <v>2309</v>
      </c>
      <c r="P155" s="183">
        <v>43.605437468755703</v>
      </c>
      <c r="Q155" s="184">
        <v>-84.207996060187597</v>
      </c>
      <c r="R155" s="144">
        <v>265</v>
      </c>
      <c r="S155" s="583">
        <v>600</v>
      </c>
      <c r="T155" s="76" t="s">
        <v>1635</v>
      </c>
      <c r="U155" s="72" t="s">
        <v>3286</v>
      </c>
      <c r="V155" s="72" t="s">
        <v>2306</v>
      </c>
      <c r="W155" s="72" t="s">
        <v>2308</v>
      </c>
      <c r="X155" s="72" t="s">
        <v>435</v>
      </c>
      <c r="Y155" s="72" t="s">
        <v>6</v>
      </c>
      <c r="Z155" s="72" t="s">
        <v>184</v>
      </c>
      <c r="AA155" s="137">
        <v>44780</v>
      </c>
      <c r="AB155" s="72" t="s">
        <v>3287</v>
      </c>
      <c r="AC155" s="72" t="s">
        <v>3290</v>
      </c>
      <c r="AD155" s="1" t="s">
        <v>3288</v>
      </c>
      <c r="AE155" s="72" t="s">
        <v>2313</v>
      </c>
      <c r="AF155" s="72">
        <f t="shared" si="5"/>
        <v>28</v>
      </c>
      <c r="AG155" s="72"/>
      <c r="AH155" s="72"/>
      <c r="AI155" s="72"/>
    </row>
    <row r="156" spans="1:35" ht="105">
      <c r="A156" s="107">
        <v>5155</v>
      </c>
      <c r="B156" s="48" t="s">
        <v>167</v>
      </c>
      <c r="C156" s="72" t="s">
        <v>2336</v>
      </c>
      <c r="D156" s="115" t="s">
        <v>2304</v>
      </c>
      <c r="E156" s="114" t="s">
        <v>197</v>
      </c>
      <c r="F156" s="72" t="s">
        <v>2305</v>
      </c>
      <c r="G156" s="72" t="s">
        <v>2362</v>
      </c>
      <c r="H156" s="72" t="s">
        <v>2396</v>
      </c>
      <c r="I156" s="115" t="s">
        <v>2306</v>
      </c>
      <c r="J156" s="72" t="s">
        <v>2307</v>
      </c>
      <c r="K156" s="48" t="s">
        <v>2308</v>
      </c>
      <c r="L156" s="76" t="s">
        <v>435</v>
      </c>
      <c r="M156" s="76" t="s">
        <v>6</v>
      </c>
      <c r="N156" s="76">
        <v>48640</v>
      </c>
      <c r="O156" s="135" t="s">
        <v>2309</v>
      </c>
      <c r="P156" s="183">
        <v>43.6053908558237</v>
      </c>
      <c r="Q156" s="184">
        <v>-84.207910228618701</v>
      </c>
      <c r="R156" s="144">
        <v>265</v>
      </c>
      <c r="S156" s="583">
        <v>600</v>
      </c>
      <c r="T156" s="76" t="s">
        <v>1635</v>
      </c>
      <c r="U156" s="76" t="s">
        <v>2310</v>
      </c>
      <c r="V156" s="76" t="s">
        <v>2306</v>
      </c>
      <c r="W156" s="76" t="s">
        <v>2308</v>
      </c>
      <c r="X156" s="76" t="s">
        <v>435</v>
      </c>
      <c r="Y156" s="76" t="s">
        <v>6</v>
      </c>
      <c r="Z156" s="72" t="s">
        <v>184</v>
      </c>
      <c r="AA156" s="137">
        <v>44780</v>
      </c>
      <c r="AB156" s="72" t="s">
        <v>3291</v>
      </c>
      <c r="AC156" s="72"/>
      <c r="AD156" s="1" t="s">
        <v>3288</v>
      </c>
      <c r="AE156" s="72" t="s">
        <v>2313</v>
      </c>
      <c r="AF156" s="72">
        <f t="shared" si="5"/>
        <v>28</v>
      </c>
      <c r="AG156" s="72"/>
      <c r="AH156" s="72"/>
      <c r="AI156" s="72"/>
    </row>
    <row r="157" spans="1:35" ht="165">
      <c r="A157" s="107">
        <v>5156</v>
      </c>
      <c r="B157" s="48" t="s">
        <v>167</v>
      </c>
      <c r="C157" s="72" t="s">
        <v>2336</v>
      </c>
      <c r="D157" s="115" t="s">
        <v>2304</v>
      </c>
      <c r="E157" s="114" t="s">
        <v>197</v>
      </c>
      <c r="F157" s="72" t="s">
        <v>2305</v>
      </c>
      <c r="G157" s="192" t="s">
        <v>2362</v>
      </c>
      <c r="H157" s="72" t="s">
        <v>2363</v>
      </c>
      <c r="I157" s="456" t="s">
        <v>2306</v>
      </c>
      <c r="J157" s="72" t="s">
        <v>2307</v>
      </c>
      <c r="K157" s="48" t="s">
        <v>2308</v>
      </c>
      <c r="L157" s="76" t="s">
        <v>435</v>
      </c>
      <c r="M157" s="76" t="s">
        <v>6</v>
      </c>
      <c r="N157" s="76">
        <v>48640</v>
      </c>
      <c r="O157" s="135" t="s">
        <v>2309</v>
      </c>
      <c r="P157" s="183">
        <v>43.6053908558237</v>
      </c>
      <c r="Q157" s="184">
        <v>-84.207910228618701</v>
      </c>
      <c r="R157" s="144">
        <v>265</v>
      </c>
      <c r="S157" s="583">
        <v>600</v>
      </c>
      <c r="T157" s="76" t="s">
        <v>1635</v>
      </c>
      <c r="U157" s="76" t="s">
        <v>2310</v>
      </c>
      <c r="V157" s="76" t="s">
        <v>2306</v>
      </c>
      <c r="W157" s="76" t="s">
        <v>2308</v>
      </c>
      <c r="X157" s="76" t="s">
        <v>435</v>
      </c>
      <c r="Y157" s="76" t="s">
        <v>6</v>
      </c>
      <c r="Z157" s="72" t="s">
        <v>184</v>
      </c>
      <c r="AA157" s="137">
        <v>44780</v>
      </c>
      <c r="AB157" s="72" t="s">
        <v>3292</v>
      </c>
      <c r="AC157" s="72"/>
      <c r="AD157" s="597" t="s">
        <v>3288</v>
      </c>
      <c r="AE157" s="72" t="s">
        <v>2313</v>
      </c>
      <c r="AF157" s="72">
        <f t="shared" si="5"/>
        <v>28</v>
      </c>
      <c r="AG157" s="72"/>
      <c r="AH157" s="72"/>
      <c r="AI157" s="72"/>
    </row>
    <row r="158" spans="1:35" ht="165">
      <c r="A158" s="107">
        <v>5157</v>
      </c>
      <c r="B158" s="48" t="s">
        <v>167</v>
      </c>
      <c r="C158" s="72" t="s">
        <v>2336</v>
      </c>
      <c r="D158" s="115" t="s">
        <v>2304</v>
      </c>
      <c r="E158" s="114" t="s">
        <v>197</v>
      </c>
      <c r="F158" s="72" t="s">
        <v>2305</v>
      </c>
      <c r="G158" s="72" t="s">
        <v>2362</v>
      </c>
      <c r="H158" s="72" t="s">
        <v>2428</v>
      </c>
      <c r="I158" s="115" t="s">
        <v>2306</v>
      </c>
      <c r="J158" s="72" t="s">
        <v>2307</v>
      </c>
      <c r="K158" s="48" t="s">
        <v>2308</v>
      </c>
      <c r="L158" s="76" t="s">
        <v>435</v>
      </c>
      <c r="M158" s="76" t="s">
        <v>6</v>
      </c>
      <c r="N158" s="76">
        <v>48640</v>
      </c>
      <c r="O158" s="135" t="s">
        <v>2309</v>
      </c>
      <c r="P158" s="183">
        <v>43.6053908558237</v>
      </c>
      <c r="Q158" s="184">
        <v>-84.207910228618701</v>
      </c>
      <c r="R158" s="144">
        <v>265</v>
      </c>
      <c r="S158" s="583">
        <v>600</v>
      </c>
      <c r="T158" s="76" t="s">
        <v>1635</v>
      </c>
      <c r="U158" s="76" t="s">
        <v>2310</v>
      </c>
      <c r="V158" s="76" t="s">
        <v>2306</v>
      </c>
      <c r="W158" s="76" t="s">
        <v>2308</v>
      </c>
      <c r="X158" s="76" t="s">
        <v>435</v>
      </c>
      <c r="Y158" s="76" t="s">
        <v>6</v>
      </c>
      <c r="Z158" s="72" t="s">
        <v>184</v>
      </c>
      <c r="AA158" s="137">
        <v>44780</v>
      </c>
      <c r="AB158" s="72" t="s">
        <v>3292</v>
      </c>
      <c r="AC158" s="72"/>
      <c r="AD158" s="1" t="s">
        <v>3288</v>
      </c>
      <c r="AE158" s="72" t="s">
        <v>2313</v>
      </c>
      <c r="AF158" s="72">
        <f t="shared" si="5"/>
        <v>28</v>
      </c>
      <c r="AG158" s="72"/>
      <c r="AH158" s="72"/>
      <c r="AI158" s="72"/>
    </row>
    <row r="159" spans="1:35" ht="55.15" customHeight="1">
      <c r="A159" s="107">
        <v>5158</v>
      </c>
      <c r="B159" s="48" t="s">
        <v>167</v>
      </c>
      <c r="C159" s="72" t="s">
        <v>2336</v>
      </c>
      <c r="D159" s="72" t="s">
        <v>3293</v>
      </c>
      <c r="E159" s="48" t="s">
        <v>197</v>
      </c>
      <c r="F159" s="72" t="s">
        <v>3293</v>
      </c>
      <c r="G159" s="72" t="s">
        <v>2362</v>
      </c>
      <c r="H159" s="72" t="s">
        <v>2363</v>
      </c>
      <c r="I159" s="704" t="s">
        <v>3294</v>
      </c>
      <c r="J159" s="72" t="s">
        <v>3295</v>
      </c>
      <c r="K159" s="48" t="s">
        <v>1380</v>
      </c>
      <c r="L159" s="72" t="s">
        <v>985</v>
      </c>
      <c r="M159" s="72" t="s">
        <v>6</v>
      </c>
      <c r="N159" s="72">
        <v>78744</v>
      </c>
      <c r="O159" s="72" t="s">
        <v>3296</v>
      </c>
      <c r="P159" s="183">
        <v>30.207217513738801</v>
      </c>
      <c r="Q159" s="184">
        <v>-97.716093569546203</v>
      </c>
      <c r="R159" s="144">
        <v>20</v>
      </c>
      <c r="S159" s="577"/>
      <c r="T159" s="72"/>
      <c r="U159" s="72" t="s">
        <v>3293</v>
      </c>
      <c r="V159" s="72" t="s">
        <v>3294</v>
      </c>
      <c r="W159" s="72" t="s">
        <v>1380</v>
      </c>
      <c r="X159" s="72" t="s">
        <v>985</v>
      </c>
      <c r="Y159" s="72" t="s">
        <v>6</v>
      </c>
      <c r="Z159" s="72" t="s">
        <v>184</v>
      </c>
      <c r="AA159" s="137">
        <v>44774</v>
      </c>
      <c r="AB159" s="72" t="s">
        <v>3297</v>
      </c>
      <c r="AC159" s="72" t="s">
        <v>3300</v>
      </c>
      <c r="AD159" s="72" t="s">
        <v>7286</v>
      </c>
      <c r="AE159" s="312" t="s">
        <v>3299</v>
      </c>
      <c r="AF159" s="72">
        <f t="shared" si="5"/>
        <v>28</v>
      </c>
      <c r="AG159" s="72"/>
      <c r="AH159" s="72"/>
      <c r="AI159" s="72"/>
    </row>
    <row r="160" spans="1:35" ht="109.9" customHeight="1">
      <c r="A160" s="107">
        <v>5159</v>
      </c>
      <c r="B160" s="114" t="s">
        <v>167</v>
      </c>
      <c r="C160" s="72" t="s">
        <v>2336</v>
      </c>
      <c r="D160" s="115" t="s">
        <v>3301</v>
      </c>
      <c r="E160" s="114" t="s">
        <v>197</v>
      </c>
      <c r="F160" s="115" t="s">
        <v>3301</v>
      </c>
      <c r="G160" s="115" t="s">
        <v>2362</v>
      </c>
      <c r="H160" s="115" t="s">
        <v>2363</v>
      </c>
      <c r="I160" s="636" t="s">
        <v>3302</v>
      </c>
      <c r="J160" s="115" t="s">
        <v>3303</v>
      </c>
      <c r="K160" s="114" t="s">
        <v>1989</v>
      </c>
      <c r="L160" s="115" t="s">
        <v>435</v>
      </c>
      <c r="M160" s="115" t="s">
        <v>6</v>
      </c>
      <c r="N160" s="115">
        <v>48103</v>
      </c>
      <c r="O160" s="115" t="s">
        <v>3304</v>
      </c>
      <c r="P160" s="116">
        <v>42.28</v>
      </c>
      <c r="Q160" s="116">
        <v>-83.74</v>
      </c>
      <c r="R160" s="116">
        <v>6</v>
      </c>
      <c r="S160" s="116"/>
      <c r="T160" s="115"/>
      <c r="U160" s="115" t="s">
        <v>3301</v>
      </c>
      <c r="V160" s="115" t="s">
        <v>3302</v>
      </c>
      <c r="W160" s="115" t="s">
        <v>1989</v>
      </c>
      <c r="X160" s="115" t="s">
        <v>435</v>
      </c>
      <c r="Y160" s="115" t="s">
        <v>6</v>
      </c>
      <c r="Z160" s="115" t="s">
        <v>240</v>
      </c>
      <c r="AA160" s="117">
        <v>44774</v>
      </c>
      <c r="AB160" s="115" t="s">
        <v>3305</v>
      </c>
      <c r="AC160" s="115" t="s">
        <v>3307</v>
      </c>
      <c r="AD160" s="72" t="s">
        <v>3306</v>
      </c>
      <c r="AE160" s="312" t="s">
        <v>3302</v>
      </c>
      <c r="AF160" s="72">
        <f t="shared" si="5"/>
        <v>30</v>
      </c>
      <c r="AG160" s="72"/>
      <c r="AH160" s="72"/>
      <c r="AI160" s="72"/>
    </row>
    <row r="161" spans="1:35" s="3" customFormat="1" ht="109.9" customHeight="1">
      <c r="A161" s="107">
        <v>5160</v>
      </c>
      <c r="B161" s="114" t="s">
        <v>167</v>
      </c>
      <c r="C161" s="72" t="s">
        <v>2336</v>
      </c>
      <c r="D161" s="115" t="s">
        <v>3308</v>
      </c>
      <c r="E161" s="114" t="s">
        <v>197</v>
      </c>
      <c r="F161" s="115" t="s">
        <v>3308</v>
      </c>
      <c r="G161" s="115" t="s">
        <v>2362</v>
      </c>
      <c r="H161" s="115" t="s">
        <v>2363</v>
      </c>
      <c r="I161" s="636" t="s">
        <v>2495</v>
      </c>
      <c r="J161" s="115" t="s">
        <v>3309</v>
      </c>
      <c r="K161" s="114" t="s">
        <v>3310</v>
      </c>
      <c r="L161" s="115" t="s">
        <v>841</v>
      </c>
      <c r="M161" s="115" t="s">
        <v>6</v>
      </c>
      <c r="N161" s="115">
        <v>60108</v>
      </c>
      <c r="O161" s="115" t="s">
        <v>3311</v>
      </c>
      <c r="P161" s="116">
        <v>41.9482</v>
      </c>
      <c r="Q161" s="189">
        <v>-88.123900000000006</v>
      </c>
      <c r="R161" s="116">
        <v>75</v>
      </c>
      <c r="S161" s="116"/>
      <c r="T161" s="115"/>
      <c r="U161" s="115" t="s">
        <v>3308</v>
      </c>
      <c r="V161" s="115" t="s">
        <v>2495</v>
      </c>
      <c r="W161" s="115" t="s">
        <v>3310</v>
      </c>
      <c r="X161" s="115" t="s">
        <v>841</v>
      </c>
      <c r="Y161" s="115" t="s">
        <v>6</v>
      </c>
      <c r="Z161" s="115" t="s">
        <v>2346</v>
      </c>
      <c r="AA161" s="117">
        <v>44420</v>
      </c>
      <c r="AB161" s="115" t="s">
        <v>3312</v>
      </c>
      <c r="AC161" s="115" t="s">
        <v>3315</v>
      </c>
      <c r="AD161" s="72" t="s">
        <v>3313</v>
      </c>
      <c r="AE161" s="312" t="s">
        <v>3314</v>
      </c>
      <c r="AF161" s="72">
        <f t="shared" si="5"/>
        <v>30</v>
      </c>
      <c r="AG161" s="72"/>
      <c r="AH161" s="72"/>
      <c r="AI161" s="72"/>
    </row>
    <row r="162" spans="1:35" ht="82.9" customHeight="1">
      <c r="A162" s="107"/>
      <c r="B162" s="48"/>
      <c r="C162" s="72"/>
      <c r="D162" s="648"/>
      <c r="E162" s="114"/>
      <c r="F162" s="72"/>
      <c r="G162" s="72"/>
      <c r="H162" s="72"/>
      <c r="I162" s="636"/>
      <c r="J162" s="72"/>
      <c r="K162" s="48"/>
      <c r="L162" s="72"/>
      <c r="M162" s="72"/>
      <c r="N162" s="72"/>
      <c r="O162" s="72"/>
      <c r="P162" s="183"/>
      <c r="Q162" s="184"/>
      <c r="R162" s="144"/>
      <c r="S162" s="637"/>
      <c r="T162" s="244"/>
      <c r="U162" s="72"/>
      <c r="V162" s="72"/>
      <c r="W162" s="72"/>
      <c r="X162" s="72"/>
      <c r="Z162" s="72"/>
      <c r="AA162" s="137"/>
      <c r="AB162" s="137"/>
      <c r="AC162" s="72"/>
      <c r="AD162" s="72"/>
      <c r="AE162" s="174"/>
      <c r="AF162" s="72">
        <f t="shared" si="5"/>
        <v>0</v>
      </c>
      <c r="AG162" s="72"/>
      <c r="AH162" s="72">
        <f>IF(LEN(TRIM(AF162))=0,0,LEN(TRIM(AF162))-LEN(SUBSTITUTE(AF162," ",""))+1)</f>
        <v>1</v>
      </c>
      <c r="AI162" s="72"/>
    </row>
  </sheetData>
  <phoneticPr fontId="7" type="noConversion"/>
  <dataValidations count="1">
    <dataValidation type="list" allowBlank="1" showInputMessage="1" showErrorMessage="1" sqref="G72" xr:uid="{878790D0-DF8B-41B2-BDB6-3B0B1C65C2EB}">
      <formula1>Equip_Type</formula1>
    </dataValidation>
  </dataValidations>
  <hyperlinks>
    <hyperlink ref="D136" r:id="rId1" xr:uid="{9E780A8B-9E1D-471E-8D77-2092D130A28C}"/>
    <hyperlink ref="F136" r:id="rId2" xr:uid="{1C8460A0-4790-4FA5-85DD-8A6165F6EA5E}"/>
    <hyperlink ref="O113" r:id="rId3" xr:uid="{B4388289-77B2-48CC-9ABD-633732B67341}"/>
    <hyperlink ref="O70" r:id="rId4" display="(844) 948-3076" xr:uid="{A40CAE61-D85F-4E0B-A676-D38C2D7AE2C9}"/>
    <hyperlink ref="O96" r:id="rId5" display="‪(607) 398-0618" xr:uid="{9BDF6159-F6E8-4267-AFD3-B899CC2A3E75}"/>
    <hyperlink ref="O89" r:id="rId6" xr:uid="{C62C767C-ADE9-4A77-A45E-976FD6C5A544}"/>
    <hyperlink ref="I96" r:id="rId7" display="https://www.www.im3ny.com/" xr:uid="{BDB8A569-C868-4DDD-ACB6-CB17D38D2070}"/>
    <hyperlink ref="I113" r:id="rId8" display="https://www.www.polyplus.com/" xr:uid="{0E5A2705-6AF9-4BE0-A86D-68E0111289FD}"/>
    <hyperlink ref="I136" r:id="rId9" display="https://www.www.sparkz.energy/" xr:uid="{2EA0A49C-D3A4-40F0-BFBC-EFE18260DD85}"/>
    <hyperlink ref="V129" r:id="rId10" display="vale.com" xr:uid="{E415F34B-1CBF-4623-BB34-5C81EC81A26C}"/>
    <hyperlink ref="V136" r:id="rId11" display="https://www.www.sparkz.energy/" xr:uid="{F175F0EF-6140-4644-966A-E3B08732EF87}"/>
    <hyperlink ref="AB63" r:id="rId12" xr:uid="{929D7DA6-29A1-4EAF-8257-A66B1F1CBEA0}"/>
    <hyperlink ref="I63" r:id="rId13" display="https://www.ford.ca/" xr:uid="{D92270FC-6ADD-4ABC-978B-64CECD1D6C3E}"/>
    <hyperlink ref="AE2" r:id="rId14" display="https://www.3m.com/" xr:uid="{5E2D7001-CE96-493D-9991-6F54D0E1CF89}"/>
    <hyperlink ref="AE5" r:id="rId15" display="https://www.batteryspace.com/?gad=1&amp;gclid=Cj0KCQjwk96lBhDHARIsAEKO4xY2o39jDdsYILun_GXH8PAloFNva54KUidx4aN6RDw6Uc46SGLc530aAjq2EALw_wcB" xr:uid="{D7202963-8BE8-4358-A5AC-B6DBDEE48F5E}"/>
    <hyperlink ref="AE6" r:id="rId16" display="https://www.adatech.com/" xr:uid="{D01332CB-ED6C-4539-94CB-C6831FF13A98}"/>
    <hyperlink ref="AE9" r:id="rId17" display="https://www.borgwarner.com/acquires/akasol" xr:uid="{DC395BD2-9722-43D9-97B2-1DBB68B48876}"/>
    <hyperlink ref="AE10" r:id="rId18" display="https://www.borgwarner.com/acquires/akasol" xr:uid="{2554BFCD-5929-4958-B2FF-039915D10F3E}"/>
    <hyperlink ref="AE49" r:id="rId19" display="https://epsenergy.com/" xr:uid="{3CF4B3BF-83B7-49FA-AC61-B6297EFDDC10}"/>
    <hyperlink ref="AE51" r:id="rId20" display="https://elementenergy.com/" xr:uid="{1141B3F9-83B4-4F4D-837C-ED40D1C2E8B1}"/>
    <hyperlink ref="AE52" r:id="rId21" xr:uid="{9656B739-A459-4DE7-8024-2F61CE9C7A46}"/>
    <hyperlink ref="AE118" r:id="rId22" display="https://www.purcellsystems.com/" xr:uid="{E10A16D9-1542-4A09-BA87-1AAB6CEC7F8B}"/>
    <hyperlink ref="AE119" r:id="rId23" display="https://www.purcellsystems.com/" xr:uid="{3193756A-0ED7-4061-95B6-69718ABFCD3B}"/>
    <hyperlink ref="AE13" r:id="rId24" display="https://www.alpha.com/" xr:uid="{8A86B421-40F2-4E33-A537-8A3E3909841B}"/>
    <hyperlink ref="AE53" r:id="rId25" display="https://www.alpha.com/" xr:uid="{46D94E6F-6D2C-4170-92B6-2A0BC6A862A1}"/>
    <hyperlink ref="AE112" r:id="rId26" xr:uid="{4569E00C-BFA1-40DC-B03C-7D4BD7BC0523}"/>
    <hyperlink ref="AE113" r:id="rId27" display="https://www.polyplus.com/" xr:uid="{72212847-0FE3-4E01-9BDC-866F11BC249C}"/>
    <hyperlink ref="AE114" r:id="rId28" xr:uid="{0225BE7A-4A28-44E5-AA28-1999B4B8EEA2}"/>
    <hyperlink ref="AE115" r:id="rId29" display="http://www.protechnologies.com/" xr:uid="{0FEEBD70-2400-46DC-A9F9-C248A8CB63BC}"/>
    <hyperlink ref="AE116" r:id="rId30" display="https://www.proterra.com/" xr:uid="{BD0E5FB3-E72B-45EC-B921-071ACCCB4633}"/>
    <hyperlink ref="AE117" r:id="rId31" display="https://www.proterra.com/" xr:uid="{64EDC387-085D-46BE-8F4D-C5482B9670B5}"/>
    <hyperlink ref="AE121" r:id="rId32" xr:uid="{D6906766-B124-4EEA-A01A-46DC2344C6DD}"/>
    <hyperlink ref="AE122" r:id="rId33" display="https://www.saftbatteries.com/" xr:uid="{667EE563-61E5-42FB-B0FE-AE0C5FFFD454}"/>
    <hyperlink ref="AE123" r:id="rId34" display="https://www.saftbatteries.com/" xr:uid="{03FAFB2B-C234-494F-99B8-5E95920D20AF}"/>
    <hyperlink ref="AE124" r:id="rId35" display="https://www.saftbatteries.com/" xr:uid="{035276F0-85D9-42DF-BF66-0809B4A61971}"/>
    <hyperlink ref="AE125" r:id="rId36" display="https://www.samsungsdi.com/" xr:uid="{7C27A36A-EC01-4DFD-81E5-FA0D682A1BA6}"/>
    <hyperlink ref="AE126" r:id="rId37" display="https://www.samsungsdi.com/" xr:uid="{B410B444-F278-487D-B20D-E43A2498CF00}"/>
    <hyperlink ref="AE127" r:id="rId38" display="https://www.seniorflexonics.com/" xr:uid="{3C3DF3A9-CFCA-4D28-8712-C8491130C376}"/>
    <hyperlink ref="AE128" r:id="rId39" display="https://www.seniorflexonics.com/" xr:uid="{C5CEB55F-BACC-414B-AF13-02A6007051D9}"/>
    <hyperlink ref="AE129" r:id="rId40" display="https://www.sglcarbon.com/" xr:uid="{FDD4F141-DC07-4F51-9C58-86F256D30178}"/>
    <hyperlink ref="AE130" r:id="rId41" display="https://www.sglcarbon.com/" xr:uid="{AB9DA243-7611-44AB-A45B-B5718F0D1934}"/>
    <hyperlink ref="AE131" r:id="rId42" display="https://www.sglcarbon.com/" xr:uid="{F9EC04D5-69A9-4BA1-9132-56C020C48247}"/>
    <hyperlink ref="AE132" r:id="rId43" display="https://www.sglcarbon.com/" xr:uid="{2FAD2B30-79B0-43BF-989C-3D18DB5E40D4}"/>
    <hyperlink ref="AE133" r:id="rId44" xr:uid="{C24DF98A-B61D-48DF-95CB-6811F2F4CEA6}"/>
    <hyperlink ref="AE134" r:id="rId45" display="https://www.simpliphipower.com/" xr:uid="{1FDAD263-30FA-42E8-BBBB-BDD114B7DB3B}"/>
    <hyperlink ref="AE135" r:id="rId46" xr:uid="{C84C700C-A295-4C8C-959D-BD9198F003BD}"/>
    <hyperlink ref="AE136" r:id="rId47" xr:uid="{C6D3D3A6-3967-4905-B5BF-A9C0581EF8B2}"/>
    <hyperlink ref="AE138" r:id="rId48" display="https://www.statevolt.com/" xr:uid="{9CCB92E8-D517-48E6-BDE0-96AA6D962611}"/>
    <hyperlink ref="AE139" r:id="rId49" xr:uid="{380F34E2-D2B8-4F97-B0F3-548E931EA053}"/>
    <hyperlink ref="AE140" r:id="rId50" xr:uid="{DF71A21E-6453-4751-9065-CC03F2E75AE2}"/>
    <hyperlink ref="AE141" r:id="rId51" display="https://www.stryten.com/" xr:uid="{59EF73E1-F44C-4865-B718-AC6E42FFDBCD}"/>
    <hyperlink ref="AE142" r:id="rId52" display="https://www.te.com/usa-en/home.html" xr:uid="{088CDBE0-30CD-45F3-AD99-246F13219D3E}"/>
    <hyperlink ref="AE143" r:id="rId53" display="https://www.te.com/usa-en/home.html" xr:uid="{CB62F29C-F7DE-4C64-B57E-ECFE46621080}"/>
    <hyperlink ref="AE144" r:id="rId54" display="https://www.te.com/usa-en/home.html" xr:uid="{AEC139A8-592C-4855-9CD4-AC5BBB6478E5}"/>
    <hyperlink ref="AE145" r:id="rId55" display="https://www.tenergy.com/" xr:uid="{FF0BD591-D06E-4610-A971-507D1E2BE1F4}"/>
    <hyperlink ref="AE146" r:id="rId56" display="https://www.tesla.com/giga-texas" xr:uid="{4B348178-F85A-4A40-BFFE-462C453E961E}"/>
    <hyperlink ref="AE147" r:id="rId57" display="https://www.tesla.com/giga-nevada" xr:uid="{E746096D-FD44-4698-AD25-E40D8AD9376C}"/>
    <hyperlink ref="AE148" r:id="rId58" display="https://www.tesla.com/giga-nevada" xr:uid="{38F25A2D-2479-4959-BFC0-252F54409174}"/>
    <hyperlink ref="AE150" r:id="rId59" display="https://www.trojanbattery.com/" xr:uid="{E0FC7660-39F1-451A-9100-F2BF60B982A0}"/>
    <hyperlink ref="AE151" r:id="rId60" display="https://www.ugowork.com/" xr:uid="{47FDF2DA-F28F-419F-974C-2FB64163222B}"/>
    <hyperlink ref="AE152" r:id="rId61" display="https://www.voltronix.com/" xr:uid="{9F6287D2-F7D0-45EB-9857-22DB54C86D47}"/>
    <hyperlink ref="AE153" r:id="rId62" display="https://www.wabteccorp.com/" xr:uid="{A295BFE4-9A81-4874-80AB-292111EEAD40}"/>
    <hyperlink ref="AE159" r:id="rId63" display="https://www.yottaenergy.com/" xr:uid="{AFAD5DC9-35A9-4AFE-B63C-B362C0B2E8CC}"/>
    <hyperlink ref="AE160" r:id="rId64" xr:uid="{154727C4-8A1C-4DA0-BA3A-5FE8BA58E3E6}"/>
    <hyperlink ref="AE161" r:id="rId65" display="https://www.zeusbatteryproducts.com/" xr:uid="{E6603667-572B-4962-A0FD-E334AA95723D}"/>
    <hyperlink ref="I108" r:id="rId66" xr:uid="{B58D6D02-1B7A-4F3A-9A7A-C8D66EF36923}"/>
    <hyperlink ref="V108" r:id="rId67" xr:uid="{6265C429-88BF-4E3C-A4D6-D5207BBF1DF8}"/>
    <hyperlink ref="I66" r:id="rId68" xr:uid="{AC2D5C5E-C7B9-41C7-B9FF-89B6B52818F0}"/>
    <hyperlink ref="V79" r:id="rId69" xr:uid="{AA54152D-75DB-480E-99E6-70C90ED06788}"/>
    <hyperlink ref="AB29" r:id="rId70" xr:uid="{99C2F98F-BD08-CC4A-938D-499E65E9DE7C}"/>
  </hyperlinks>
  <pageMargins left="0.7" right="0.7" top="0.75" bottom="0.75" header="0.3" footer="0.3"/>
  <pageSetup orientation="portrait" r:id="rId71"/>
  <legacyDrawing r:id="rId72"/>
  <tableParts count="1">
    <tablePart r:id="rId7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98D0-4579-4ECE-891C-EB5B0D698F84}">
  <sheetPr codeName="Sheet13">
    <tabColor theme="8" tint="0.59999389629810485"/>
  </sheetPr>
  <dimension ref="A1:AK95"/>
  <sheetViews>
    <sheetView zoomScale="120" zoomScaleNormal="120" workbookViewId="0">
      <pane xSplit="4" ySplit="1" topLeftCell="K86" activePane="bottomRight" state="frozen"/>
      <selection pane="topRight" activeCell="E1" sqref="E1"/>
      <selection pane="bottomLeft" activeCell="A2" sqref="A2"/>
      <selection pane="bottomRight" activeCell="L86" sqref="L86"/>
    </sheetView>
  </sheetViews>
  <sheetFormatPr defaultColWidth="9.140625" defaultRowHeight="15" customHeight="1"/>
  <cols>
    <col min="1" max="1" width="9.140625" style="285"/>
    <col min="2" max="2" width="14" style="3" customWidth="1"/>
    <col min="3" max="3" width="17.140625" style="3" customWidth="1"/>
    <col min="4" max="4" width="29.28515625" style="7" customWidth="1"/>
    <col min="5" max="5" width="10.42578125" style="11" customWidth="1"/>
    <col min="6" max="6" width="15.140625" style="7" customWidth="1"/>
    <col min="7" max="7" width="13.7109375" style="3" customWidth="1"/>
    <col min="8" max="8" width="12.28515625" style="3" customWidth="1"/>
    <col min="9" max="9" width="17.7109375" style="11" customWidth="1"/>
    <col min="10" max="10" width="17.140625" style="11" customWidth="1"/>
    <col min="11" max="11" width="22.28515625" style="4" customWidth="1"/>
    <col min="12" max="12" width="23.7109375" style="7" customWidth="1"/>
    <col min="13" max="13" width="10.28515625" style="3" customWidth="1"/>
    <col min="14" max="14" width="10.42578125" style="3" customWidth="1"/>
    <col min="15" max="15" width="10.28515625" style="3" customWidth="1"/>
    <col min="16" max="16" width="12.7109375" style="286" bestFit="1" customWidth="1"/>
    <col min="17" max="19" width="14.140625" style="287" customWidth="1"/>
    <col min="20" max="20" width="10.140625" style="288" customWidth="1"/>
    <col min="21" max="21" width="9.140625" style="235"/>
    <col min="22" max="22" width="9.140625" style="7"/>
    <col min="23" max="23" width="21.7109375" style="7" customWidth="1"/>
    <col min="24" max="24" width="17.7109375" style="7" customWidth="1"/>
    <col min="25" max="25" width="12" style="11" customWidth="1"/>
    <col min="26" max="26" width="9.7109375" style="11" customWidth="1"/>
    <col min="27" max="27" width="10.28515625" style="3" customWidth="1"/>
    <col min="28" max="28" width="12.7109375" style="289" customWidth="1"/>
    <col min="29" max="29" width="11.140625" style="11" customWidth="1"/>
    <col min="30" max="30" width="29.28515625" style="11" customWidth="1"/>
    <col min="31" max="31" width="35" style="11" customWidth="1"/>
    <col min="32" max="32" width="34.28515625" style="11" customWidth="1"/>
    <col min="33" max="33" width="13.42578125" style="11" customWidth="1"/>
    <col min="34" max="34" width="10.140625" style="11" customWidth="1"/>
    <col min="35" max="35" width="12.140625" style="11" customWidth="1"/>
    <col min="36" max="36" width="11.42578125" style="11" customWidth="1"/>
    <col min="37" max="37" width="12.7109375" style="11" customWidth="1"/>
    <col min="38" max="16384" width="9.140625" style="11"/>
  </cols>
  <sheetData>
    <row r="1" spans="1:37" s="50" customFormat="1" ht="45">
      <c r="A1" s="127" t="s">
        <v>115</v>
      </c>
      <c r="B1" s="128" t="s">
        <v>139</v>
      </c>
      <c r="C1" s="128" t="s">
        <v>5</v>
      </c>
      <c r="D1" s="128" t="s">
        <v>114</v>
      </c>
      <c r="E1" s="128" t="s">
        <v>140</v>
      </c>
      <c r="F1" s="128" t="s">
        <v>118</v>
      </c>
      <c r="G1" s="128" t="s">
        <v>141</v>
      </c>
      <c r="H1" s="128" t="s">
        <v>6097</v>
      </c>
      <c r="I1" s="128" t="s">
        <v>136</v>
      </c>
      <c r="J1" s="128" t="s">
        <v>137</v>
      </c>
      <c r="K1" s="128" t="s">
        <v>142</v>
      </c>
      <c r="L1" s="128" t="s">
        <v>143</v>
      </c>
      <c r="M1" s="128" t="s">
        <v>119</v>
      </c>
      <c r="N1" s="128" t="s">
        <v>120</v>
      </c>
      <c r="O1" s="128" t="s">
        <v>121</v>
      </c>
      <c r="P1" s="264" t="s">
        <v>144</v>
      </c>
      <c r="Q1" s="265" t="s">
        <v>145</v>
      </c>
      <c r="R1" s="265" t="s">
        <v>146</v>
      </c>
      <c r="S1" s="265" t="s">
        <v>147</v>
      </c>
      <c r="T1" s="266" t="s">
        <v>148</v>
      </c>
      <c r="U1" s="266" t="s">
        <v>6098</v>
      </c>
      <c r="V1" s="128" t="s">
        <v>6099</v>
      </c>
      <c r="W1" s="128" t="s">
        <v>151</v>
      </c>
      <c r="X1" s="128" t="s">
        <v>150</v>
      </c>
      <c r="Y1" s="128" t="s">
        <v>152</v>
      </c>
      <c r="Z1" s="128" t="s">
        <v>153</v>
      </c>
      <c r="AA1" s="128" t="s">
        <v>154</v>
      </c>
      <c r="AB1" s="128" t="s">
        <v>155</v>
      </c>
      <c r="AC1" s="133" t="s">
        <v>156</v>
      </c>
      <c r="AD1" s="128" t="s">
        <v>157</v>
      </c>
      <c r="AE1" s="128" t="s">
        <v>161</v>
      </c>
      <c r="AF1" s="222" t="s">
        <v>158</v>
      </c>
      <c r="AG1" s="222" t="s">
        <v>159</v>
      </c>
      <c r="AH1" s="222" t="s">
        <v>160</v>
      </c>
      <c r="AI1" s="128" t="s">
        <v>162</v>
      </c>
      <c r="AJ1" s="128" t="s">
        <v>163</v>
      </c>
      <c r="AK1" s="128" t="s">
        <v>164</v>
      </c>
    </row>
    <row r="2" spans="1:37" s="50" customFormat="1" ht="120">
      <c r="A2" s="411">
        <v>6001</v>
      </c>
      <c r="B2" s="48" t="s">
        <v>167</v>
      </c>
      <c r="C2" s="48" t="s">
        <v>2336</v>
      </c>
      <c r="D2" s="72" t="s">
        <v>7041</v>
      </c>
      <c r="E2" s="48" t="s">
        <v>170</v>
      </c>
      <c r="F2" s="48" t="s">
        <v>7041</v>
      </c>
      <c r="G2" s="7" t="s">
        <v>7038</v>
      </c>
      <c r="H2" s="7" t="s">
        <v>7027</v>
      </c>
      <c r="I2" s="7" t="s">
        <v>6104</v>
      </c>
      <c r="J2" s="7" t="s">
        <v>7039</v>
      </c>
      <c r="K2" s="765" t="s">
        <v>7037</v>
      </c>
      <c r="L2" s="7" t="s">
        <v>6700</v>
      </c>
      <c r="M2" s="7" t="s">
        <v>6701</v>
      </c>
      <c r="N2" s="48" t="s">
        <v>806</v>
      </c>
      <c r="O2" s="48" t="s">
        <v>6</v>
      </c>
      <c r="P2" s="261">
        <v>14004</v>
      </c>
      <c r="Q2" s="262" t="s">
        <v>6702</v>
      </c>
      <c r="R2" s="263">
        <v>42.901737138978099</v>
      </c>
      <c r="S2" s="263">
        <v>-78.492432415745299</v>
      </c>
      <c r="T2" s="225">
        <v>2</v>
      </c>
      <c r="U2" s="141"/>
      <c r="V2" s="7"/>
      <c r="W2" s="765" t="s">
        <v>7037</v>
      </c>
      <c r="X2" s="7" t="s">
        <v>7041</v>
      </c>
      <c r="Y2" s="7" t="s">
        <v>6701</v>
      </c>
      <c r="Z2" s="48" t="s">
        <v>806</v>
      </c>
      <c r="AA2" s="48" t="s">
        <v>6</v>
      </c>
      <c r="AB2" s="48" t="s">
        <v>6990</v>
      </c>
      <c r="AC2" s="61">
        <v>41684</v>
      </c>
      <c r="AD2" s="765" t="s">
        <v>7037</v>
      </c>
      <c r="AE2" s="7" t="s">
        <v>6704</v>
      </c>
      <c r="AF2" s="7" t="s">
        <v>7040</v>
      </c>
      <c r="AG2" s="765" t="s">
        <v>6706</v>
      </c>
      <c r="AH2" s="7">
        <f>IF(LEN(TRIM(AF2))=0,0,LEN(TRIM(AF2))-LEN(SUBSTITUTE(AF2," ",""))+1)</f>
        <v>28</v>
      </c>
      <c r="AI2" s="7"/>
      <c r="AJ2" s="7"/>
      <c r="AK2" s="7"/>
    </row>
    <row r="3" spans="1:37" s="50" customFormat="1" ht="105">
      <c r="A3" s="411">
        <v>6002</v>
      </c>
      <c r="B3" s="48" t="s">
        <v>167</v>
      </c>
      <c r="C3" s="48" t="s">
        <v>2336</v>
      </c>
      <c r="D3" s="72" t="s">
        <v>6890</v>
      </c>
      <c r="E3" s="48" t="s">
        <v>197</v>
      </c>
      <c r="F3" s="7" t="s">
        <v>6890</v>
      </c>
      <c r="G3" s="7" t="s">
        <v>6218</v>
      </c>
      <c r="H3" s="7" t="s">
        <v>7027</v>
      </c>
      <c r="I3" s="7" t="s">
        <v>6104</v>
      </c>
      <c r="J3" s="7" t="s">
        <v>6893</v>
      </c>
      <c r="K3" s="7" t="s">
        <v>6978</v>
      </c>
      <c r="L3" s="7" t="s">
        <v>6891</v>
      </c>
      <c r="M3" s="7" t="s">
        <v>7233</v>
      </c>
      <c r="N3" s="48" t="s">
        <v>1287</v>
      </c>
      <c r="O3" s="48" t="s">
        <v>6</v>
      </c>
      <c r="P3" s="261" t="s">
        <v>6892</v>
      </c>
      <c r="Q3" s="262" t="s">
        <v>7234</v>
      </c>
      <c r="R3" s="263">
        <v>40.134000839783603</v>
      </c>
      <c r="S3" s="263">
        <v>-75.490977246160298</v>
      </c>
      <c r="T3" s="225" t="s">
        <v>6096</v>
      </c>
      <c r="U3" s="141" t="s">
        <v>6886</v>
      </c>
      <c r="V3" s="7"/>
      <c r="W3" s="7" t="s">
        <v>6978</v>
      </c>
      <c r="X3" s="7" t="s">
        <v>6890</v>
      </c>
      <c r="Y3" s="7" t="s">
        <v>7062</v>
      </c>
      <c r="Z3" s="48" t="s">
        <v>1287</v>
      </c>
      <c r="AA3" s="48" t="s">
        <v>6</v>
      </c>
      <c r="AB3" s="225" t="s">
        <v>2886</v>
      </c>
      <c r="AC3" s="61">
        <v>45334</v>
      </c>
      <c r="AD3" s="7"/>
      <c r="AE3" s="7"/>
      <c r="AF3" s="7" t="s">
        <v>6979</v>
      </c>
      <c r="AG3" s="7"/>
      <c r="AH3" s="7">
        <v>30</v>
      </c>
      <c r="AI3" s="7" t="s">
        <v>6887</v>
      </c>
      <c r="AJ3" s="7" t="s">
        <v>6888</v>
      </c>
      <c r="AK3" s="7" t="s">
        <v>6889</v>
      </c>
    </row>
    <row r="4" spans="1:37" ht="105">
      <c r="A4" s="411">
        <v>6003</v>
      </c>
      <c r="B4" s="63" t="s">
        <v>195</v>
      </c>
      <c r="C4" s="48" t="s">
        <v>2336</v>
      </c>
      <c r="D4" s="72" t="s">
        <v>6100</v>
      </c>
      <c r="E4" s="48" t="s">
        <v>197</v>
      </c>
      <c r="F4" s="7" t="s">
        <v>6101</v>
      </c>
      <c r="G4" s="7" t="s">
        <v>6102</v>
      </c>
      <c r="H4" s="7" t="s">
        <v>6103</v>
      </c>
      <c r="I4" s="7" t="s">
        <v>6104</v>
      </c>
      <c r="J4" s="7" t="s">
        <v>6105</v>
      </c>
      <c r="K4" s="7" t="s">
        <v>6106</v>
      </c>
      <c r="L4" s="7" t="s">
        <v>6107</v>
      </c>
      <c r="M4" s="7" t="s">
        <v>2831</v>
      </c>
      <c r="N4" s="48" t="s">
        <v>985</v>
      </c>
      <c r="O4" s="48" t="s">
        <v>6</v>
      </c>
      <c r="P4" s="261">
        <v>77056</v>
      </c>
      <c r="Q4" s="262"/>
      <c r="R4" s="263">
        <v>29.738780228075999</v>
      </c>
      <c r="S4" s="263">
        <v>-95.46280047546</v>
      </c>
      <c r="T4" s="226"/>
      <c r="U4" s="235">
        <v>20000</v>
      </c>
      <c r="V4" s="7" t="s">
        <v>6108</v>
      </c>
      <c r="W4" s="7" t="s">
        <v>6106</v>
      </c>
      <c r="X4" s="7" t="s">
        <v>6100</v>
      </c>
      <c r="Y4" s="7" t="s">
        <v>5019</v>
      </c>
      <c r="Z4" s="48"/>
      <c r="AA4" s="48" t="s">
        <v>5019</v>
      </c>
      <c r="AB4" s="48" t="s">
        <v>184</v>
      </c>
      <c r="AC4" s="61">
        <v>45298</v>
      </c>
      <c r="AD4" s="1" t="s">
        <v>6109</v>
      </c>
      <c r="AE4" s="7" t="s">
        <v>6110</v>
      </c>
      <c r="AF4" s="501" t="s">
        <v>6111</v>
      </c>
      <c r="AG4" s="7"/>
      <c r="AH4" s="7">
        <f t="shared" ref="AH4:AH35" si="0">IF(LEN(TRIM(AF4))=0,0,LEN(TRIM(AF4))-LEN(SUBSTITUTE(AF4," ",""))+1)</f>
        <v>29</v>
      </c>
      <c r="AI4" s="7"/>
      <c r="AJ4" s="7"/>
      <c r="AK4" s="7"/>
    </row>
    <row r="5" spans="1:37" ht="105">
      <c r="A5" s="63">
        <v>6004</v>
      </c>
      <c r="B5" s="48" t="s">
        <v>167</v>
      </c>
      <c r="C5" s="48" t="s">
        <v>2336</v>
      </c>
      <c r="D5" s="72" t="s">
        <v>6112</v>
      </c>
      <c r="E5" s="48" t="s">
        <v>197</v>
      </c>
      <c r="F5" s="7" t="s">
        <v>6113</v>
      </c>
      <c r="G5" s="7" t="s">
        <v>6114</v>
      </c>
      <c r="H5" s="7" t="s">
        <v>882</v>
      </c>
      <c r="I5" s="7" t="s">
        <v>6115</v>
      </c>
      <c r="J5" s="7" t="s">
        <v>6105</v>
      </c>
      <c r="K5" s="7" t="s">
        <v>6116</v>
      </c>
      <c r="L5" s="7" t="s">
        <v>6117</v>
      </c>
      <c r="M5" s="7" t="s">
        <v>6118</v>
      </c>
      <c r="N5" s="48" t="s">
        <v>6119</v>
      </c>
      <c r="O5" s="48" t="s">
        <v>6</v>
      </c>
      <c r="P5" s="261">
        <v>44146</v>
      </c>
      <c r="Q5" s="262" t="s">
        <v>6120</v>
      </c>
      <c r="R5" s="263">
        <v>41.354341209345897</v>
      </c>
      <c r="S5" s="263">
        <v>-81.517935646482002</v>
      </c>
      <c r="T5" s="226">
        <v>27</v>
      </c>
      <c r="U5" s="235">
        <v>50000</v>
      </c>
      <c r="V5" s="7" t="s">
        <v>6121</v>
      </c>
      <c r="W5" s="7" t="s">
        <v>6116</v>
      </c>
      <c r="X5" s="7" t="s">
        <v>6112</v>
      </c>
      <c r="Y5" s="7" t="s">
        <v>6122</v>
      </c>
      <c r="Z5" s="48" t="s">
        <v>927</v>
      </c>
      <c r="AA5" s="48" t="s">
        <v>6</v>
      </c>
      <c r="AB5" s="48" t="s">
        <v>184</v>
      </c>
      <c r="AC5" s="61">
        <v>44774</v>
      </c>
      <c r="AD5" s="7" t="s">
        <v>6123</v>
      </c>
      <c r="AE5" s="7" t="s">
        <v>6124</v>
      </c>
      <c r="AF5" s="7" t="s">
        <v>6125</v>
      </c>
      <c r="AG5" s="7"/>
      <c r="AH5" s="7">
        <f t="shared" si="0"/>
        <v>18</v>
      </c>
      <c r="AI5" s="7"/>
      <c r="AJ5" s="7"/>
      <c r="AK5" s="7"/>
    </row>
    <row r="6" spans="1:37" ht="105">
      <c r="A6" s="411">
        <v>6005</v>
      </c>
      <c r="B6" s="48" t="s">
        <v>389</v>
      </c>
      <c r="C6" s="48" t="s">
        <v>2336</v>
      </c>
      <c r="D6" s="72" t="s">
        <v>810</v>
      </c>
      <c r="E6" s="48" t="s">
        <v>170</v>
      </c>
      <c r="F6" s="7" t="s">
        <v>811</v>
      </c>
      <c r="G6" s="7" t="s">
        <v>6114</v>
      </c>
      <c r="H6" s="7" t="s">
        <v>6126</v>
      </c>
      <c r="I6" s="7" t="s">
        <v>6104</v>
      </c>
      <c r="J6" s="7" t="s">
        <v>6127</v>
      </c>
      <c r="K6" s="311" t="s">
        <v>812</v>
      </c>
      <c r="L6" s="7" t="s">
        <v>813</v>
      </c>
      <c r="M6" s="7" t="s">
        <v>814</v>
      </c>
      <c r="N6" s="48" t="s">
        <v>177</v>
      </c>
      <c r="O6" s="48" t="s">
        <v>6</v>
      </c>
      <c r="P6" s="261">
        <v>89408</v>
      </c>
      <c r="Q6" s="262" t="s">
        <v>815</v>
      </c>
      <c r="R6" s="263">
        <v>39.612953370472098</v>
      </c>
      <c r="S6" s="263">
        <v>-119.25133227375601</v>
      </c>
      <c r="T6" s="226">
        <v>30</v>
      </c>
      <c r="U6" s="235">
        <v>20000</v>
      </c>
      <c r="V6" s="7" t="s">
        <v>1095</v>
      </c>
      <c r="W6" s="7" t="s">
        <v>812</v>
      </c>
      <c r="X6" s="7" t="s">
        <v>6128</v>
      </c>
      <c r="Y6" s="7" t="s">
        <v>814</v>
      </c>
      <c r="Z6" s="48" t="s">
        <v>177</v>
      </c>
      <c r="AA6" s="48" t="s">
        <v>6</v>
      </c>
      <c r="AB6" s="48" t="s">
        <v>184</v>
      </c>
      <c r="AC6" s="61">
        <v>44774</v>
      </c>
      <c r="AD6" s="7" t="s">
        <v>6129</v>
      </c>
      <c r="AE6" s="7" t="s">
        <v>6130</v>
      </c>
      <c r="AF6" s="7" t="s">
        <v>6131</v>
      </c>
      <c r="AG6" s="7"/>
      <c r="AH6" s="7">
        <f t="shared" si="0"/>
        <v>10</v>
      </c>
      <c r="AI6" s="7"/>
      <c r="AJ6" s="7"/>
      <c r="AK6" s="7"/>
    </row>
    <row r="7" spans="1:37" ht="105">
      <c r="A7" s="63">
        <v>6006</v>
      </c>
      <c r="B7" s="63" t="s">
        <v>230</v>
      </c>
      <c r="C7" s="48" t="s">
        <v>2336</v>
      </c>
      <c r="D7" s="72" t="s">
        <v>6132</v>
      </c>
      <c r="E7" s="48" t="s">
        <v>170</v>
      </c>
      <c r="F7" s="7" t="s">
        <v>6133</v>
      </c>
      <c r="G7" s="7" t="s">
        <v>6114</v>
      </c>
      <c r="H7" s="7" t="s">
        <v>6134</v>
      </c>
      <c r="I7" s="7" t="s">
        <v>6104</v>
      </c>
      <c r="J7" s="7" t="s">
        <v>6105</v>
      </c>
      <c r="K7" s="7" t="s">
        <v>6135</v>
      </c>
      <c r="L7" s="7" t="s">
        <v>6136</v>
      </c>
      <c r="M7" s="7" t="s">
        <v>6137</v>
      </c>
      <c r="N7" s="48" t="s">
        <v>177</v>
      </c>
      <c r="O7" s="48" t="s">
        <v>6</v>
      </c>
      <c r="P7" s="261">
        <v>89434</v>
      </c>
      <c r="Q7" s="262"/>
      <c r="R7" s="263">
        <v>39.539508227934498</v>
      </c>
      <c r="S7" s="263">
        <v>-119.483385189104</v>
      </c>
      <c r="T7" s="226">
        <v>40</v>
      </c>
      <c r="U7" s="235">
        <v>75</v>
      </c>
      <c r="V7" s="7" t="s">
        <v>1095</v>
      </c>
      <c r="W7" s="7" t="s">
        <v>6138</v>
      </c>
      <c r="X7" s="7" t="s">
        <v>6132</v>
      </c>
      <c r="Y7" s="7" t="s">
        <v>1515</v>
      </c>
      <c r="Z7" s="48" t="s">
        <v>177</v>
      </c>
      <c r="AA7" s="48" t="s">
        <v>6</v>
      </c>
      <c r="AB7" s="48" t="s">
        <v>184</v>
      </c>
      <c r="AC7" s="61">
        <v>44781</v>
      </c>
      <c r="AD7" s="7" t="s">
        <v>6139</v>
      </c>
      <c r="AE7" s="7" t="s">
        <v>6140</v>
      </c>
      <c r="AF7" s="7" t="s">
        <v>6141</v>
      </c>
      <c r="AG7" s="7"/>
      <c r="AH7" s="7">
        <f t="shared" si="0"/>
        <v>28</v>
      </c>
      <c r="AI7" s="7"/>
      <c r="AJ7" s="7"/>
      <c r="AK7" s="7"/>
    </row>
    <row r="8" spans="1:37" ht="75">
      <c r="A8" s="411">
        <v>6007</v>
      </c>
      <c r="B8" s="48" t="s">
        <v>167</v>
      </c>
      <c r="C8" s="48" t="s">
        <v>2336</v>
      </c>
      <c r="D8" s="72" t="s">
        <v>879</v>
      </c>
      <c r="E8" s="48" t="s">
        <v>170</v>
      </c>
      <c r="F8" s="7" t="s">
        <v>6142</v>
      </c>
      <c r="G8" s="7" t="s">
        <v>6114</v>
      </c>
      <c r="H8" s="7" t="s">
        <v>882</v>
      </c>
      <c r="I8" s="7" t="s">
        <v>6104</v>
      </c>
      <c r="J8" s="7" t="s">
        <v>6143</v>
      </c>
      <c r="K8" s="7" t="s">
        <v>4577</v>
      </c>
      <c r="L8" s="7" t="s">
        <v>6144</v>
      </c>
      <c r="M8" s="7" t="s">
        <v>4574</v>
      </c>
      <c r="N8" s="48" t="s">
        <v>753</v>
      </c>
      <c r="O8" s="48" t="s">
        <v>6</v>
      </c>
      <c r="P8" s="261">
        <v>1606</v>
      </c>
      <c r="Q8" s="262" t="s">
        <v>6145</v>
      </c>
      <c r="R8" s="267">
        <v>42.314369981359597</v>
      </c>
      <c r="S8" s="267">
        <v>-71.797947460171599</v>
      </c>
      <c r="T8" s="226"/>
      <c r="U8" s="235">
        <v>270</v>
      </c>
      <c r="V8" s="7" t="s">
        <v>6108</v>
      </c>
      <c r="W8" s="48" t="s">
        <v>883</v>
      </c>
      <c r="X8" s="48" t="s">
        <v>879</v>
      </c>
      <c r="Y8" s="7" t="s">
        <v>889</v>
      </c>
      <c r="Z8" s="48" t="s">
        <v>753</v>
      </c>
      <c r="AA8" s="48" t="s">
        <v>6</v>
      </c>
      <c r="AB8" s="48" t="s">
        <v>184</v>
      </c>
      <c r="AC8" s="61">
        <v>44777</v>
      </c>
      <c r="AD8" s="7" t="s">
        <v>6146</v>
      </c>
      <c r="AE8" s="7" t="s">
        <v>6147</v>
      </c>
      <c r="AF8" s="7" t="s">
        <v>6148</v>
      </c>
      <c r="AG8" s="7"/>
      <c r="AH8" s="7">
        <f t="shared" si="0"/>
        <v>19</v>
      </c>
      <c r="AI8" s="7"/>
      <c r="AJ8" s="7"/>
      <c r="AK8" s="7"/>
    </row>
    <row r="9" spans="1:37" ht="195">
      <c r="A9" s="63">
        <v>6008</v>
      </c>
      <c r="B9" s="114" t="s">
        <v>167</v>
      </c>
      <c r="C9" s="114" t="s">
        <v>2336</v>
      </c>
      <c r="D9" s="142" t="s">
        <v>879</v>
      </c>
      <c r="E9" s="142" t="s">
        <v>170</v>
      </c>
      <c r="F9" s="142" t="s">
        <v>6149</v>
      </c>
      <c r="G9" s="7" t="s">
        <v>6114</v>
      </c>
      <c r="H9" s="142" t="s">
        <v>882</v>
      </c>
      <c r="I9" s="142" t="s">
        <v>6104</v>
      </c>
      <c r="J9" s="142" t="s">
        <v>6115</v>
      </c>
      <c r="K9" s="142" t="s">
        <v>4577</v>
      </c>
      <c r="L9" s="142" t="s">
        <v>6150</v>
      </c>
      <c r="M9" s="142" t="s">
        <v>6151</v>
      </c>
      <c r="N9" s="114" t="s">
        <v>855</v>
      </c>
      <c r="O9" s="114" t="s">
        <v>6</v>
      </c>
      <c r="P9" s="268">
        <v>30014</v>
      </c>
      <c r="Q9" s="269" t="s">
        <v>6152</v>
      </c>
      <c r="R9" s="142">
        <v>33.614595069670401</v>
      </c>
      <c r="S9" s="142">
        <v>-83.836652692056902</v>
      </c>
      <c r="T9" s="223">
        <v>200</v>
      </c>
      <c r="U9" s="224">
        <v>30000</v>
      </c>
      <c r="V9" s="142" t="s">
        <v>6108</v>
      </c>
      <c r="W9" s="48" t="s">
        <v>883</v>
      </c>
      <c r="X9" s="142" t="s">
        <v>879</v>
      </c>
      <c r="Y9" s="142" t="s">
        <v>889</v>
      </c>
      <c r="Z9" s="142" t="s">
        <v>753</v>
      </c>
      <c r="AA9" s="114" t="s">
        <v>6</v>
      </c>
      <c r="AB9" s="114" t="s">
        <v>184</v>
      </c>
      <c r="AC9" s="270">
        <v>45090</v>
      </c>
      <c r="AD9" s="1" t="s">
        <v>6153</v>
      </c>
      <c r="AE9" s="142" t="s">
        <v>6154</v>
      </c>
      <c r="AF9" s="7" t="s">
        <v>6148</v>
      </c>
      <c r="AG9" s="311" t="s">
        <v>4577</v>
      </c>
      <c r="AH9" s="7">
        <f t="shared" si="0"/>
        <v>19</v>
      </c>
      <c r="AI9" s="7"/>
      <c r="AJ9" s="7"/>
      <c r="AK9" s="7"/>
    </row>
    <row r="10" spans="1:37" ht="285">
      <c r="A10" s="411">
        <v>6009</v>
      </c>
      <c r="B10" s="63" t="s">
        <v>389</v>
      </c>
      <c r="C10" s="48" t="s">
        <v>2336</v>
      </c>
      <c r="D10" s="72" t="s">
        <v>879</v>
      </c>
      <c r="E10" s="48" t="s">
        <v>170</v>
      </c>
      <c r="F10" s="7" t="s">
        <v>880</v>
      </c>
      <c r="G10" s="7" t="s">
        <v>6155</v>
      </c>
      <c r="H10" s="7" t="s">
        <v>882</v>
      </c>
      <c r="I10" s="7" t="s">
        <v>6104</v>
      </c>
      <c r="J10" s="271" t="s">
        <v>6156</v>
      </c>
      <c r="K10" s="7" t="s">
        <v>4577</v>
      </c>
      <c r="L10" s="7" t="s">
        <v>6157</v>
      </c>
      <c r="M10" s="7" t="s">
        <v>885</v>
      </c>
      <c r="N10" s="48" t="s">
        <v>886</v>
      </c>
      <c r="O10" s="48" t="s">
        <v>6</v>
      </c>
      <c r="P10" s="261">
        <v>42266</v>
      </c>
      <c r="Q10" s="262" t="s">
        <v>6158</v>
      </c>
      <c r="R10" s="267">
        <v>36.797650474171597</v>
      </c>
      <c r="S10" s="267">
        <v>-87.421403818031095</v>
      </c>
      <c r="T10" s="225">
        <v>270</v>
      </c>
      <c r="U10" s="141"/>
      <c r="W10" t="s">
        <v>883</v>
      </c>
      <c r="X10" s="142" t="s">
        <v>879</v>
      </c>
      <c r="Y10" s="142" t="s">
        <v>889</v>
      </c>
      <c r="Z10" s="142" t="s">
        <v>753</v>
      </c>
      <c r="AA10" s="114" t="s">
        <v>6</v>
      </c>
      <c r="AB10" s="114" t="s">
        <v>184</v>
      </c>
      <c r="AC10" s="272">
        <v>45090</v>
      </c>
      <c r="AD10" s="7" t="s">
        <v>890</v>
      </c>
      <c r="AE10" s="7" t="s">
        <v>6159</v>
      </c>
      <c r="AF10" s="7" t="s">
        <v>6148</v>
      </c>
      <c r="AG10" s="311" t="s">
        <v>4577</v>
      </c>
      <c r="AH10" s="7">
        <f t="shared" si="0"/>
        <v>19</v>
      </c>
      <c r="AI10" s="7"/>
      <c r="AJ10" s="7"/>
      <c r="AK10" s="7"/>
    </row>
    <row r="11" spans="1:37" ht="105">
      <c r="A11" s="63">
        <v>6010</v>
      </c>
      <c r="B11" s="48" t="s">
        <v>167</v>
      </c>
      <c r="C11" s="48" t="s">
        <v>2336</v>
      </c>
      <c r="D11" s="72" t="s">
        <v>2504</v>
      </c>
      <c r="E11" s="48" t="s">
        <v>170</v>
      </c>
      <c r="F11" s="7" t="s">
        <v>6160</v>
      </c>
      <c r="G11" s="7" t="s">
        <v>6161</v>
      </c>
      <c r="H11" s="7" t="s">
        <v>6134</v>
      </c>
      <c r="I11" s="7" t="s">
        <v>8</v>
      </c>
      <c r="J11" s="7" t="s">
        <v>8</v>
      </c>
      <c r="K11" s="7" t="s">
        <v>2506</v>
      </c>
      <c r="L11" s="7" t="s">
        <v>6162</v>
      </c>
      <c r="M11" s="7" t="s">
        <v>4455</v>
      </c>
      <c r="N11" s="48" t="s">
        <v>3655</v>
      </c>
      <c r="O11" s="48" t="s">
        <v>6</v>
      </c>
      <c r="P11" s="261">
        <v>73127</v>
      </c>
      <c r="Q11" s="262" t="s">
        <v>6163</v>
      </c>
      <c r="R11" s="263">
        <v>35.465759107942802</v>
      </c>
      <c r="S11" s="263">
        <v>-97.693208512339496</v>
      </c>
      <c r="T11" s="225">
        <v>1000</v>
      </c>
      <c r="U11" s="141"/>
      <c r="W11" s="7" t="s">
        <v>6164</v>
      </c>
      <c r="X11" s="7" t="s">
        <v>2504</v>
      </c>
      <c r="Y11" s="7" t="s">
        <v>4455</v>
      </c>
      <c r="Z11" s="48" t="s">
        <v>3655</v>
      </c>
      <c r="AA11" s="48" t="s">
        <v>6</v>
      </c>
      <c r="AB11" s="48" t="s">
        <v>184</v>
      </c>
      <c r="AC11" s="61">
        <v>44777</v>
      </c>
      <c r="AD11" s="7" t="s">
        <v>6165</v>
      </c>
      <c r="AE11" s="7" t="s">
        <v>3973</v>
      </c>
      <c r="AF11" s="7" t="s">
        <v>6166</v>
      </c>
      <c r="AG11" s="7"/>
      <c r="AH11" s="7">
        <f t="shared" si="0"/>
        <v>18</v>
      </c>
      <c r="AI11" s="7"/>
      <c r="AJ11" s="7"/>
      <c r="AK11" s="7"/>
    </row>
    <row r="12" spans="1:37" ht="103.5" customHeight="1">
      <c r="A12" s="411">
        <v>6011</v>
      </c>
      <c r="B12" s="63"/>
      <c r="C12" s="48" t="s">
        <v>2336</v>
      </c>
      <c r="D12" s="72" t="s">
        <v>6167</v>
      </c>
      <c r="E12" s="48" t="s">
        <v>170</v>
      </c>
      <c r="F12" s="7" t="s">
        <v>6167</v>
      </c>
      <c r="G12" s="7" t="s">
        <v>6114</v>
      </c>
      <c r="H12" s="7" t="s">
        <v>6134</v>
      </c>
      <c r="I12" s="7" t="s">
        <v>8</v>
      </c>
      <c r="J12" s="7" t="s">
        <v>8</v>
      </c>
      <c r="K12" s="549" t="s">
        <v>6168</v>
      </c>
      <c r="L12" s="409" t="s">
        <v>6169</v>
      </c>
      <c r="M12" s="7" t="s">
        <v>2831</v>
      </c>
      <c r="N12" s="48" t="s">
        <v>985</v>
      </c>
      <c r="O12" s="48" t="s">
        <v>6</v>
      </c>
      <c r="P12" s="261">
        <v>77053</v>
      </c>
      <c r="Q12" s="262" t="s">
        <v>6170</v>
      </c>
      <c r="R12" s="263">
        <v>29.585316065579399</v>
      </c>
      <c r="S12" s="263">
        <v>-95.444143061974003</v>
      </c>
      <c r="T12" s="225">
        <v>14</v>
      </c>
      <c r="U12" s="141"/>
      <c r="W12" s="549" t="s">
        <v>6168</v>
      </c>
      <c r="X12" s="7" t="s">
        <v>6167</v>
      </c>
      <c r="Y12" s="7" t="s">
        <v>2831</v>
      </c>
      <c r="Z12" s="48" t="s">
        <v>985</v>
      </c>
      <c r="AA12" s="48" t="s">
        <v>3775</v>
      </c>
      <c r="AB12" s="48" t="s">
        <v>184</v>
      </c>
      <c r="AC12" s="61">
        <v>45300</v>
      </c>
      <c r="AD12" s="1" t="s">
        <v>6171</v>
      </c>
      <c r="AE12" s="7"/>
      <c r="AF12" s="7" t="s">
        <v>6172</v>
      </c>
      <c r="AG12" s="7"/>
      <c r="AH12" s="7">
        <f t="shared" si="0"/>
        <v>12</v>
      </c>
      <c r="AI12" s="7"/>
      <c r="AJ12" s="7"/>
      <c r="AK12" s="7"/>
    </row>
    <row r="13" spans="1:37" ht="90">
      <c r="A13" s="63">
        <v>6012</v>
      </c>
      <c r="B13" s="48" t="s">
        <v>167</v>
      </c>
      <c r="C13" s="48" t="s">
        <v>2336</v>
      </c>
      <c r="D13" s="72" t="s">
        <v>6173</v>
      </c>
      <c r="E13" s="48" t="s">
        <v>170</v>
      </c>
      <c r="F13" s="7" t="s">
        <v>6174</v>
      </c>
      <c r="G13" s="7" t="s">
        <v>6161</v>
      </c>
      <c r="H13" s="7" t="s">
        <v>6134</v>
      </c>
      <c r="I13" s="7" t="s">
        <v>6104</v>
      </c>
      <c r="J13" s="7" t="s">
        <v>6175</v>
      </c>
      <c r="K13" s="7" t="s">
        <v>6176</v>
      </c>
      <c r="L13" s="7" t="s">
        <v>6177</v>
      </c>
      <c r="M13" s="7" t="s">
        <v>6178</v>
      </c>
      <c r="N13" s="48" t="s">
        <v>249</v>
      </c>
      <c r="O13" s="48" t="s">
        <v>6</v>
      </c>
      <c r="P13" s="261">
        <v>93536</v>
      </c>
      <c r="Q13" s="262"/>
      <c r="R13" s="263">
        <v>34.731621812618101</v>
      </c>
      <c r="S13" s="263">
        <v>-118.13617587550399</v>
      </c>
      <c r="T13" s="226">
        <v>16</v>
      </c>
      <c r="U13" s="235">
        <v>17</v>
      </c>
      <c r="V13" s="7" t="s">
        <v>6179</v>
      </c>
      <c r="W13" s="7" t="s">
        <v>6176</v>
      </c>
      <c r="X13" s="48" t="s">
        <v>6173</v>
      </c>
      <c r="Y13" s="7" t="s">
        <v>6180</v>
      </c>
      <c r="Z13" s="48" t="s">
        <v>249</v>
      </c>
      <c r="AA13" s="48" t="s">
        <v>6</v>
      </c>
      <c r="AB13" s="48" t="s">
        <v>184</v>
      </c>
      <c r="AC13" s="61">
        <v>44778</v>
      </c>
      <c r="AD13" s="7" t="s">
        <v>6181</v>
      </c>
      <c r="AE13" s="7" t="s">
        <v>6182</v>
      </c>
      <c r="AF13" s="7" t="s">
        <v>6183</v>
      </c>
      <c r="AG13" s="7"/>
      <c r="AH13" s="7">
        <f t="shared" si="0"/>
        <v>12</v>
      </c>
      <c r="AI13" s="7"/>
      <c r="AJ13" s="7"/>
      <c r="AK13" s="7"/>
    </row>
    <row r="14" spans="1:37" ht="105">
      <c r="A14" s="411">
        <v>6013</v>
      </c>
      <c r="B14" s="48" t="s">
        <v>167</v>
      </c>
      <c r="C14" s="48" t="s">
        <v>2336</v>
      </c>
      <c r="D14" s="72" t="s">
        <v>6184</v>
      </c>
      <c r="E14" s="48" t="s">
        <v>197</v>
      </c>
      <c r="F14" s="72" t="s">
        <v>6184</v>
      </c>
      <c r="G14" s="7" t="s">
        <v>6161</v>
      </c>
      <c r="H14" s="7" t="s">
        <v>6185</v>
      </c>
      <c r="I14" s="7" t="s">
        <v>6104</v>
      </c>
      <c r="J14" s="7" t="s">
        <v>6175</v>
      </c>
      <c r="K14" s="7" t="s">
        <v>6186</v>
      </c>
      <c r="L14" s="7" t="s">
        <v>4001</v>
      </c>
      <c r="M14" s="7" t="s">
        <v>4002</v>
      </c>
      <c r="N14" s="48" t="s">
        <v>249</v>
      </c>
      <c r="O14" s="48" t="s">
        <v>6</v>
      </c>
      <c r="P14" s="261">
        <v>95662</v>
      </c>
      <c r="Q14" s="262" t="s">
        <v>4003</v>
      </c>
      <c r="R14" s="263">
        <v>38.672468377398197</v>
      </c>
      <c r="S14" s="263">
        <v>-121.41509570033</v>
      </c>
      <c r="T14" s="226">
        <v>30</v>
      </c>
      <c r="W14" s="48" t="s">
        <v>6186</v>
      </c>
      <c r="X14" s="48" t="s">
        <v>6187</v>
      </c>
      <c r="Y14" s="7" t="s">
        <v>4004</v>
      </c>
      <c r="Z14" s="48" t="s">
        <v>249</v>
      </c>
      <c r="AA14" s="48" t="s">
        <v>6</v>
      </c>
      <c r="AB14" s="48" t="s">
        <v>184</v>
      </c>
      <c r="AC14" s="61">
        <v>44766</v>
      </c>
      <c r="AD14" s="7" t="s">
        <v>4005</v>
      </c>
      <c r="AE14" s="7" t="s">
        <v>6188</v>
      </c>
      <c r="AF14" s="7" t="s">
        <v>6189</v>
      </c>
      <c r="AG14" s="7"/>
      <c r="AH14" s="7">
        <f t="shared" si="0"/>
        <v>29</v>
      </c>
      <c r="AI14" s="7"/>
      <c r="AJ14" s="7"/>
      <c r="AK14" s="7"/>
    </row>
    <row r="15" spans="1:37" ht="135">
      <c r="A15" s="63">
        <v>6014</v>
      </c>
      <c r="B15" s="48" t="s">
        <v>167</v>
      </c>
      <c r="C15" s="48" t="s">
        <v>2336</v>
      </c>
      <c r="D15" s="72" t="s">
        <v>6190</v>
      </c>
      <c r="E15" s="48" t="s">
        <v>197</v>
      </c>
      <c r="F15" s="72" t="s">
        <v>6190</v>
      </c>
      <c r="G15" s="7" t="s">
        <v>6191</v>
      </c>
      <c r="H15" s="7" t="s">
        <v>6103</v>
      </c>
      <c r="I15" s="7" t="s">
        <v>6104</v>
      </c>
      <c r="J15" s="7" t="s">
        <v>6192</v>
      </c>
      <c r="K15" s="7" t="s">
        <v>6193</v>
      </c>
      <c r="L15" s="7" t="s">
        <v>6194</v>
      </c>
      <c r="M15" s="7" t="s">
        <v>4150</v>
      </c>
      <c r="N15" s="48" t="s">
        <v>985</v>
      </c>
      <c r="O15" s="48" t="s">
        <v>6</v>
      </c>
      <c r="P15" s="261">
        <v>75201</v>
      </c>
      <c r="Q15" s="262" t="s">
        <v>6195</v>
      </c>
      <c r="R15" s="267">
        <v>32.790160158264896</v>
      </c>
      <c r="S15" s="267">
        <v>-96.803498673196302</v>
      </c>
      <c r="T15" s="226">
        <v>13</v>
      </c>
      <c r="W15" s="48" t="s">
        <v>6193</v>
      </c>
      <c r="X15" s="48" t="s">
        <v>6190</v>
      </c>
      <c r="Y15" s="7" t="s">
        <v>4150</v>
      </c>
      <c r="Z15" s="48" t="s">
        <v>985</v>
      </c>
      <c r="AA15" s="48" t="s">
        <v>6</v>
      </c>
      <c r="AB15" s="48" t="s">
        <v>184</v>
      </c>
      <c r="AC15" s="61">
        <v>44774</v>
      </c>
      <c r="AD15" s="7" t="s">
        <v>6196</v>
      </c>
      <c r="AE15" s="7"/>
      <c r="AF15" s="501" t="s">
        <v>6197</v>
      </c>
      <c r="AG15" s="311" t="s">
        <v>6198</v>
      </c>
      <c r="AH15" s="7">
        <f t="shared" si="0"/>
        <v>30</v>
      </c>
      <c r="AI15" s="7"/>
      <c r="AJ15" s="7"/>
      <c r="AK15" s="7"/>
    </row>
    <row r="16" spans="1:37" ht="105">
      <c r="A16" s="411">
        <v>6015</v>
      </c>
      <c r="B16" s="48" t="s">
        <v>167</v>
      </c>
      <c r="C16" s="48" t="s">
        <v>2336</v>
      </c>
      <c r="D16" s="72" t="s">
        <v>6199</v>
      </c>
      <c r="E16" s="48" t="s">
        <v>197</v>
      </c>
      <c r="F16" s="7" t="s">
        <v>5679</v>
      </c>
      <c r="G16" s="7" t="s">
        <v>6191</v>
      </c>
      <c r="H16" s="7" t="s">
        <v>6134</v>
      </c>
      <c r="I16" s="7" t="s">
        <v>6200</v>
      </c>
      <c r="J16" s="7" t="s">
        <v>6192</v>
      </c>
      <c r="K16" s="7" t="s">
        <v>6201</v>
      </c>
      <c r="L16" s="7" t="s">
        <v>6202</v>
      </c>
      <c r="M16" s="7" t="s">
        <v>5679</v>
      </c>
      <c r="N16" s="48" t="s">
        <v>736</v>
      </c>
      <c r="O16" s="48" t="s">
        <v>6</v>
      </c>
      <c r="P16" s="261">
        <v>80204</v>
      </c>
      <c r="Q16" s="262" t="s">
        <v>6203</v>
      </c>
      <c r="R16" s="263">
        <v>39.7318188929084</v>
      </c>
      <c r="S16" s="263">
        <v>-105.02263611725201</v>
      </c>
      <c r="T16" s="226">
        <v>46</v>
      </c>
      <c r="U16" s="235">
        <v>10500</v>
      </c>
      <c r="V16" s="7" t="s">
        <v>6204</v>
      </c>
      <c r="W16" s="7" t="s">
        <v>6201</v>
      </c>
      <c r="X16" s="7" t="s">
        <v>6199</v>
      </c>
      <c r="Y16" s="7" t="s">
        <v>5679</v>
      </c>
      <c r="Z16" s="48" t="s">
        <v>736</v>
      </c>
      <c r="AA16" s="48" t="s">
        <v>6</v>
      </c>
      <c r="AB16" s="48" t="s">
        <v>184</v>
      </c>
      <c r="AC16" s="61">
        <v>44766</v>
      </c>
      <c r="AD16" s="7" t="s">
        <v>6205</v>
      </c>
      <c r="AE16" s="7" t="s">
        <v>6206</v>
      </c>
      <c r="AF16" s="7" t="s">
        <v>6207</v>
      </c>
      <c r="AG16" s="311" t="s">
        <v>6208</v>
      </c>
      <c r="AH16" s="7">
        <f t="shared" si="0"/>
        <v>8</v>
      </c>
      <c r="AI16" s="7"/>
      <c r="AJ16" s="7"/>
      <c r="AK16" s="7"/>
    </row>
    <row r="17" spans="1:37" ht="300">
      <c r="A17" s="63">
        <v>6016</v>
      </c>
      <c r="B17" s="63" t="s">
        <v>195</v>
      </c>
      <c r="C17" s="48" t="s">
        <v>2336</v>
      </c>
      <c r="D17" s="72" t="s">
        <v>4043</v>
      </c>
      <c r="E17" s="48" t="s">
        <v>170</v>
      </c>
      <c r="F17" s="7" t="s">
        <v>6209</v>
      </c>
      <c r="G17" s="7" t="s">
        <v>6210</v>
      </c>
      <c r="H17" s="7" t="s">
        <v>6211</v>
      </c>
      <c r="I17" s="7" t="s">
        <v>6104</v>
      </c>
      <c r="J17" s="7" t="s">
        <v>6115</v>
      </c>
      <c r="K17" s="72" t="s">
        <v>4045</v>
      </c>
      <c r="M17" s="72" t="s">
        <v>4989</v>
      </c>
      <c r="N17" s="48" t="s">
        <v>3655</v>
      </c>
      <c r="O17" s="48" t="s">
        <v>6</v>
      </c>
      <c r="P17" s="143"/>
      <c r="Q17" s="48" t="s">
        <v>4050</v>
      </c>
      <c r="R17" s="103">
        <v>36.756871804606398</v>
      </c>
      <c r="S17" s="103">
        <v>-95.982193145242803</v>
      </c>
      <c r="T17" s="144">
        <v>90</v>
      </c>
      <c r="U17" s="103"/>
      <c r="V17" s="226"/>
      <c r="W17" s="72" t="s">
        <v>4045</v>
      </c>
      <c r="X17" s="7" t="s">
        <v>4051</v>
      </c>
      <c r="Y17" s="7" t="s">
        <v>4047</v>
      </c>
      <c r="Z17" s="48" t="s">
        <v>4048</v>
      </c>
      <c r="AA17" s="48" t="s">
        <v>6</v>
      </c>
      <c r="AB17" s="48" t="s">
        <v>184</v>
      </c>
      <c r="AC17" s="61">
        <v>45242</v>
      </c>
      <c r="AD17" s="7" t="s">
        <v>6212</v>
      </c>
      <c r="AE17" s="7" t="s">
        <v>6213</v>
      </c>
      <c r="AF17" s="7" t="s">
        <v>6214</v>
      </c>
      <c r="AG17" s="311" t="s">
        <v>6215</v>
      </c>
      <c r="AH17" s="7">
        <f t="shared" si="0"/>
        <v>22</v>
      </c>
      <c r="AI17" s="7"/>
      <c r="AJ17" s="7"/>
      <c r="AK17" s="7"/>
    </row>
    <row r="18" spans="1:37" ht="120">
      <c r="A18" s="411">
        <v>6017</v>
      </c>
      <c r="B18" s="48" t="s">
        <v>167</v>
      </c>
      <c r="C18" s="48" t="s">
        <v>2336</v>
      </c>
      <c r="D18" s="72" t="s">
        <v>6216</v>
      </c>
      <c r="E18" s="48" t="s">
        <v>170</v>
      </c>
      <c r="F18" s="7" t="s">
        <v>6217</v>
      </c>
      <c r="G18" s="7" t="s">
        <v>6218</v>
      </c>
      <c r="H18" s="7" t="s">
        <v>6134</v>
      </c>
      <c r="I18" s="7" t="s">
        <v>6104</v>
      </c>
      <c r="J18" s="7" t="s">
        <v>6104</v>
      </c>
      <c r="K18" s="7" t="s">
        <v>6219</v>
      </c>
      <c r="L18" s="7" t="s">
        <v>6220</v>
      </c>
      <c r="M18" s="7" t="s">
        <v>3123</v>
      </c>
      <c r="N18" s="48" t="s">
        <v>855</v>
      </c>
      <c r="O18" s="48" t="s">
        <v>6</v>
      </c>
      <c r="P18" s="261">
        <v>30339</v>
      </c>
      <c r="Q18" s="262" t="s">
        <v>6221</v>
      </c>
      <c r="R18" s="263">
        <v>33.9022007212793</v>
      </c>
      <c r="S18" s="263">
        <v>-84.459543475760697</v>
      </c>
      <c r="T18" s="226">
        <v>20</v>
      </c>
      <c r="U18" s="235">
        <v>3838</v>
      </c>
      <c r="V18" s="7" t="s">
        <v>1095</v>
      </c>
      <c r="W18" s="7" t="s">
        <v>6219</v>
      </c>
      <c r="X18" s="48" t="s">
        <v>6222</v>
      </c>
      <c r="Y18" s="7" t="s">
        <v>3123</v>
      </c>
      <c r="Z18" s="48" t="s">
        <v>855</v>
      </c>
      <c r="AA18" s="48" t="s">
        <v>6</v>
      </c>
      <c r="AB18" s="48" t="s">
        <v>184</v>
      </c>
      <c r="AC18" s="61">
        <v>44766</v>
      </c>
      <c r="AD18" s="7" t="s">
        <v>6223</v>
      </c>
      <c r="AE18" s="7" t="s">
        <v>6224</v>
      </c>
      <c r="AF18" s="7" t="s">
        <v>6225</v>
      </c>
      <c r="AG18" s="311" t="s">
        <v>6219</v>
      </c>
      <c r="AH18" s="7">
        <f t="shared" si="0"/>
        <v>10</v>
      </c>
      <c r="AI18" s="7"/>
      <c r="AJ18" s="7"/>
      <c r="AK18" s="7"/>
    </row>
    <row r="19" spans="1:37" ht="90">
      <c r="A19" s="63">
        <v>6018</v>
      </c>
      <c r="B19" s="63" t="s">
        <v>167</v>
      </c>
      <c r="C19" s="48" t="s">
        <v>2336</v>
      </c>
      <c r="D19" s="72" t="s">
        <v>6216</v>
      </c>
      <c r="E19" s="48" t="s">
        <v>170</v>
      </c>
      <c r="F19" s="7" t="s">
        <v>6226</v>
      </c>
      <c r="G19" s="7" t="s">
        <v>6218</v>
      </c>
      <c r="H19" s="7" t="s">
        <v>6134</v>
      </c>
      <c r="I19" s="7" t="s">
        <v>6104</v>
      </c>
      <c r="J19" s="7" t="s">
        <v>6104</v>
      </c>
      <c r="K19" s="7" t="s">
        <v>6219</v>
      </c>
      <c r="L19" s="7" t="s">
        <v>6227</v>
      </c>
      <c r="M19" s="7" t="s">
        <v>215</v>
      </c>
      <c r="N19" s="48" t="s">
        <v>212</v>
      </c>
      <c r="O19" s="48" t="s">
        <v>6</v>
      </c>
      <c r="P19" s="261" t="s">
        <v>6228</v>
      </c>
      <c r="Q19" s="262" t="s">
        <v>6229</v>
      </c>
      <c r="R19" s="263">
        <v>43.768562290512797</v>
      </c>
      <c r="S19" s="263">
        <v>-79.413193575451004</v>
      </c>
      <c r="T19" s="226">
        <v>10</v>
      </c>
      <c r="W19" s="7" t="s">
        <v>6219</v>
      </c>
      <c r="X19" s="48" t="s">
        <v>6222</v>
      </c>
      <c r="Y19" s="7" t="s">
        <v>215</v>
      </c>
      <c r="Z19" s="48" t="s">
        <v>212</v>
      </c>
      <c r="AA19" s="48" t="s">
        <v>7</v>
      </c>
      <c r="AB19" s="48" t="s">
        <v>184</v>
      </c>
      <c r="AC19" s="61">
        <v>44766</v>
      </c>
      <c r="AD19" s="7" t="s">
        <v>6223</v>
      </c>
      <c r="AE19" s="7" t="s">
        <v>6230</v>
      </c>
      <c r="AF19" s="7" t="s">
        <v>6225</v>
      </c>
      <c r="AG19" s="311" t="s">
        <v>6219</v>
      </c>
      <c r="AH19" s="7">
        <f t="shared" si="0"/>
        <v>10</v>
      </c>
      <c r="AI19" s="7"/>
      <c r="AJ19" s="7"/>
      <c r="AK19" s="7"/>
    </row>
    <row r="20" spans="1:37" ht="105">
      <c r="A20" s="411">
        <v>6019</v>
      </c>
      <c r="B20" s="48" t="s">
        <v>167</v>
      </c>
      <c r="C20" s="48" t="s">
        <v>2336</v>
      </c>
      <c r="D20" s="72" t="s">
        <v>6231</v>
      </c>
      <c r="E20" s="48" t="s">
        <v>197</v>
      </c>
      <c r="F20" s="7" t="s">
        <v>6231</v>
      </c>
      <c r="G20" s="7" t="s">
        <v>6191</v>
      </c>
      <c r="H20" s="7" t="s">
        <v>6134</v>
      </c>
      <c r="I20" s="7" t="s">
        <v>6232</v>
      </c>
      <c r="J20" s="7" t="s">
        <v>6104</v>
      </c>
      <c r="K20" s="7" t="s">
        <v>6233</v>
      </c>
      <c r="L20" s="7" t="s">
        <v>6234</v>
      </c>
      <c r="M20" s="7" t="s">
        <v>6235</v>
      </c>
      <c r="N20" s="48" t="s">
        <v>886</v>
      </c>
      <c r="O20" s="48" t="s">
        <v>6</v>
      </c>
      <c r="P20" s="261">
        <v>41017</v>
      </c>
      <c r="Q20" s="262" t="s">
        <v>6236</v>
      </c>
      <c r="R20" s="263">
        <v>39.037270244458703</v>
      </c>
      <c r="S20" s="263">
        <v>-84.534015677677999</v>
      </c>
      <c r="T20" s="226"/>
      <c r="W20" s="7" t="s">
        <v>6233</v>
      </c>
      <c r="X20" s="7" t="s">
        <v>6237</v>
      </c>
      <c r="Y20" s="7" t="s">
        <v>6235</v>
      </c>
      <c r="Z20" s="48" t="s">
        <v>886</v>
      </c>
      <c r="AA20" s="48" t="s">
        <v>6</v>
      </c>
      <c r="AB20" s="48" t="s">
        <v>184</v>
      </c>
      <c r="AC20" s="61">
        <v>44437</v>
      </c>
      <c r="AD20" s="7" t="s">
        <v>6238</v>
      </c>
      <c r="AE20" s="7"/>
      <c r="AF20" s="7" t="s">
        <v>6239</v>
      </c>
      <c r="AG20" s="311" t="s">
        <v>6240</v>
      </c>
      <c r="AH20" s="7">
        <f t="shared" si="0"/>
        <v>7</v>
      </c>
      <c r="AI20" s="7"/>
      <c r="AJ20" s="7"/>
      <c r="AK20" s="7"/>
    </row>
    <row r="21" spans="1:37" ht="120">
      <c r="A21" s="63">
        <v>6020</v>
      </c>
      <c r="B21" s="63" t="s">
        <v>167</v>
      </c>
      <c r="C21" s="48" t="s">
        <v>2336</v>
      </c>
      <c r="D21" s="72" t="s">
        <v>6241</v>
      </c>
      <c r="E21" s="48" t="s">
        <v>170</v>
      </c>
      <c r="F21" s="7" t="s">
        <v>6242</v>
      </c>
      <c r="G21" s="7" t="s">
        <v>6191</v>
      </c>
      <c r="H21" s="7" t="s">
        <v>6134</v>
      </c>
      <c r="I21" s="7" t="s">
        <v>6232</v>
      </c>
      <c r="J21" s="7" t="s">
        <v>6104</v>
      </c>
      <c r="K21" s="7" t="s">
        <v>6243</v>
      </c>
      <c r="L21" s="7" t="s">
        <v>6244</v>
      </c>
      <c r="M21" s="7" t="s">
        <v>6242</v>
      </c>
      <c r="N21" s="48" t="s">
        <v>435</v>
      </c>
      <c r="O21" s="48" t="s">
        <v>6</v>
      </c>
      <c r="P21" s="261">
        <v>48393</v>
      </c>
      <c r="Q21" s="262" t="s">
        <v>6245</v>
      </c>
      <c r="R21" s="263">
        <v>42.525225338876403</v>
      </c>
      <c r="S21" s="263">
        <v>-83.565064118477594</v>
      </c>
      <c r="T21" s="226">
        <v>80</v>
      </c>
      <c r="U21" s="235">
        <v>22680</v>
      </c>
      <c r="V21" s="7" t="s">
        <v>1095</v>
      </c>
      <c r="W21" s="48" t="s">
        <v>6243</v>
      </c>
      <c r="X21" s="48" t="s">
        <v>6241</v>
      </c>
      <c r="Y21" s="7" t="s">
        <v>182</v>
      </c>
      <c r="Z21" s="48" t="s">
        <v>183</v>
      </c>
      <c r="AA21" s="48" t="s">
        <v>6</v>
      </c>
      <c r="AB21" s="48" t="s">
        <v>578</v>
      </c>
      <c r="AC21" s="61">
        <v>45118</v>
      </c>
      <c r="AD21" s="7" t="s">
        <v>6246</v>
      </c>
      <c r="AE21" s="7" t="s">
        <v>6247</v>
      </c>
      <c r="AF21" s="7" t="s">
        <v>6248</v>
      </c>
      <c r="AG21" s="7"/>
      <c r="AH21" s="7">
        <f t="shared" si="0"/>
        <v>25</v>
      </c>
      <c r="AI21" s="7"/>
      <c r="AJ21" s="7"/>
      <c r="AK21" s="7"/>
    </row>
    <row r="22" spans="1:37" ht="180">
      <c r="A22" s="411">
        <v>6021</v>
      </c>
      <c r="B22" s="48" t="s">
        <v>167</v>
      </c>
      <c r="C22" s="48" t="s">
        <v>2336</v>
      </c>
      <c r="D22" s="72" t="s">
        <v>6241</v>
      </c>
      <c r="E22" s="48" t="s">
        <v>170</v>
      </c>
      <c r="F22" s="7" t="s">
        <v>6242</v>
      </c>
      <c r="G22" s="7" t="s">
        <v>6210</v>
      </c>
      <c r="H22" s="7" t="s">
        <v>6134</v>
      </c>
      <c r="I22" s="7" t="s">
        <v>6104</v>
      </c>
      <c r="J22" s="7" t="s">
        <v>6115</v>
      </c>
      <c r="K22" s="7" t="s">
        <v>6243</v>
      </c>
      <c r="L22" s="7" t="s">
        <v>6244</v>
      </c>
      <c r="M22" s="7" t="s">
        <v>6242</v>
      </c>
      <c r="N22" s="48" t="s">
        <v>435</v>
      </c>
      <c r="O22" s="48" t="s">
        <v>6</v>
      </c>
      <c r="P22" s="261">
        <v>48393</v>
      </c>
      <c r="Q22" s="262" t="s">
        <v>6245</v>
      </c>
      <c r="R22" s="263">
        <v>42.525225338876403</v>
      </c>
      <c r="S22" s="263">
        <v>-83.565064118477594</v>
      </c>
      <c r="T22" s="226">
        <v>80</v>
      </c>
      <c r="U22" s="235">
        <v>22680</v>
      </c>
      <c r="V22" s="7" t="s">
        <v>1095</v>
      </c>
      <c r="W22" s="48" t="s">
        <v>6243</v>
      </c>
      <c r="X22" s="48" t="s">
        <v>6241</v>
      </c>
      <c r="Y22" s="7" t="s">
        <v>182</v>
      </c>
      <c r="Z22" s="48" t="s">
        <v>183</v>
      </c>
      <c r="AA22" s="48" t="s">
        <v>6</v>
      </c>
      <c r="AB22" s="48" t="s">
        <v>578</v>
      </c>
      <c r="AC22" s="61">
        <v>45118</v>
      </c>
      <c r="AD22" s="7" t="s">
        <v>6249</v>
      </c>
      <c r="AE22" s="7" t="s">
        <v>6247</v>
      </c>
      <c r="AF22" s="7" t="s">
        <v>6248</v>
      </c>
      <c r="AG22" s="311" t="s">
        <v>6243</v>
      </c>
      <c r="AH22" s="7">
        <f t="shared" si="0"/>
        <v>25</v>
      </c>
      <c r="AI22" s="7"/>
      <c r="AJ22" s="7"/>
      <c r="AK22" s="7"/>
    </row>
    <row r="23" spans="1:37" ht="105">
      <c r="A23" s="63">
        <v>6022</v>
      </c>
      <c r="B23" s="48" t="s">
        <v>167</v>
      </c>
      <c r="C23" s="48" t="s">
        <v>2336</v>
      </c>
      <c r="D23" s="72" t="s">
        <v>6241</v>
      </c>
      <c r="E23" s="48" t="s">
        <v>170</v>
      </c>
      <c r="F23" s="7" t="s">
        <v>6250</v>
      </c>
      <c r="G23" s="7" t="s">
        <v>6191</v>
      </c>
      <c r="H23" s="7" t="s">
        <v>6134</v>
      </c>
      <c r="I23" s="7" t="s">
        <v>6104</v>
      </c>
      <c r="J23" s="7" t="s">
        <v>6192</v>
      </c>
      <c r="K23" s="7" t="s">
        <v>6243</v>
      </c>
      <c r="L23" s="7" t="s">
        <v>6251</v>
      </c>
      <c r="M23" s="7" t="s">
        <v>6250</v>
      </c>
      <c r="N23" s="48" t="s">
        <v>1048</v>
      </c>
      <c r="O23" s="48" t="s">
        <v>6</v>
      </c>
      <c r="P23" s="261">
        <v>85204</v>
      </c>
      <c r="Q23" s="262" t="s">
        <v>6245</v>
      </c>
      <c r="R23" s="263">
        <v>33.384092780152798</v>
      </c>
      <c r="S23" s="263">
        <v>-111.816832073686</v>
      </c>
      <c r="T23" s="225">
        <v>73</v>
      </c>
      <c r="U23" s="141"/>
      <c r="W23" s="48" t="s">
        <v>6243</v>
      </c>
      <c r="X23" s="48" t="s">
        <v>6241</v>
      </c>
      <c r="Y23" s="7" t="s">
        <v>182</v>
      </c>
      <c r="Z23" s="48" t="s">
        <v>183</v>
      </c>
      <c r="AA23" s="48" t="s">
        <v>6</v>
      </c>
      <c r="AB23" s="48" t="s">
        <v>578</v>
      </c>
      <c r="AC23" s="61">
        <v>45118</v>
      </c>
      <c r="AD23" s="7" t="s">
        <v>6246</v>
      </c>
      <c r="AE23" s="7" t="s">
        <v>6252</v>
      </c>
      <c r="AF23" s="7" t="s">
        <v>6248</v>
      </c>
      <c r="AG23" s="311" t="s">
        <v>6243</v>
      </c>
      <c r="AH23" s="7">
        <f t="shared" si="0"/>
        <v>25</v>
      </c>
      <c r="AI23" s="7"/>
      <c r="AJ23" s="7"/>
      <c r="AK23" s="7"/>
    </row>
    <row r="24" spans="1:37" ht="150">
      <c r="A24" s="411">
        <v>6023</v>
      </c>
      <c r="B24" s="48" t="s">
        <v>195</v>
      </c>
      <c r="C24" s="48" t="s">
        <v>2336</v>
      </c>
      <c r="D24" s="72" t="s">
        <v>6241</v>
      </c>
      <c r="E24" s="48" t="s">
        <v>170</v>
      </c>
      <c r="F24" s="7" t="s">
        <v>6253</v>
      </c>
      <c r="G24" s="7" t="s">
        <v>6161</v>
      </c>
      <c r="H24" s="7" t="s">
        <v>6134</v>
      </c>
      <c r="I24" s="7" t="s">
        <v>6104</v>
      </c>
      <c r="J24" s="7" t="s">
        <v>6175</v>
      </c>
      <c r="K24" s="7" t="s">
        <v>6243</v>
      </c>
      <c r="M24" s="7" t="s">
        <v>6254</v>
      </c>
      <c r="N24" s="48" t="s">
        <v>1048</v>
      </c>
      <c r="O24" s="48" t="s">
        <v>6</v>
      </c>
      <c r="P24" s="261">
        <v>85128</v>
      </c>
      <c r="Q24" s="262" t="s">
        <v>6255</v>
      </c>
      <c r="R24" s="18">
        <v>32.759399999999999</v>
      </c>
      <c r="S24" s="255">
        <v>-111.612522</v>
      </c>
      <c r="T24" s="226"/>
      <c r="W24" s="48" t="s">
        <v>6243</v>
      </c>
      <c r="X24" s="48" t="s">
        <v>6241</v>
      </c>
      <c r="Y24" s="7" t="s">
        <v>182</v>
      </c>
      <c r="Z24" s="48" t="s">
        <v>183</v>
      </c>
      <c r="AA24" s="48" t="s">
        <v>6</v>
      </c>
      <c r="AB24" s="48" t="s">
        <v>578</v>
      </c>
      <c r="AC24" s="61">
        <v>45118</v>
      </c>
      <c r="AD24" s="7" t="s">
        <v>6256</v>
      </c>
      <c r="AE24" s="7" t="s">
        <v>6257</v>
      </c>
      <c r="AF24" s="7" t="s">
        <v>6248</v>
      </c>
      <c r="AG24" s="311" t="s">
        <v>6243</v>
      </c>
      <c r="AH24" s="7">
        <f t="shared" si="0"/>
        <v>25</v>
      </c>
      <c r="AI24" s="7"/>
      <c r="AJ24" s="7"/>
      <c r="AK24" s="7"/>
    </row>
    <row r="25" spans="1:37" ht="75">
      <c r="A25" s="63">
        <v>6024</v>
      </c>
      <c r="B25" s="48" t="s">
        <v>167</v>
      </c>
      <c r="C25" s="48" t="s">
        <v>2336</v>
      </c>
      <c r="D25" s="72" t="s">
        <v>6241</v>
      </c>
      <c r="E25" s="48" t="s">
        <v>170</v>
      </c>
      <c r="F25" s="7" t="s">
        <v>1186</v>
      </c>
      <c r="G25" s="7" t="s">
        <v>6218</v>
      </c>
      <c r="H25" s="7" t="s">
        <v>6134</v>
      </c>
      <c r="I25" s="7" t="s">
        <v>6104</v>
      </c>
      <c r="J25" s="7" t="s">
        <v>6104</v>
      </c>
      <c r="K25" s="7" t="s">
        <v>6243</v>
      </c>
      <c r="L25" s="7" t="s">
        <v>6258</v>
      </c>
      <c r="M25" s="7" t="s">
        <v>182</v>
      </c>
      <c r="N25" s="48" t="s">
        <v>183</v>
      </c>
      <c r="O25" s="48" t="s">
        <v>6</v>
      </c>
      <c r="P25" s="261">
        <v>28211</v>
      </c>
      <c r="Q25" s="262" t="s">
        <v>6259</v>
      </c>
      <c r="R25" s="263" t="s">
        <v>6261</v>
      </c>
      <c r="S25" s="263">
        <v>-80.830627746100603</v>
      </c>
      <c r="T25" s="226">
        <v>113</v>
      </c>
      <c r="W25" s="48" t="s">
        <v>6243</v>
      </c>
      <c r="X25" s="48" t="s">
        <v>6241</v>
      </c>
      <c r="Y25" s="7" t="s">
        <v>182</v>
      </c>
      <c r="Z25" s="48" t="s">
        <v>183</v>
      </c>
      <c r="AA25" s="48" t="s">
        <v>6</v>
      </c>
      <c r="AB25" s="48" t="s">
        <v>578</v>
      </c>
      <c r="AC25" s="61">
        <v>45118</v>
      </c>
      <c r="AD25" s="7" t="s">
        <v>6260</v>
      </c>
      <c r="AE25" s="7" t="s">
        <v>6257</v>
      </c>
      <c r="AF25" s="7" t="s">
        <v>6248</v>
      </c>
      <c r="AG25" s="311" t="s">
        <v>6243</v>
      </c>
      <c r="AH25" s="7">
        <f t="shared" si="0"/>
        <v>25</v>
      </c>
      <c r="AI25" s="7"/>
      <c r="AJ25" s="7"/>
      <c r="AK25" s="7"/>
    </row>
    <row r="26" spans="1:37" ht="135">
      <c r="A26" s="411">
        <v>6025</v>
      </c>
      <c r="B26" s="48" t="s">
        <v>167</v>
      </c>
      <c r="C26" s="48" t="s">
        <v>2336</v>
      </c>
      <c r="D26" s="72" t="s">
        <v>6241</v>
      </c>
      <c r="E26" s="48" t="s">
        <v>170</v>
      </c>
      <c r="F26" s="7" t="s">
        <v>6262</v>
      </c>
      <c r="G26" s="7" t="s">
        <v>6191</v>
      </c>
      <c r="H26" s="7" t="s">
        <v>6103</v>
      </c>
      <c r="I26" s="7" t="s">
        <v>6104</v>
      </c>
      <c r="J26" s="7" t="s">
        <v>6192</v>
      </c>
      <c r="K26" s="7" t="s">
        <v>6243</v>
      </c>
      <c r="L26" s="7" t="s">
        <v>6263</v>
      </c>
      <c r="M26" s="7" t="s">
        <v>6264</v>
      </c>
      <c r="N26" s="48" t="s">
        <v>6119</v>
      </c>
      <c r="O26" s="48" t="s">
        <v>6</v>
      </c>
      <c r="P26" s="261">
        <v>43105</v>
      </c>
      <c r="Q26" s="262" t="s">
        <v>6265</v>
      </c>
      <c r="R26" s="263">
        <v>39.842530454816703</v>
      </c>
      <c r="S26" s="263">
        <v>-82.566701001721398</v>
      </c>
      <c r="T26" s="226">
        <v>70</v>
      </c>
      <c r="W26" s="48" t="s">
        <v>6243</v>
      </c>
      <c r="X26" s="48" t="s">
        <v>6241</v>
      </c>
      <c r="Y26" s="7" t="s">
        <v>182</v>
      </c>
      <c r="Z26" s="48" t="s">
        <v>183</v>
      </c>
      <c r="AA26" s="48" t="s">
        <v>6</v>
      </c>
      <c r="AB26" s="48" t="s">
        <v>578</v>
      </c>
      <c r="AC26" s="61">
        <v>45118</v>
      </c>
      <c r="AD26" s="7" t="s">
        <v>6266</v>
      </c>
      <c r="AE26" s="7" t="s">
        <v>6267</v>
      </c>
      <c r="AF26" s="7" t="s">
        <v>6248</v>
      </c>
      <c r="AG26" s="311" t="s">
        <v>6243</v>
      </c>
      <c r="AH26" s="7">
        <f t="shared" si="0"/>
        <v>25</v>
      </c>
      <c r="AI26" s="7"/>
      <c r="AJ26" s="7"/>
      <c r="AK26" s="7"/>
    </row>
    <row r="27" spans="1:37" ht="105">
      <c r="A27" s="63">
        <v>6026</v>
      </c>
      <c r="B27" s="48" t="s">
        <v>167</v>
      </c>
      <c r="C27" s="48" t="s">
        <v>2336</v>
      </c>
      <c r="D27" s="72" t="s">
        <v>6241</v>
      </c>
      <c r="E27" s="48" t="s">
        <v>170</v>
      </c>
      <c r="F27" s="7" t="s">
        <v>6268</v>
      </c>
      <c r="G27" s="7" t="s">
        <v>6191</v>
      </c>
      <c r="H27" s="7" t="s">
        <v>6103</v>
      </c>
      <c r="I27" s="7" t="s">
        <v>6104</v>
      </c>
      <c r="J27" s="7" t="s">
        <v>6192</v>
      </c>
      <c r="K27" s="7" t="s">
        <v>6243</v>
      </c>
      <c r="L27" s="7" t="s">
        <v>6269</v>
      </c>
      <c r="M27" s="7" t="s">
        <v>6270</v>
      </c>
      <c r="N27" s="48" t="s">
        <v>249</v>
      </c>
      <c r="O27" s="48" t="s">
        <v>6</v>
      </c>
      <c r="P27" s="261">
        <v>92821</v>
      </c>
      <c r="Q27" s="262" t="s">
        <v>6271</v>
      </c>
      <c r="R27" s="263">
        <v>33.853340229804999</v>
      </c>
      <c r="S27" s="263">
        <v>-117.91777579998499</v>
      </c>
      <c r="T27" s="226">
        <v>33</v>
      </c>
      <c r="W27" s="48" t="s">
        <v>6243</v>
      </c>
      <c r="X27" s="48" t="s">
        <v>6241</v>
      </c>
      <c r="Y27" s="7" t="s">
        <v>182</v>
      </c>
      <c r="Z27" s="48" t="s">
        <v>183</v>
      </c>
      <c r="AA27" s="48" t="s">
        <v>6</v>
      </c>
      <c r="AB27" s="48" t="s">
        <v>578</v>
      </c>
      <c r="AC27" s="61">
        <v>45118</v>
      </c>
      <c r="AD27" s="7" t="s">
        <v>6272</v>
      </c>
      <c r="AE27" s="7" t="s">
        <v>6273</v>
      </c>
      <c r="AF27" s="7" t="s">
        <v>6248</v>
      </c>
      <c r="AG27" s="311" t="s">
        <v>6243</v>
      </c>
      <c r="AH27" s="7">
        <f t="shared" si="0"/>
        <v>25</v>
      </c>
      <c r="AI27" s="7"/>
      <c r="AJ27" s="7"/>
      <c r="AK27" s="7"/>
    </row>
    <row r="28" spans="1:37" ht="105">
      <c r="A28" s="411">
        <v>6027</v>
      </c>
      <c r="B28" s="48" t="s">
        <v>167</v>
      </c>
      <c r="C28" s="48" t="s">
        <v>2336</v>
      </c>
      <c r="D28" s="72" t="s">
        <v>6241</v>
      </c>
      <c r="E28" s="48" t="s">
        <v>170</v>
      </c>
      <c r="F28" s="7" t="s">
        <v>6274</v>
      </c>
      <c r="G28" s="7" t="s">
        <v>6210</v>
      </c>
      <c r="H28" s="7" t="s">
        <v>6103</v>
      </c>
      <c r="I28" s="7" t="s">
        <v>6104</v>
      </c>
      <c r="J28" s="7" t="s">
        <v>6115</v>
      </c>
      <c r="K28" s="7" t="s">
        <v>6243</v>
      </c>
      <c r="L28" s="7" t="s">
        <v>6275</v>
      </c>
      <c r="M28" s="7" t="s">
        <v>6178</v>
      </c>
      <c r="N28" s="48" t="s">
        <v>6119</v>
      </c>
      <c r="O28" s="48" t="s">
        <v>6</v>
      </c>
      <c r="P28" s="261">
        <v>43130</v>
      </c>
      <c r="Q28" s="262" t="s">
        <v>6265</v>
      </c>
      <c r="R28" s="263">
        <v>39.712378991967498</v>
      </c>
      <c r="S28" s="263">
        <v>-82.544833786378703</v>
      </c>
      <c r="T28" s="226">
        <v>100</v>
      </c>
      <c r="U28" s="235">
        <v>1800</v>
      </c>
      <c r="V28" s="7" t="s">
        <v>1095</v>
      </c>
      <c r="W28" s="48" t="s">
        <v>6243</v>
      </c>
      <c r="X28" s="48" t="s">
        <v>6241</v>
      </c>
      <c r="Y28" s="7" t="s">
        <v>182</v>
      </c>
      <c r="Z28" s="48" t="s">
        <v>183</v>
      </c>
      <c r="AA28" s="48" t="s">
        <v>6</v>
      </c>
      <c r="AB28" s="48" t="s">
        <v>578</v>
      </c>
      <c r="AC28" s="61">
        <v>45118</v>
      </c>
      <c r="AD28" s="7" t="s">
        <v>6276</v>
      </c>
      <c r="AE28" s="7" t="s">
        <v>6277</v>
      </c>
      <c r="AF28" s="7" t="s">
        <v>6248</v>
      </c>
      <c r="AG28" s="311" t="s">
        <v>6243</v>
      </c>
      <c r="AH28" s="7">
        <f t="shared" si="0"/>
        <v>25</v>
      </c>
      <c r="AI28" s="7"/>
      <c r="AJ28" s="7"/>
      <c r="AK28" s="7"/>
    </row>
    <row r="29" spans="1:37" ht="111" customHeight="1">
      <c r="A29" s="63">
        <v>6028</v>
      </c>
      <c r="B29" s="63" t="s">
        <v>195</v>
      </c>
      <c r="C29" s="48" t="s">
        <v>2336</v>
      </c>
      <c r="D29" s="72" t="s">
        <v>6241</v>
      </c>
      <c r="E29" s="48" t="s">
        <v>170</v>
      </c>
      <c r="F29" s="7" t="s">
        <v>6274</v>
      </c>
      <c r="G29" s="7" t="s">
        <v>6210</v>
      </c>
      <c r="H29" s="7" t="s">
        <v>6103</v>
      </c>
      <c r="I29" s="7" t="s">
        <v>6104</v>
      </c>
      <c r="J29" s="7" t="s">
        <v>6143</v>
      </c>
      <c r="K29" s="7" t="s">
        <v>6243</v>
      </c>
      <c r="L29" s="7" t="s">
        <v>6275</v>
      </c>
      <c r="M29" s="7" t="s">
        <v>6178</v>
      </c>
      <c r="N29" s="48" t="s">
        <v>6119</v>
      </c>
      <c r="O29" s="48" t="s">
        <v>6</v>
      </c>
      <c r="P29" s="261">
        <v>43130</v>
      </c>
      <c r="Q29" s="262" t="s">
        <v>6265</v>
      </c>
      <c r="R29" s="263">
        <v>39.712378991967498</v>
      </c>
      <c r="S29" s="263">
        <v>-82.544833786378703</v>
      </c>
      <c r="T29" s="226">
        <v>150</v>
      </c>
      <c r="U29" s="235">
        <v>10000</v>
      </c>
      <c r="V29" s="7" t="s">
        <v>1095</v>
      </c>
      <c r="W29" s="48" t="s">
        <v>6243</v>
      </c>
      <c r="X29" s="48" t="s">
        <v>6241</v>
      </c>
      <c r="Y29" s="7" t="s">
        <v>182</v>
      </c>
      <c r="Z29" s="48" t="s">
        <v>183</v>
      </c>
      <c r="AA29" s="48" t="s">
        <v>6</v>
      </c>
      <c r="AB29" s="48" t="s">
        <v>578</v>
      </c>
      <c r="AC29" s="61">
        <v>45118</v>
      </c>
      <c r="AD29" s="1" t="s">
        <v>6278</v>
      </c>
      <c r="AE29" s="7" t="s">
        <v>6279</v>
      </c>
      <c r="AF29" s="7" t="s">
        <v>6248</v>
      </c>
      <c r="AG29" s="311" t="s">
        <v>6243</v>
      </c>
      <c r="AH29" s="7">
        <f t="shared" si="0"/>
        <v>25</v>
      </c>
      <c r="AI29" s="7"/>
      <c r="AJ29" s="7"/>
      <c r="AK29" s="7"/>
    </row>
    <row r="30" spans="1:37" ht="210" customHeight="1">
      <c r="A30" s="411">
        <v>6029</v>
      </c>
      <c r="B30" s="48" t="s">
        <v>167</v>
      </c>
      <c r="C30" s="48" t="s">
        <v>2336</v>
      </c>
      <c r="D30" s="72" t="s">
        <v>6241</v>
      </c>
      <c r="E30" s="48" t="s">
        <v>170</v>
      </c>
      <c r="F30" s="7" t="s">
        <v>6253</v>
      </c>
      <c r="G30" s="7" t="s">
        <v>6114</v>
      </c>
      <c r="H30" s="7" t="s">
        <v>6103</v>
      </c>
      <c r="I30" s="7" t="s">
        <v>6104</v>
      </c>
      <c r="J30" s="7" t="s">
        <v>6280</v>
      </c>
      <c r="K30" s="7" t="s">
        <v>6243</v>
      </c>
      <c r="L30" s="7" t="s">
        <v>6281</v>
      </c>
      <c r="M30" s="7" t="s">
        <v>6282</v>
      </c>
      <c r="N30" s="48" t="s">
        <v>226</v>
      </c>
      <c r="O30" s="48" t="s">
        <v>7</v>
      </c>
      <c r="P30" s="261" t="s">
        <v>6283</v>
      </c>
      <c r="Q30" s="262" t="s">
        <v>6284</v>
      </c>
      <c r="R30" s="263">
        <v>49.041317273051597</v>
      </c>
      <c r="S30" s="263">
        <v>-117.605124213138</v>
      </c>
      <c r="T30" s="226">
        <v>6</v>
      </c>
      <c r="U30" s="235">
        <v>4500</v>
      </c>
      <c r="V30" s="7" t="s">
        <v>1095</v>
      </c>
      <c r="W30" s="48" t="s">
        <v>6243</v>
      </c>
      <c r="X30" s="48" t="s">
        <v>6241</v>
      </c>
      <c r="Y30" s="7" t="s">
        <v>182</v>
      </c>
      <c r="Z30" s="48" t="s">
        <v>183</v>
      </c>
      <c r="AA30" s="48" t="s">
        <v>6</v>
      </c>
      <c r="AB30" s="48" t="s">
        <v>578</v>
      </c>
      <c r="AC30" s="61">
        <v>45118</v>
      </c>
      <c r="AD30" s="7" t="s">
        <v>6276</v>
      </c>
      <c r="AE30" s="188" t="s">
        <v>6285</v>
      </c>
      <c r="AF30" s="7" t="s">
        <v>6248</v>
      </c>
      <c r="AG30" s="311" t="s">
        <v>6243</v>
      </c>
      <c r="AH30" s="7">
        <f t="shared" si="0"/>
        <v>25</v>
      </c>
      <c r="AI30" s="7"/>
      <c r="AJ30" s="7"/>
      <c r="AK30" s="7"/>
    </row>
    <row r="31" spans="1:37" ht="75">
      <c r="A31" s="63">
        <v>6030</v>
      </c>
      <c r="B31" s="63" t="s">
        <v>195</v>
      </c>
      <c r="C31" s="48" t="s">
        <v>2336</v>
      </c>
      <c r="D31" s="72" t="s">
        <v>6241</v>
      </c>
      <c r="E31" s="48" t="s">
        <v>170</v>
      </c>
      <c r="F31" s="7" t="s">
        <v>6253</v>
      </c>
      <c r="G31" s="7" t="s">
        <v>6114</v>
      </c>
      <c r="H31" s="7"/>
      <c r="I31" s="7" t="s">
        <v>6104</v>
      </c>
      <c r="J31" s="7" t="s">
        <v>6286</v>
      </c>
      <c r="K31" s="7" t="s">
        <v>6243</v>
      </c>
      <c r="M31" s="7" t="s">
        <v>6287</v>
      </c>
      <c r="N31" s="48" t="s">
        <v>782</v>
      </c>
      <c r="O31" s="48" t="s">
        <v>6</v>
      </c>
      <c r="P31" s="261"/>
      <c r="Q31" s="307" t="s">
        <v>6245</v>
      </c>
      <c r="R31" s="255">
        <v>34.016007000000002</v>
      </c>
      <c r="S31" s="263">
        <v>-81.017064000000005</v>
      </c>
      <c r="T31" s="226"/>
      <c r="W31" s="48" t="s">
        <v>6243</v>
      </c>
      <c r="X31" s="48" t="s">
        <v>6241</v>
      </c>
      <c r="Y31" s="7" t="s">
        <v>182</v>
      </c>
      <c r="Z31" s="48" t="s">
        <v>183</v>
      </c>
      <c r="AA31" s="48" t="s">
        <v>6</v>
      </c>
      <c r="AB31" s="48" t="s">
        <v>578</v>
      </c>
      <c r="AC31" s="61">
        <v>45131</v>
      </c>
      <c r="AD31" s="7"/>
      <c r="AE31" s="7"/>
      <c r="AF31" s="7" t="s">
        <v>6248</v>
      </c>
      <c r="AG31" s="311" t="s">
        <v>6243</v>
      </c>
      <c r="AH31" s="7">
        <f t="shared" si="0"/>
        <v>25</v>
      </c>
      <c r="AI31" s="7"/>
      <c r="AJ31" s="7"/>
      <c r="AK31" s="7"/>
    </row>
    <row r="32" spans="1:37" ht="90">
      <c r="A32" s="411">
        <v>6031</v>
      </c>
      <c r="B32" s="48" t="s">
        <v>167</v>
      </c>
      <c r="C32" s="48" t="s">
        <v>2336</v>
      </c>
      <c r="D32" s="72" t="s">
        <v>6288</v>
      </c>
      <c r="E32" s="48" t="s">
        <v>197</v>
      </c>
      <c r="F32" s="48" t="s">
        <v>6289</v>
      </c>
      <c r="G32" s="7" t="s">
        <v>6114</v>
      </c>
      <c r="H32" s="7" t="s">
        <v>6103</v>
      </c>
      <c r="I32" s="7" t="s">
        <v>6104</v>
      </c>
      <c r="J32" s="7" t="s">
        <v>6290</v>
      </c>
      <c r="K32" s="7" t="s">
        <v>6291</v>
      </c>
      <c r="L32" s="48" t="s">
        <v>6292</v>
      </c>
      <c r="M32" s="7" t="s">
        <v>6289</v>
      </c>
      <c r="N32" s="48" t="s">
        <v>1400</v>
      </c>
      <c r="O32" s="48" t="s">
        <v>6</v>
      </c>
      <c r="P32" s="261">
        <v>32904</v>
      </c>
      <c r="Q32" s="262" t="s">
        <v>6293</v>
      </c>
      <c r="R32" s="263">
        <v>28.094520276356501</v>
      </c>
      <c r="S32" s="263">
        <v>-80.698126073097498</v>
      </c>
      <c r="T32" s="266"/>
      <c r="U32" s="235">
        <v>15</v>
      </c>
      <c r="V32" s="7" t="s">
        <v>1095</v>
      </c>
      <c r="W32" s="48" t="s">
        <v>6294</v>
      </c>
      <c r="X32" s="48" t="s">
        <v>6295</v>
      </c>
      <c r="Y32" s="48" t="s">
        <v>2488</v>
      </c>
      <c r="Z32" s="48" t="s">
        <v>1287</v>
      </c>
      <c r="AA32" s="48" t="s">
        <v>6</v>
      </c>
      <c r="AB32" s="48" t="s">
        <v>184</v>
      </c>
      <c r="AC32" s="61">
        <v>44766</v>
      </c>
      <c r="AD32" s="7" t="s">
        <v>6296</v>
      </c>
      <c r="AE32" s="48" t="s">
        <v>6297</v>
      </c>
      <c r="AF32" s="7" t="s">
        <v>6298</v>
      </c>
      <c r="AG32" s="7"/>
      <c r="AH32" s="7">
        <f t="shared" si="0"/>
        <v>11</v>
      </c>
      <c r="AI32" s="7"/>
      <c r="AJ32" s="7"/>
      <c r="AK32" s="7"/>
    </row>
    <row r="33" spans="1:37" ht="216" customHeight="1">
      <c r="A33" s="63">
        <v>6032</v>
      </c>
      <c r="B33" s="48" t="s">
        <v>167</v>
      </c>
      <c r="C33" s="48" t="s">
        <v>2336</v>
      </c>
      <c r="D33" s="72" t="s">
        <v>6288</v>
      </c>
      <c r="E33" s="48" t="s">
        <v>197</v>
      </c>
      <c r="F33" s="7" t="s">
        <v>6299</v>
      </c>
      <c r="G33" s="7" t="s">
        <v>6114</v>
      </c>
      <c r="H33" s="7" t="s">
        <v>6103</v>
      </c>
      <c r="I33" s="7" t="s">
        <v>6104</v>
      </c>
      <c r="J33" s="7" t="s">
        <v>6290</v>
      </c>
      <c r="K33" s="7" t="s">
        <v>6300</v>
      </c>
      <c r="L33" s="7" t="s">
        <v>6301</v>
      </c>
      <c r="M33" s="7" t="s">
        <v>3773</v>
      </c>
      <c r="N33" s="48" t="s">
        <v>1287</v>
      </c>
      <c r="O33" s="48" t="s">
        <v>6</v>
      </c>
      <c r="P33" s="261">
        <v>18103</v>
      </c>
      <c r="Q33" s="262" t="s">
        <v>6302</v>
      </c>
      <c r="R33" s="263">
        <v>40.567842729519597</v>
      </c>
      <c r="S33" s="263">
        <v>-75.479137301635703</v>
      </c>
      <c r="T33" s="226"/>
      <c r="U33" s="235">
        <v>5000</v>
      </c>
      <c r="V33" s="7" t="s">
        <v>1095</v>
      </c>
      <c r="W33" s="48" t="s">
        <v>6294</v>
      </c>
      <c r="X33" s="48" t="s">
        <v>6295</v>
      </c>
      <c r="Y33" s="7" t="s">
        <v>2488</v>
      </c>
      <c r="Z33" s="48" t="s">
        <v>1287</v>
      </c>
      <c r="AA33" s="48" t="s">
        <v>6</v>
      </c>
      <c r="AB33" s="48" t="s">
        <v>184</v>
      </c>
      <c r="AC33" s="61">
        <v>44766</v>
      </c>
      <c r="AD33" s="7" t="s">
        <v>6303</v>
      </c>
      <c r="AE33" s="48" t="s">
        <v>6297</v>
      </c>
      <c r="AF33" s="7" t="s">
        <v>6298</v>
      </c>
      <c r="AG33" s="7"/>
      <c r="AH33" s="7">
        <f t="shared" si="0"/>
        <v>11</v>
      </c>
      <c r="AI33" s="7"/>
      <c r="AJ33" s="7"/>
      <c r="AK33" s="7"/>
    </row>
    <row r="34" spans="1:37" ht="153" customHeight="1">
      <c r="A34" s="411">
        <v>6033</v>
      </c>
      <c r="B34" s="63" t="s">
        <v>195</v>
      </c>
      <c r="C34" s="48" t="s">
        <v>2336</v>
      </c>
      <c r="D34" s="72" t="s">
        <v>4147</v>
      </c>
      <c r="E34" s="48" t="s">
        <v>170</v>
      </c>
      <c r="F34" s="7" t="s">
        <v>6304</v>
      </c>
      <c r="G34" s="7" t="s">
        <v>6210</v>
      </c>
      <c r="H34" s="7" t="s">
        <v>6211</v>
      </c>
      <c r="I34" s="7" t="s">
        <v>6104</v>
      </c>
      <c r="J34" s="7" t="s">
        <v>6115</v>
      </c>
      <c r="K34" s="410" t="s">
        <v>6305</v>
      </c>
      <c r="L34" s="7" t="s">
        <v>6306</v>
      </c>
      <c r="M34" s="7" t="s">
        <v>6304</v>
      </c>
      <c r="N34" s="48" t="s">
        <v>1048</v>
      </c>
      <c r="O34" s="48" t="s">
        <v>6</v>
      </c>
      <c r="P34" s="261">
        <v>85122</v>
      </c>
      <c r="Q34" s="262"/>
      <c r="R34" s="408">
        <v>32.881892999999998</v>
      </c>
      <c r="S34" s="408">
        <v>-111.768036</v>
      </c>
      <c r="T34" s="226">
        <v>80</v>
      </c>
      <c r="U34" s="235">
        <v>9100</v>
      </c>
      <c r="V34" s="7" t="s">
        <v>1095</v>
      </c>
      <c r="W34" s="410" t="s">
        <v>6305</v>
      </c>
      <c r="X34" s="408" t="s">
        <v>4147</v>
      </c>
      <c r="Y34" s="408" t="s">
        <v>4150</v>
      </c>
      <c r="Z34" s="408" t="s">
        <v>985</v>
      </c>
      <c r="AA34" s="408" t="s">
        <v>3775</v>
      </c>
      <c r="AB34" s="48" t="s">
        <v>184</v>
      </c>
      <c r="AC34" s="61">
        <v>45294</v>
      </c>
      <c r="AD34" s="7" t="s">
        <v>6307</v>
      </c>
      <c r="AE34" s="7" t="s">
        <v>6308</v>
      </c>
      <c r="AF34" s="7" t="s">
        <v>6309</v>
      </c>
      <c r="AG34" s="7"/>
      <c r="AH34" s="7">
        <f t="shared" si="0"/>
        <v>30</v>
      </c>
      <c r="AI34" s="7"/>
      <c r="AJ34" s="7"/>
      <c r="AK34" s="7"/>
    </row>
    <row r="35" spans="1:37" ht="115.5" customHeight="1">
      <c r="A35" s="63">
        <v>6034</v>
      </c>
      <c r="B35" s="48" t="s">
        <v>230</v>
      </c>
      <c r="C35" s="48" t="s">
        <v>2336</v>
      </c>
      <c r="D35" s="72" t="s">
        <v>1012</v>
      </c>
      <c r="E35" s="48" t="s">
        <v>170</v>
      </c>
      <c r="F35" s="76" t="s">
        <v>6310</v>
      </c>
      <c r="G35" s="7" t="s">
        <v>6114</v>
      </c>
      <c r="H35" s="7" t="s">
        <v>6103</v>
      </c>
      <c r="I35" s="7" t="s">
        <v>6115</v>
      </c>
      <c r="J35" s="7" t="s">
        <v>6143</v>
      </c>
      <c r="K35" s="72" t="s">
        <v>6311</v>
      </c>
      <c r="L35" s="72" t="s">
        <v>1016</v>
      </c>
      <c r="M35" s="72" t="s">
        <v>1017</v>
      </c>
      <c r="N35" s="60" t="s">
        <v>503</v>
      </c>
      <c r="O35" s="60" t="s">
        <v>7</v>
      </c>
      <c r="P35" s="273" t="s">
        <v>1018</v>
      </c>
      <c r="Q35" s="262" t="s">
        <v>1019</v>
      </c>
      <c r="R35" s="263">
        <v>47.403399999999998</v>
      </c>
      <c r="S35" s="263">
        <v>-79.622249999999994</v>
      </c>
      <c r="T35" s="259" t="s">
        <v>6312</v>
      </c>
      <c r="U35" s="274">
        <v>2500</v>
      </c>
      <c r="V35" s="72" t="s">
        <v>6313</v>
      </c>
      <c r="W35" s="76" t="s">
        <v>6311</v>
      </c>
      <c r="X35" s="76" t="s">
        <v>1012</v>
      </c>
      <c r="Y35" s="76" t="s">
        <v>215</v>
      </c>
      <c r="Z35" s="60" t="s">
        <v>212</v>
      </c>
      <c r="AA35" s="60" t="s">
        <v>7</v>
      </c>
      <c r="AB35" s="60" t="s">
        <v>184</v>
      </c>
      <c r="AC35" s="105">
        <v>44778</v>
      </c>
      <c r="AD35" s="72" t="s">
        <v>6314</v>
      </c>
      <c r="AE35" s="72" t="s">
        <v>6315</v>
      </c>
      <c r="AF35" s="7" t="s">
        <v>6316</v>
      </c>
      <c r="AG35" s="7"/>
      <c r="AH35" s="7">
        <f t="shared" si="0"/>
        <v>18</v>
      </c>
      <c r="AI35" s="7"/>
      <c r="AJ35" s="7"/>
      <c r="AK35" s="7"/>
    </row>
    <row r="36" spans="1:37" ht="147" customHeight="1">
      <c r="A36" s="411">
        <v>6035</v>
      </c>
      <c r="B36" s="63" t="s">
        <v>167</v>
      </c>
      <c r="C36" s="48" t="s">
        <v>2336</v>
      </c>
      <c r="D36" s="72" t="s">
        <v>2674</v>
      </c>
      <c r="E36" s="48" t="s">
        <v>197</v>
      </c>
      <c r="F36" s="7" t="s">
        <v>2674</v>
      </c>
      <c r="G36" s="7" t="s">
        <v>6161</v>
      </c>
      <c r="H36" s="7" t="s">
        <v>6134</v>
      </c>
      <c r="I36" s="7" t="s">
        <v>6104</v>
      </c>
      <c r="J36" s="7" t="s">
        <v>6175</v>
      </c>
      <c r="K36" s="7" t="s">
        <v>6317</v>
      </c>
      <c r="L36" s="7" t="s">
        <v>2677</v>
      </c>
      <c r="M36" s="7" t="s">
        <v>2681</v>
      </c>
      <c r="N36" s="48" t="s">
        <v>249</v>
      </c>
      <c r="O36" s="48" t="s">
        <v>6</v>
      </c>
      <c r="P36" s="48" t="s">
        <v>2679</v>
      </c>
      <c r="Q36" s="48" t="s">
        <v>2680</v>
      </c>
      <c r="R36" s="184">
        <v>37.47</v>
      </c>
      <c r="S36" s="275">
        <v>-122.19</v>
      </c>
      <c r="T36" s="225">
        <v>24</v>
      </c>
      <c r="U36" s="141" t="s">
        <v>1563</v>
      </c>
      <c r="V36" s="7" t="s">
        <v>1563</v>
      </c>
      <c r="W36" s="7" t="s">
        <v>6317</v>
      </c>
      <c r="X36" s="7" t="s">
        <v>6318</v>
      </c>
      <c r="Y36" s="7" t="s">
        <v>2681</v>
      </c>
      <c r="Z36" s="48" t="s">
        <v>249</v>
      </c>
      <c r="AA36" s="48" t="s">
        <v>6</v>
      </c>
      <c r="AB36" s="48" t="s">
        <v>184</v>
      </c>
      <c r="AC36" s="61">
        <v>44892</v>
      </c>
      <c r="AD36" s="7" t="s">
        <v>2682</v>
      </c>
      <c r="AE36" s="7" t="s">
        <v>2685</v>
      </c>
      <c r="AF36" s="7" t="s">
        <v>6319</v>
      </c>
      <c r="AG36" s="7"/>
      <c r="AH36" s="7">
        <f t="shared" ref="AH36:AH72" si="1">IF(LEN(TRIM(AF36))=0,0,LEN(TRIM(AF36))-LEN(SUBSTITUTE(AF36," ",""))+1)</f>
        <v>24</v>
      </c>
      <c r="AI36" s="7"/>
      <c r="AJ36" s="7"/>
      <c r="AK36" s="7"/>
    </row>
    <row r="37" spans="1:37" ht="120">
      <c r="A37" s="63">
        <v>6036</v>
      </c>
      <c r="B37" s="48" t="s">
        <v>167</v>
      </c>
      <c r="C37" s="48" t="s">
        <v>2336</v>
      </c>
      <c r="D37" s="72" t="s">
        <v>6320</v>
      </c>
      <c r="E37" s="48" t="s">
        <v>170</v>
      </c>
      <c r="F37" s="7" t="s">
        <v>6321</v>
      </c>
      <c r="G37" s="7" t="s">
        <v>8</v>
      </c>
      <c r="H37" s="7" t="s">
        <v>6134</v>
      </c>
      <c r="I37" s="7" t="s">
        <v>6104</v>
      </c>
      <c r="J37" s="7" t="s">
        <v>8</v>
      </c>
      <c r="K37" s="7"/>
      <c r="L37" s="7" t="s">
        <v>6322</v>
      </c>
      <c r="M37" s="7" t="s">
        <v>6323</v>
      </c>
      <c r="N37" s="48" t="s">
        <v>6119</v>
      </c>
      <c r="O37" s="48" t="s">
        <v>6</v>
      </c>
      <c r="P37" s="261">
        <v>44116</v>
      </c>
      <c r="Q37" s="262" t="s">
        <v>6324</v>
      </c>
      <c r="R37" s="263">
        <v>41.4622072205376</v>
      </c>
      <c r="S37" s="263">
        <v>-81.8475342583355</v>
      </c>
      <c r="T37" s="226">
        <v>3</v>
      </c>
      <c r="X37" s="7" t="s">
        <v>6320</v>
      </c>
      <c r="Y37" s="7" t="s">
        <v>6323</v>
      </c>
      <c r="Z37" s="48" t="s">
        <v>927</v>
      </c>
      <c r="AA37" s="48" t="s">
        <v>6</v>
      </c>
      <c r="AB37" s="48" t="s">
        <v>184</v>
      </c>
      <c r="AC37" s="61">
        <v>44766</v>
      </c>
      <c r="AD37" s="7" t="s">
        <v>6325</v>
      </c>
      <c r="AE37" s="7" t="s">
        <v>6326</v>
      </c>
      <c r="AF37" s="721" t="s">
        <v>6327</v>
      </c>
      <c r="AG37" s="311" t="s">
        <v>6328</v>
      </c>
      <c r="AH37" s="7">
        <f t="shared" si="1"/>
        <v>15</v>
      </c>
      <c r="AI37" s="7"/>
      <c r="AJ37" s="7"/>
      <c r="AK37" s="7"/>
    </row>
    <row r="38" spans="1:37" ht="105">
      <c r="A38" s="411">
        <v>6037</v>
      </c>
      <c r="B38" s="48" t="s">
        <v>167</v>
      </c>
      <c r="C38" s="48" t="s">
        <v>2336</v>
      </c>
      <c r="D38" s="72" t="s">
        <v>6329</v>
      </c>
      <c r="E38" s="48" t="s">
        <v>170</v>
      </c>
      <c r="F38" s="7" t="s">
        <v>6329</v>
      </c>
      <c r="G38" s="7" t="s">
        <v>6191</v>
      </c>
      <c r="H38" s="7" t="s">
        <v>6200</v>
      </c>
      <c r="I38" s="7" t="s">
        <v>6104</v>
      </c>
      <c r="J38" s="7" t="s">
        <v>6192</v>
      </c>
      <c r="K38" s="7" t="s">
        <v>6330</v>
      </c>
      <c r="L38" s="7" t="s">
        <v>6331</v>
      </c>
      <c r="M38" s="7" t="s">
        <v>4150</v>
      </c>
      <c r="N38" s="48" t="s">
        <v>985</v>
      </c>
      <c r="O38" s="48" t="s">
        <v>6</v>
      </c>
      <c r="P38" s="261">
        <v>75233</v>
      </c>
      <c r="Q38" s="262" t="s">
        <v>6332</v>
      </c>
      <c r="R38" s="263">
        <v>32.681824116863098</v>
      </c>
      <c r="S38" s="263">
        <v>-96.883944833465307</v>
      </c>
      <c r="T38" s="225">
        <v>12</v>
      </c>
      <c r="U38" s="141"/>
      <c r="W38" s="7" t="s">
        <v>6333</v>
      </c>
      <c r="X38" s="7" t="s">
        <v>6334</v>
      </c>
      <c r="Y38" s="7" t="s">
        <v>6335</v>
      </c>
      <c r="Z38" s="48" t="s">
        <v>249</v>
      </c>
      <c r="AA38" s="48" t="s">
        <v>6</v>
      </c>
      <c r="AB38" s="48" t="s">
        <v>184</v>
      </c>
      <c r="AC38" s="61">
        <v>45135</v>
      </c>
      <c r="AD38" s="7" t="s">
        <v>6336</v>
      </c>
      <c r="AE38" s="7"/>
      <c r="AF38" s="7" t="s">
        <v>6337</v>
      </c>
      <c r="AG38" s="7"/>
      <c r="AH38" s="7">
        <f t="shared" si="1"/>
        <v>15</v>
      </c>
      <c r="AI38" s="7"/>
      <c r="AJ38" s="7"/>
      <c r="AK38" s="7"/>
    </row>
    <row r="39" spans="1:37" ht="150">
      <c r="A39" s="63">
        <v>6038</v>
      </c>
      <c r="B39" s="48" t="s">
        <v>167</v>
      </c>
      <c r="C39" s="48" t="s">
        <v>2336</v>
      </c>
      <c r="D39" s="72" t="s">
        <v>312</v>
      </c>
      <c r="E39" s="48" t="s">
        <v>170</v>
      </c>
      <c r="F39" s="7" t="s">
        <v>6338</v>
      </c>
      <c r="G39" s="7" t="s">
        <v>6114</v>
      </c>
      <c r="H39" s="7" t="s">
        <v>6103</v>
      </c>
      <c r="I39" s="7" t="s">
        <v>6192</v>
      </c>
      <c r="J39" s="7" t="s">
        <v>6290</v>
      </c>
      <c r="K39" s="7" t="s">
        <v>320</v>
      </c>
      <c r="L39" s="7" t="s">
        <v>6339</v>
      </c>
      <c r="M39" s="7" t="s">
        <v>6340</v>
      </c>
      <c r="N39" s="48" t="s">
        <v>212</v>
      </c>
      <c r="O39" s="48" t="s">
        <v>7</v>
      </c>
      <c r="P39" s="261" t="s">
        <v>334</v>
      </c>
      <c r="Q39" s="262" t="s">
        <v>6341</v>
      </c>
      <c r="R39" s="263">
        <v>46.577141779133697</v>
      </c>
      <c r="S39" s="263">
        <v>-80.802447727467893</v>
      </c>
      <c r="T39" s="226">
        <v>2500</v>
      </c>
      <c r="U39" s="235">
        <v>20000</v>
      </c>
      <c r="V39" s="7" t="s">
        <v>6342</v>
      </c>
      <c r="W39" s="7" t="s">
        <v>320</v>
      </c>
      <c r="X39" s="7" t="s">
        <v>312</v>
      </c>
      <c r="Y39" s="7" t="s">
        <v>6343</v>
      </c>
      <c r="Z39" s="48" t="s">
        <v>322</v>
      </c>
      <c r="AA39" s="48" t="s">
        <v>323</v>
      </c>
      <c r="AB39" s="48" t="s">
        <v>184</v>
      </c>
      <c r="AC39" s="61">
        <v>45135</v>
      </c>
      <c r="AD39" s="7" t="s">
        <v>6344</v>
      </c>
      <c r="AE39" s="7" t="s">
        <v>6224</v>
      </c>
      <c r="AF39" s="722" t="s">
        <v>325</v>
      </c>
      <c r="AG39" s="7"/>
      <c r="AH39" s="7">
        <f t="shared" si="1"/>
        <v>30</v>
      </c>
      <c r="AI39" s="7"/>
      <c r="AJ39" s="7"/>
      <c r="AK39" s="7"/>
    </row>
    <row r="40" spans="1:37" ht="184.15" customHeight="1">
      <c r="A40" s="411">
        <v>6039</v>
      </c>
      <c r="B40" s="48" t="s">
        <v>167</v>
      </c>
      <c r="C40" s="48" t="s">
        <v>2336</v>
      </c>
      <c r="D40" s="72" t="s">
        <v>6345</v>
      </c>
      <c r="E40" s="48" t="s">
        <v>170</v>
      </c>
      <c r="F40" s="7" t="s">
        <v>6345</v>
      </c>
      <c r="G40" s="7" t="s">
        <v>6161</v>
      </c>
      <c r="H40" s="7" t="s">
        <v>6134</v>
      </c>
      <c r="I40" s="7" t="s">
        <v>6104</v>
      </c>
      <c r="J40" s="7" t="s">
        <v>6175</v>
      </c>
      <c r="K40" s="7" t="s">
        <v>6346</v>
      </c>
      <c r="L40" s="72" t="s">
        <v>2507</v>
      </c>
      <c r="M40" s="72" t="s">
        <v>1633</v>
      </c>
      <c r="N40" s="48" t="s">
        <v>435</v>
      </c>
      <c r="O40" s="48" t="s">
        <v>6</v>
      </c>
      <c r="P40" s="261">
        <v>49423</v>
      </c>
      <c r="Q40" s="262" t="s">
        <v>2508</v>
      </c>
      <c r="R40" s="263">
        <v>42.775371100138599</v>
      </c>
      <c r="S40" s="263">
        <v>-86.125653649423995</v>
      </c>
      <c r="T40" s="226"/>
      <c r="W40" s="7" t="s">
        <v>6346</v>
      </c>
      <c r="X40" s="7" t="s">
        <v>6345</v>
      </c>
      <c r="Y40" s="7" t="s">
        <v>1633</v>
      </c>
      <c r="Z40" s="48" t="s">
        <v>435</v>
      </c>
      <c r="AA40" s="48" t="s">
        <v>6</v>
      </c>
      <c r="AB40" s="48" t="s">
        <v>578</v>
      </c>
      <c r="AC40" s="61">
        <v>45135</v>
      </c>
      <c r="AD40" s="7" t="s">
        <v>6347</v>
      </c>
      <c r="AE40" s="7"/>
      <c r="AF40" s="7" t="s">
        <v>6348</v>
      </c>
      <c r="AG40" s="7"/>
      <c r="AH40" s="7">
        <f t="shared" si="1"/>
        <v>22</v>
      </c>
      <c r="AI40" s="7"/>
      <c r="AJ40" s="7"/>
      <c r="AK40" s="7"/>
    </row>
    <row r="41" spans="1:37" ht="164.65" customHeight="1">
      <c r="A41" s="63">
        <v>6040</v>
      </c>
      <c r="B41" s="48" t="s">
        <v>167</v>
      </c>
      <c r="C41" s="48" t="s">
        <v>2336</v>
      </c>
      <c r="D41" s="72" t="s">
        <v>6345</v>
      </c>
      <c r="E41" s="48" t="s">
        <v>170</v>
      </c>
      <c r="F41" s="7" t="s">
        <v>6345</v>
      </c>
      <c r="G41" s="7" t="s">
        <v>6191</v>
      </c>
      <c r="H41" s="7" t="s">
        <v>6134</v>
      </c>
      <c r="I41" s="7" t="s">
        <v>6104</v>
      </c>
      <c r="J41" s="7" t="s">
        <v>6192</v>
      </c>
      <c r="K41" s="7" t="s">
        <v>6346</v>
      </c>
      <c r="L41" s="72" t="s">
        <v>2507</v>
      </c>
      <c r="M41" s="72" t="s">
        <v>1633</v>
      </c>
      <c r="N41" s="48" t="s">
        <v>435</v>
      </c>
      <c r="O41" s="48" t="s">
        <v>6</v>
      </c>
      <c r="P41" s="261">
        <v>49423</v>
      </c>
      <c r="Q41" s="262" t="s">
        <v>2508</v>
      </c>
      <c r="R41" s="263">
        <v>42.775371100138599</v>
      </c>
      <c r="S41" s="263">
        <v>-86.125653649423995</v>
      </c>
      <c r="T41" s="226"/>
      <c r="W41" s="7" t="s">
        <v>6346</v>
      </c>
      <c r="X41" s="7" t="s">
        <v>6345</v>
      </c>
      <c r="Y41" s="7" t="s">
        <v>1633</v>
      </c>
      <c r="Z41" s="48" t="s">
        <v>435</v>
      </c>
      <c r="AA41" s="48" t="s">
        <v>6</v>
      </c>
      <c r="AB41" s="48" t="s">
        <v>578</v>
      </c>
      <c r="AC41" s="61">
        <v>45138</v>
      </c>
      <c r="AD41" s="7" t="s">
        <v>6347</v>
      </c>
      <c r="AE41" s="7"/>
      <c r="AF41" s="7" t="s">
        <v>6349</v>
      </c>
      <c r="AG41" s="311" t="s">
        <v>6350</v>
      </c>
      <c r="AH41" s="7">
        <f t="shared" si="1"/>
        <v>22</v>
      </c>
      <c r="AI41" s="7"/>
      <c r="AJ41" s="7"/>
      <c r="AK41" s="7"/>
    </row>
    <row r="42" spans="1:37" ht="105">
      <c r="A42" s="411">
        <v>6041</v>
      </c>
      <c r="B42" s="48" t="s">
        <v>167</v>
      </c>
      <c r="C42" s="48" t="s">
        <v>2336</v>
      </c>
      <c r="D42" s="72" t="s">
        <v>6351</v>
      </c>
      <c r="E42" s="48" t="s">
        <v>197</v>
      </c>
      <c r="F42" s="7" t="s">
        <v>6352</v>
      </c>
      <c r="G42" s="7" t="s">
        <v>6191</v>
      </c>
      <c r="H42" s="7" t="s">
        <v>6134</v>
      </c>
      <c r="I42" s="7" t="s">
        <v>6104</v>
      </c>
      <c r="J42" s="7" t="s">
        <v>6104</v>
      </c>
      <c r="K42" s="7" t="s">
        <v>6353</v>
      </c>
      <c r="L42" s="7" t="s">
        <v>6354</v>
      </c>
      <c r="M42" s="7" t="s">
        <v>6355</v>
      </c>
      <c r="N42" s="48" t="s">
        <v>993</v>
      </c>
      <c r="O42" s="48" t="s">
        <v>6</v>
      </c>
      <c r="P42" s="261">
        <v>53933</v>
      </c>
      <c r="Q42" s="262" t="s">
        <v>6356</v>
      </c>
      <c r="R42" s="263">
        <v>43.567670442419399</v>
      </c>
      <c r="S42" s="263">
        <v>-88.905624857455905</v>
      </c>
      <c r="T42" s="226">
        <v>25</v>
      </c>
      <c r="W42" s="48" t="s">
        <v>6353</v>
      </c>
      <c r="X42" s="48" t="s">
        <v>6352</v>
      </c>
      <c r="Y42" s="7" t="s">
        <v>6355</v>
      </c>
      <c r="Z42" s="48" t="s">
        <v>993</v>
      </c>
      <c r="AA42" s="48" t="s">
        <v>6</v>
      </c>
      <c r="AB42" s="48" t="s">
        <v>578</v>
      </c>
      <c r="AC42" s="61">
        <v>45138</v>
      </c>
      <c r="AD42" s="7" t="s">
        <v>6357</v>
      </c>
      <c r="AE42" s="7" t="s">
        <v>6358</v>
      </c>
      <c r="AF42" s="7" t="s">
        <v>6359</v>
      </c>
      <c r="AG42" s="7"/>
      <c r="AH42" s="7">
        <f t="shared" si="1"/>
        <v>24</v>
      </c>
      <c r="AI42" s="7"/>
      <c r="AJ42" s="7"/>
      <c r="AK42" s="7"/>
    </row>
    <row r="43" spans="1:37" ht="144" customHeight="1">
      <c r="A43" s="63">
        <v>6042</v>
      </c>
      <c r="B43" s="48" t="s">
        <v>167</v>
      </c>
      <c r="C43" s="48" t="s">
        <v>2336</v>
      </c>
      <c r="D43" s="72" t="s">
        <v>6360</v>
      </c>
      <c r="E43" s="48" t="s">
        <v>197</v>
      </c>
      <c r="F43" s="7" t="s">
        <v>6360</v>
      </c>
      <c r="G43" s="7" t="s">
        <v>6114</v>
      </c>
      <c r="H43" s="7" t="s">
        <v>6134</v>
      </c>
      <c r="I43" s="7" t="s">
        <v>6104</v>
      </c>
      <c r="J43" s="7" t="s">
        <v>6105</v>
      </c>
      <c r="K43" t="s">
        <v>6361</v>
      </c>
      <c r="L43" s="7" t="s">
        <v>6362</v>
      </c>
      <c r="M43" s="7" t="s">
        <v>6363</v>
      </c>
      <c r="N43" s="48" t="s">
        <v>1287</v>
      </c>
      <c r="O43" s="48" t="s">
        <v>6</v>
      </c>
      <c r="P43" s="261">
        <v>16117</v>
      </c>
      <c r="Q43" s="262" t="s">
        <v>6364</v>
      </c>
      <c r="R43" s="263">
        <v>40.859399737039098</v>
      </c>
      <c r="S43" s="263">
        <v>-80.274877728835307</v>
      </c>
      <c r="T43" s="276">
        <v>64</v>
      </c>
      <c r="U43" s="235">
        <v>10000</v>
      </c>
      <c r="V43" s="7" t="s">
        <v>1095</v>
      </c>
      <c r="W43" s="48" t="s">
        <v>6365</v>
      </c>
      <c r="X43" s="48" t="s">
        <v>6366</v>
      </c>
      <c r="Y43" s="7" t="s">
        <v>6367</v>
      </c>
      <c r="Z43" s="48" t="s">
        <v>6368</v>
      </c>
      <c r="AA43" s="48" t="s">
        <v>6369</v>
      </c>
      <c r="AB43" s="48" t="s">
        <v>578</v>
      </c>
      <c r="AC43" s="61">
        <v>45125</v>
      </c>
      <c r="AD43" s="7" t="s">
        <v>6370</v>
      </c>
      <c r="AE43" s="7" t="s">
        <v>6371</v>
      </c>
      <c r="AF43" s="7" t="s">
        <v>6372</v>
      </c>
      <c r="AG43" s="7"/>
      <c r="AH43" s="7">
        <f t="shared" si="1"/>
        <v>22</v>
      </c>
      <c r="AI43" s="7"/>
      <c r="AJ43" s="7"/>
      <c r="AK43" s="7"/>
    </row>
    <row r="44" spans="1:37" ht="90">
      <c r="A44" s="411">
        <v>6043</v>
      </c>
      <c r="B44" s="63" t="s">
        <v>167</v>
      </c>
      <c r="C44" s="48" t="s">
        <v>2336</v>
      </c>
      <c r="D44" s="72" t="s">
        <v>6373</v>
      </c>
      <c r="E44" s="48" t="s">
        <v>170</v>
      </c>
      <c r="F44" s="7" t="s">
        <v>6374</v>
      </c>
      <c r="G44" s="7" t="s">
        <v>6210</v>
      </c>
      <c r="H44" s="7" t="s">
        <v>6134</v>
      </c>
      <c r="I44" s="7" t="s">
        <v>6104</v>
      </c>
      <c r="J44" s="7" t="s">
        <v>6115</v>
      </c>
      <c r="K44" t="s">
        <v>6375</v>
      </c>
      <c r="L44" s="7" t="s">
        <v>6376</v>
      </c>
      <c r="M44" s="7" t="s">
        <v>6377</v>
      </c>
      <c r="N44" s="48" t="s">
        <v>841</v>
      </c>
      <c r="O44" s="48" t="s">
        <v>6</v>
      </c>
      <c r="P44" s="261">
        <v>62060</v>
      </c>
      <c r="Q44" s="262" t="s">
        <v>6378</v>
      </c>
      <c r="R44" s="263">
        <v>38.6850044347131</v>
      </c>
      <c r="S44" s="263">
        <v>-90.1604495423271</v>
      </c>
      <c r="T44" s="276">
        <v>48</v>
      </c>
      <c r="U44" s="235">
        <v>24000</v>
      </c>
      <c r="V44" s="7" t="s">
        <v>1095</v>
      </c>
      <c r="W44" s="7" t="s">
        <v>6375</v>
      </c>
      <c r="X44" s="72" t="s">
        <v>6373</v>
      </c>
      <c r="Y44" s="7" t="s">
        <v>6377</v>
      </c>
      <c r="Z44" s="48" t="s">
        <v>841</v>
      </c>
      <c r="AA44" s="48" t="s">
        <v>6</v>
      </c>
      <c r="AB44" s="48" t="s">
        <v>578</v>
      </c>
      <c r="AC44" s="61">
        <v>45132</v>
      </c>
      <c r="AD44" s="7" t="s">
        <v>6379</v>
      </c>
      <c r="AE44" s="7"/>
      <c r="AF44" s="7" t="s">
        <v>6380</v>
      </c>
      <c r="AG44" s="7"/>
      <c r="AH44" s="7">
        <f t="shared" si="1"/>
        <v>23</v>
      </c>
      <c r="AI44" s="7"/>
      <c r="AJ44" s="7"/>
      <c r="AK44" s="7"/>
    </row>
    <row r="45" spans="1:37" ht="114.75" customHeight="1">
      <c r="A45" s="63">
        <v>6044</v>
      </c>
      <c r="B45" s="63" t="s">
        <v>167</v>
      </c>
      <c r="C45" s="48" t="s">
        <v>2336</v>
      </c>
      <c r="D45" s="72" t="s">
        <v>6381</v>
      </c>
      <c r="E45" s="48" t="s">
        <v>170</v>
      </c>
      <c r="F45" s="7" t="s">
        <v>6382</v>
      </c>
      <c r="G45" s="7" t="s">
        <v>6218</v>
      </c>
      <c r="H45" s="7" t="s">
        <v>6134</v>
      </c>
      <c r="I45" s="7" t="s">
        <v>6104</v>
      </c>
      <c r="J45" s="7" t="s">
        <v>6104</v>
      </c>
      <c r="K45" s="7" t="s">
        <v>6383</v>
      </c>
      <c r="L45" s="7" t="s">
        <v>6384</v>
      </c>
      <c r="M45" s="7" t="s">
        <v>4150</v>
      </c>
      <c r="N45" s="48" t="s">
        <v>985</v>
      </c>
      <c r="O45" s="48" t="s">
        <v>6</v>
      </c>
      <c r="P45" s="261">
        <v>75251</v>
      </c>
      <c r="Q45" s="262" t="s">
        <v>6385</v>
      </c>
      <c r="R45" s="263"/>
      <c r="S45" s="263"/>
      <c r="T45" s="276"/>
      <c r="W45" s="7" t="s">
        <v>6386</v>
      </c>
      <c r="X45" s="7" t="s">
        <v>6382</v>
      </c>
      <c r="Y45" s="7" t="s">
        <v>4150</v>
      </c>
      <c r="Z45" s="48" t="s">
        <v>985</v>
      </c>
      <c r="AA45" s="48" t="s">
        <v>6</v>
      </c>
      <c r="AB45" s="48" t="s">
        <v>578</v>
      </c>
      <c r="AC45" s="61">
        <v>45139</v>
      </c>
      <c r="AD45" s="7" t="s">
        <v>6387</v>
      </c>
      <c r="AE45" s="7" t="s">
        <v>6388</v>
      </c>
      <c r="AF45" s="7" t="s">
        <v>6389</v>
      </c>
      <c r="AG45" s="7"/>
      <c r="AH45" s="7">
        <f t="shared" si="1"/>
        <v>16</v>
      </c>
      <c r="AI45" s="7"/>
      <c r="AJ45" s="7"/>
      <c r="AK45" s="7"/>
    </row>
    <row r="46" spans="1:37" ht="60">
      <c r="A46" s="411">
        <v>6045</v>
      </c>
      <c r="B46" s="48" t="s">
        <v>167</v>
      </c>
      <c r="C46" s="48" t="s">
        <v>2336</v>
      </c>
      <c r="D46" s="72" t="s">
        <v>6390</v>
      </c>
      <c r="E46" s="48" t="s">
        <v>170</v>
      </c>
      <c r="F46" s="7" t="s">
        <v>6391</v>
      </c>
      <c r="G46" s="7" t="s">
        <v>8</v>
      </c>
      <c r="H46" s="7" t="s">
        <v>6134</v>
      </c>
      <c r="I46" s="7" t="s">
        <v>6104</v>
      </c>
      <c r="J46" s="7" t="s">
        <v>8</v>
      </c>
      <c r="K46" s="7" t="s">
        <v>6392</v>
      </c>
      <c r="L46" s="7" t="s">
        <v>6393</v>
      </c>
      <c r="M46" s="7" t="s">
        <v>6394</v>
      </c>
      <c r="N46" s="48" t="s">
        <v>249</v>
      </c>
      <c r="O46" s="48" t="s">
        <v>6</v>
      </c>
      <c r="P46" s="261">
        <v>91311</v>
      </c>
      <c r="Q46" s="262" t="s">
        <v>6395</v>
      </c>
      <c r="R46" s="263">
        <v>34.234334080571202</v>
      </c>
      <c r="S46" s="263">
        <v>-118.578837936741</v>
      </c>
      <c r="T46" s="226">
        <v>125</v>
      </c>
      <c r="W46" s="48" t="s">
        <v>6392</v>
      </c>
      <c r="X46" s="48" t="s">
        <v>6396</v>
      </c>
      <c r="Y46" s="7" t="s">
        <v>6394</v>
      </c>
      <c r="Z46" s="48" t="s">
        <v>249</v>
      </c>
      <c r="AA46" s="48" t="s">
        <v>6</v>
      </c>
      <c r="AB46" s="48" t="s">
        <v>578</v>
      </c>
      <c r="AC46" s="61">
        <v>45139</v>
      </c>
      <c r="AD46" s="7" t="s">
        <v>6397</v>
      </c>
      <c r="AE46" s="7" t="s">
        <v>6398</v>
      </c>
      <c r="AF46" s="7" t="s">
        <v>6399</v>
      </c>
      <c r="AG46" s="7"/>
      <c r="AH46" s="7">
        <f t="shared" si="1"/>
        <v>20</v>
      </c>
      <c r="AI46" s="7"/>
      <c r="AJ46" s="7"/>
      <c r="AK46" s="7"/>
    </row>
    <row r="47" spans="1:37" ht="105">
      <c r="A47" s="63">
        <v>6046</v>
      </c>
      <c r="B47" s="48" t="s">
        <v>167</v>
      </c>
      <c r="C47" s="48" t="s">
        <v>2336</v>
      </c>
      <c r="D47" s="72" t="s">
        <v>6400</v>
      </c>
      <c r="E47" s="48" t="s">
        <v>170</v>
      </c>
      <c r="F47" s="7" t="s">
        <v>6401</v>
      </c>
      <c r="G47" s="7" t="s">
        <v>6218</v>
      </c>
      <c r="H47" s="7" t="s">
        <v>6134</v>
      </c>
      <c r="I47" s="7" t="s">
        <v>6104</v>
      </c>
      <c r="J47" s="7" t="s">
        <v>6104</v>
      </c>
      <c r="K47" t="s">
        <v>6402</v>
      </c>
      <c r="L47" s="7" t="s">
        <v>6403</v>
      </c>
      <c r="M47" s="7" t="s">
        <v>3541</v>
      </c>
      <c r="N47" s="48" t="s">
        <v>1148</v>
      </c>
      <c r="O47" s="48" t="s">
        <v>6</v>
      </c>
      <c r="P47" s="261">
        <v>37090</v>
      </c>
      <c r="Q47" s="262" t="s">
        <v>6404</v>
      </c>
      <c r="R47" s="263">
        <v>36.179655200125303</v>
      </c>
      <c r="S47" s="263">
        <v>-86.289353358501501</v>
      </c>
      <c r="T47" s="226">
        <v>5</v>
      </c>
      <c r="W47" s="7" t="s">
        <v>6402</v>
      </c>
      <c r="X47" s="7" t="s">
        <v>6401</v>
      </c>
      <c r="Y47" s="7" t="s">
        <v>3541</v>
      </c>
      <c r="Z47" s="48" t="s">
        <v>1148</v>
      </c>
      <c r="AA47" s="48" t="s">
        <v>6</v>
      </c>
      <c r="AB47" s="48" t="s">
        <v>578</v>
      </c>
      <c r="AC47" s="61">
        <v>45139</v>
      </c>
      <c r="AD47" s="7" t="s">
        <v>6405</v>
      </c>
      <c r="AE47" s="7" t="s">
        <v>6406</v>
      </c>
      <c r="AF47" s="7" t="s">
        <v>6407</v>
      </c>
      <c r="AG47" s="7"/>
      <c r="AH47" s="7">
        <f t="shared" si="1"/>
        <v>22</v>
      </c>
      <c r="AI47" s="7"/>
      <c r="AJ47" s="7"/>
      <c r="AK47" s="7"/>
    </row>
    <row r="48" spans="1:37" ht="88.9" customHeight="1">
      <c r="A48" s="411">
        <v>6047</v>
      </c>
      <c r="B48" s="63" t="s">
        <v>230</v>
      </c>
      <c r="C48" s="48" t="s">
        <v>2336</v>
      </c>
      <c r="D48" s="72" t="s">
        <v>6408</v>
      </c>
      <c r="E48" s="48" t="s">
        <v>170</v>
      </c>
      <c r="F48" s="7" t="s">
        <v>6408</v>
      </c>
      <c r="G48" s="7" t="s">
        <v>6114</v>
      </c>
      <c r="H48" s="7" t="s">
        <v>6134</v>
      </c>
      <c r="I48" s="7" t="s">
        <v>6104</v>
      </c>
      <c r="J48" s="7" t="s">
        <v>6280</v>
      </c>
      <c r="K48" s="7" t="s">
        <v>6409</v>
      </c>
      <c r="L48" s="7" t="s">
        <v>6410</v>
      </c>
      <c r="M48" s="7" t="s">
        <v>6411</v>
      </c>
      <c r="N48" s="48" t="s">
        <v>1598</v>
      </c>
      <c r="O48" s="48" t="s">
        <v>6</v>
      </c>
      <c r="P48" s="261">
        <v>24060</v>
      </c>
      <c r="Q48" s="262"/>
      <c r="R48" s="263">
        <v>37.201602772719603</v>
      </c>
      <c r="S48" s="263">
        <v>-80.412730942638404</v>
      </c>
      <c r="T48" s="226">
        <v>13</v>
      </c>
      <c r="W48" s="7" t="s">
        <v>6409</v>
      </c>
      <c r="X48" s="7" t="s">
        <v>6408</v>
      </c>
      <c r="Y48" s="7" t="s">
        <v>6411</v>
      </c>
      <c r="Z48" s="48" t="s">
        <v>1598</v>
      </c>
      <c r="AA48" s="48" t="s">
        <v>6</v>
      </c>
      <c r="AB48" s="48" t="s">
        <v>578</v>
      </c>
      <c r="AC48" s="61">
        <v>45141</v>
      </c>
      <c r="AD48" s="7" t="s">
        <v>6412</v>
      </c>
      <c r="AE48" s="7" t="s">
        <v>6413</v>
      </c>
      <c r="AF48" s="7" t="s">
        <v>6414</v>
      </c>
      <c r="AG48" s="7"/>
      <c r="AH48" s="7">
        <f t="shared" si="1"/>
        <v>14</v>
      </c>
      <c r="AI48" s="7"/>
      <c r="AJ48" s="7"/>
      <c r="AK48" s="7"/>
    </row>
    <row r="49" spans="1:37" ht="98.65" customHeight="1">
      <c r="A49" s="63">
        <v>6048</v>
      </c>
      <c r="B49" s="48" t="s">
        <v>167</v>
      </c>
      <c r="C49" s="48" t="s">
        <v>2336</v>
      </c>
      <c r="D49" s="72" t="s">
        <v>6415</v>
      </c>
      <c r="E49" s="48" t="s">
        <v>170</v>
      </c>
      <c r="F49" s="7" t="s">
        <v>6416</v>
      </c>
      <c r="G49" s="7" t="s">
        <v>6210</v>
      </c>
      <c r="H49" s="7" t="s">
        <v>6134</v>
      </c>
      <c r="I49" s="7" t="s">
        <v>6104</v>
      </c>
      <c r="J49" s="7" t="s">
        <v>6115</v>
      </c>
      <c r="K49" s="7" t="s">
        <v>6417</v>
      </c>
      <c r="L49" s="7" t="s">
        <v>6418</v>
      </c>
      <c r="M49" s="7" t="s">
        <v>1056</v>
      </c>
      <c r="N49" s="48" t="s">
        <v>212</v>
      </c>
      <c r="O49" s="48" t="s">
        <v>7</v>
      </c>
      <c r="P49" s="261" t="s">
        <v>6419</v>
      </c>
      <c r="Q49" s="277" t="s">
        <v>6420</v>
      </c>
      <c r="R49" s="263">
        <v>44.253534625399503</v>
      </c>
      <c r="S49" s="263">
        <v>-76.490390372848907</v>
      </c>
      <c r="T49" s="226"/>
      <c r="U49" s="235">
        <v>5000</v>
      </c>
      <c r="V49" s="7" t="s">
        <v>6204</v>
      </c>
      <c r="W49" s="7" t="s">
        <v>6417</v>
      </c>
      <c r="X49" s="7" t="s">
        <v>6421</v>
      </c>
      <c r="Y49" s="7" t="s">
        <v>1706</v>
      </c>
      <c r="Z49" s="48" t="s">
        <v>212</v>
      </c>
      <c r="AA49" s="48" t="s">
        <v>7</v>
      </c>
      <c r="AB49" s="48" t="s">
        <v>184</v>
      </c>
      <c r="AC49" s="61">
        <v>44435</v>
      </c>
      <c r="AD49" s="7" t="s">
        <v>6422</v>
      </c>
      <c r="AE49" s="7" t="s">
        <v>7287</v>
      </c>
      <c r="AF49" s="7" t="s">
        <v>6423</v>
      </c>
      <c r="AG49" s="7"/>
      <c r="AH49" s="7">
        <f t="shared" si="1"/>
        <v>27</v>
      </c>
      <c r="AI49" s="7"/>
      <c r="AJ49" s="7"/>
      <c r="AK49" s="7"/>
    </row>
    <row r="50" spans="1:37" ht="127.5" customHeight="1">
      <c r="A50" s="411">
        <v>6049</v>
      </c>
      <c r="B50" s="48" t="s">
        <v>167</v>
      </c>
      <c r="C50" s="48" t="s">
        <v>2336</v>
      </c>
      <c r="D50" s="72" t="s">
        <v>6415</v>
      </c>
      <c r="E50" s="48" t="s">
        <v>170</v>
      </c>
      <c r="F50" s="7" t="s">
        <v>6424</v>
      </c>
      <c r="G50" s="7" t="s">
        <v>6210</v>
      </c>
      <c r="H50" s="7" t="s">
        <v>6134</v>
      </c>
      <c r="I50" s="7" t="s">
        <v>6104</v>
      </c>
      <c r="J50" s="7" t="s">
        <v>6115</v>
      </c>
      <c r="K50" s="7" t="s">
        <v>6417</v>
      </c>
      <c r="L50" s="7" t="s">
        <v>6425</v>
      </c>
      <c r="M50" s="7" t="s">
        <v>2133</v>
      </c>
      <c r="N50" s="48" t="s">
        <v>806</v>
      </c>
      <c r="O50" s="48" t="s">
        <v>6</v>
      </c>
      <c r="P50" s="261">
        <v>14625</v>
      </c>
      <c r="Q50" s="277" t="s">
        <v>6426</v>
      </c>
      <c r="R50" s="263">
        <v>43.198210370110502</v>
      </c>
      <c r="S50" s="263">
        <v>-77.678231757529304</v>
      </c>
      <c r="T50" s="226"/>
      <c r="U50" s="235">
        <v>18000</v>
      </c>
      <c r="V50" s="7" t="s">
        <v>6204</v>
      </c>
      <c r="W50" t="s">
        <v>6417</v>
      </c>
      <c r="X50" s="7" t="s">
        <v>6421</v>
      </c>
      <c r="Y50" s="7" t="s">
        <v>1706</v>
      </c>
      <c r="Z50" s="48" t="s">
        <v>212</v>
      </c>
      <c r="AA50" s="48" t="s">
        <v>7</v>
      </c>
      <c r="AB50" s="48" t="s">
        <v>184</v>
      </c>
      <c r="AC50" s="61">
        <v>44435</v>
      </c>
      <c r="AD50" s="7" t="s">
        <v>6427</v>
      </c>
      <c r="AE50" s="7" t="s">
        <v>7288</v>
      </c>
      <c r="AF50" s="7" t="s">
        <v>6423</v>
      </c>
      <c r="AG50" s="7"/>
      <c r="AH50" s="7">
        <f t="shared" si="1"/>
        <v>27</v>
      </c>
      <c r="AI50" s="7"/>
      <c r="AJ50" s="7"/>
      <c r="AK50" s="7"/>
    </row>
    <row r="51" spans="1:37" ht="147" customHeight="1">
      <c r="A51" s="63">
        <v>6050</v>
      </c>
      <c r="B51" s="63" t="s">
        <v>167</v>
      </c>
      <c r="C51" s="48" t="s">
        <v>2336</v>
      </c>
      <c r="D51" s="72" t="s">
        <v>6415</v>
      </c>
      <c r="E51" s="48" t="s">
        <v>170</v>
      </c>
      <c r="F51" s="7" t="s">
        <v>6428</v>
      </c>
      <c r="G51" s="7" t="s">
        <v>6210</v>
      </c>
      <c r="H51" s="7" t="s">
        <v>6134</v>
      </c>
      <c r="I51" s="7" t="s">
        <v>6104</v>
      </c>
      <c r="J51" s="7" t="s">
        <v>6115</v>
      </c>
      <c r="K51" s="7" t="s">
        <v>6429</v>
      </c>
      <c r="L51" s="7" t="s">
        <v>6430</v>
      </c>
      <c r="M51" s="7" t="s">
        <v>6431</v>
      </c>
      <c r="N51" s="48" t="s">
        <v>1048</v>
      </c>
      <c r="O51" s="48" t="s">
        <v>6</v>
      </c>
      <c r="P51" s="261">
        <v>85296</v>
      </c>
      <c r="Q51" s="310" t="s">
        <v>6432</v>
      </c>
      <c r="R51" s="255">
        <v>33.330421000000001</v>
      </c>
      <c r="S51" s="263">
        <v>-111.69362599999999</v>
      </c>
      <c r="T51" s="226"/>
      <c r="U51" s="235">
        <v>18000</v>
      </c>
      <c r="V51" s="7" t="s">
        <v>6204</v>
      </c>
      <c r="W51" s="7" t="s">
        <v>6417</v>
      </c>
      <c r="X51" s="7" t="s">
        <v>6421</v>
      </c>
      <c r="Y51" s="7" t="s">
        <v>1706</v>
      </c>
      <c r="Z51" s="48" t="s">
        <v>212</v>
      </c>
      <c r="AA51" s="48" t="s">
        <v>7</v>
      </c>
      <c r="AB51" s="48" t="s">
        <v>578</v>
      </c>
      <c r="AC51" s="61">
        <v>45125</v>
      </c>
      <c r="AD51" s="7" t="s">
        <v>6433</v>
      </c>
      <c r="AE51" s="7" t="s">
        <v>7289</v>
      </c>
      <c r="AF51" s="7" t="s">
        <v>6423</v>
      </c>
      <c r="AG51" s="7"/>
      <c r="AH51" s="7">
        <f t="shared" si="1"/>
        <v>27</v>
      </c>
      <c r="AI51" s="7"/>
      <c r="AJ51" s="7"/>
      <c r="AK51" s="7"/>
    </row>
    <row r="52" spans="1:37" ht="147" customHeight="1">
      <c r="A52" s="411">
        <v>6051</v>
      </c>
      <c r="B52" s="63" t="s">
        <v>167</v>
      </c>
      <c r="C52" s="48" t="s">
        <v>2336</v>
      </c>
      <c r="D52" s="72" t="s">
        <v>6415</v>
      </c>
      <c r="E52" s="48" t="s">
        <v>170</v>
      </c>
      <c r="F52" s="7" t="s">
        <v>6434</v>
      </c>
      <c r="G52" s="7" t="s">
        <v>6210</v>
      </c>
      <c r="H52" s="7" t="s">
        <v>6134</v>
      </c>
      <c r="I52" s="7" t="s">
        <v>6104</v>
      </c>
      <c r="J52" s="7" t="s">
        <v>6115</v>
      </c>
      <c r="K52" s="7" t="s">
        <v>6435</v>
      </c>
      <c r="L52" s="7" t="s">
        <v>6436</v>
      </c>
      <c r="M52" s="7" t="s">
        <v>6437</v>
      </c>
      <c r="N52" s="48" t="s">
        <v>733</v>
      </c>
      <c r="O52" s="48" t="s">
        <v>6</v>
      </c>
      <c r="P52" s="261">
        <v>35476</v>
      </c>
      <c r="Q52" s="262" t="s">
        <v>6432</v>
      </c>
      <c r="R52" s="263">
        <v>33.220089000000002</v>
      </c>
      <c r="S52" s="263">
        <v>-87.640980999999996</v>
      </c>
      <c r="T52" s="226"/>
      <c r="U52" s="235">
        <v>10000</v>
      </c>
      <c r="V52" s="7" t="s">
        <v>6204</v>
      </c>
      <c r="W52" s="7" t="s">
        <v>6417</v>
      </c>
      <c r="X52" s="7" t="s">
        <v>6421</v>
      </c>
      <c r="Y52" s="7" t="s">
        <v>1706</v>
      </c>
      <c r="Z52" s="48" t="s">
        <v>212</v>
      </c>
      <c r="AA52" s="48" t="s">
        <v>7</v>
      </c>
      <c r="AB52" s="48" t="s">
        <v>578</v>
      </c>
      <c r="AC52" s="61">
        <v>45125</v>
      </c>
      <c r="AD52" s="7" t="s">
        <v>6435</v>
      </c>
      <c r="AE52" s="7" t="s">
        <v>7289</v>
      </c>
      <c r="AF52" s="7" t="s">
        <v>6423</v>
      </c>
      <c r="AG52" s="7"/>
      <c r="AH52" s="7">
        <f t="shared" si="1"/>
        <v>27</v>
      </c>
      <c r="AI52" s="7"/>
      <c r="AJ52" s="7"/>
      <c r="AK52" s="7"/>
    </row>
    <row r="53" spans="1:37" ht="120.75" customHeight="1">
      <c r="A53" s="63">
        <v>6052</v>
      </c>
      <c r="B53" s="63" t="s">
        <v>230</v>
      </c>
      <c r="C53" s="48" t="s">
        <v>2336</v>
      </c>
      <c r="D53" s="72" t="s">
        <v>6438</v>
      </c>
      <c r="E53" s="48" t="s">
        <v>170</v>
      </c>
      <c r="F53" s="7" t="s">
        <v>6439</v>
      </c>
      <c r="G53" s="7" t="s">
        <v>6114</v>
      </c>
      <c r="H53" s="7" t="s">
        <v>6103</v>
      </c>
      <c r="I53" s="7" t="s">
        <v>6104</v>
      </c>
      <c r="J53" s="7" t="s">
        <v>6105</v>
      </c>
      <c r="K53" s="7" t="s">
        <v>6440</v>
      </c>
      <c r="L53" s="7" t="s">
        <v>6441</v>
      </c>
      <c r="M53" s="7" t="s">
        <v>6442</v>
      </c>
      <c r="N53" s="7" t="s">
        <v>155</v>
      </c>
      <c r="O53" s="7" t="s">
        <v>7</v>
      </c>
      <c r="P53" s="261" t="s">
        <v>6443</v>
      </c>
      <c r="Q53" s="48" t="s">
        <v>6444</v>
      </c>
      <c r="R53" s="263">
        <v>45.597861137135801</v>
      </c>
      <c r="S53" s="278">
        <v>-73.569356758194104</v>
      </c>
      <c r="T53" s="144">
        <v>46</v>
      </c>
      <c r="U53" s="235">
        <v>200</v>
      </c>
      <c r="V53" s="7" t="s">
        <v>1095</v>
      </c>
      <c r="W53" s="62" t="s">
        <v>6440</v>
      </c>
      <c r="X53" s="7" t="s">
        <v>6438</v>
      </c>
      <c r="Y53" s="7" t="s">
        <v>6442</v>
      </c>
      <c r="Z53" s="48" t="s">
        <v>155</v>
      </c>
      <c r="AA53" s="48" t="s">
        <v>7</v>
      </c>
      <c r="AB53" s="48" t="s">
        <v>578</v>
      </c>
      <c r="AC53" s="61">
        <v>45141</v>
      </c>
      <c r="AD53" s="48" t="s">
        <v>6445</v>
      </c>
      <c r="AE53" s="61" t="s">
        <v>6446</v>
      </c>
      <c r="AF53" s="7" t="s">
        <v>6447</v>
      </c>
      <c r="AG53" s="7"/>
      <c r="AH53" s="7">
        <f t="shared" si="1"/>
        <v>25</v>
      </c>
      <c r="AI53" s="7"/>
      <c r="AJ53" s="7"/>
      <c r="AK53" s="7"/>
    </row>
    <row r="54" spans="1:37" ht="116.25" customHeight="1">
      <c r="A54" s="411">
        <v>6053</v>
      </c>
      <c r="B54" s="63" t="s">
        <v>389</v>
      </c>
      <c r="C54" s="48" t="s">
        <v>2336</v>
      </c>
      <c r="D54" s="72" t="s">
        <v>6438</v>
      </c>
      <c r="E54" s="48" t="s">
        <v>170</v>
      </c>
      <c r="F54" s="7" t="s">
        <v>6448</v>
      </c>
      <c r="G54" s="7" t="s">
        <v>6114</v>
      </c>
      <c r="H54" s="7" t="s">
        <v>6103</v>
      </c>
      <c r="I54" s="7" t="s">
        <v>6104</v>
      </c>
      <c r="J54" s="7" t="s">
        <v>6105</v>
      </c>
      <c r="K54" s="7" t="s">
        <v>6440</v>
      </c>
      <c r="M54" s="7" t="s">
        <v>7290</v>
      </c>
      <c r="N54" s="7" t="s">
        <v>155</v>
      </c>
      <c r="O54" s="7" t="s">
        <v>7</v>
      </c>
      <c r="P54" s="261"/>
      <c r="Q54" s="262"/>
      <c r="R54" s="18">
        <v>45.521968000000001</v>
      </c>
      <c r="S54" s="7">
        <v>-73.359043999999997</v>
      </c>
      <c r="T54" s="59"/>
      <c r="U54" s="235">
        <v>15000</v>
      </c>
      <c r="V54" s="7" t="s">
        <v>6313</v>
      </c>
      <c r="W54" s="62" t="s">
        <v>6440</v>
      </c>
      <c r="X54" s="7" t="s">
        <v>6438</v>
      </c>
      <c r="Y54" s="7" t="s">
        <v>6442</v>
      </c>
      <c r="Z54" s="48" t="s">
        <v>155</v>
      </c>
      <c r="AA54" s="48" t="s">
        <v>7</v>
      </c>
      <c r="AB54" s="48" t="s">
        <v>578</v>
      </c>
      <c r="AC54" s="61">
        <v>45141</v>
      </c>
      <c r="AD54" t="s">
        <v>6449</v>
      </c>
      <c r="AE54" s="49"/>
      <c r="AF54" s="7" t="s">
        <v>6447</v>
      </c>
      <c r="AG54" s="311" t="s">
        <v>6440</v>
      </c>
      <c r="AH54" s="7">
        <f t="shared" si="1"/>
        <v>25</v>
      </c>
      <c r="AI54" s="7"/>
      <c r="AJ54" s="7"/>
      <c r="AK54" s="7"/>
    </row>
    <row r="55" spans="1:37" ht="118.5" customHeight="1">
      <c r="A55" s="63">
        <v>6054</v>
      </c>
      <c r="B55" s="48" t="s">
        <v>230</v>
      </c>
      <c r="C55" s="48" t="s">
        <v>2336</v>
      </c>
      <c r="D55" s="72" t="s">
        <v>6450</v>
      </c>
      <c r="E55" s="48" t="s">
        <v>197</v>
      </c>
      <c r="F55" s="7" t="s">
        <v>6451</v>
      </c>
      <c r="G55" s="7" t="s">
        <v>6114</v>
      </c>
      <c r="H55" s="72" t="s">
        <v>6134</v>
      </c>
      <c r="I55" s="7" t="s">
        <v>6104</v>
      </c>
      <c r="J55" s="7" t="s">
        <v>6452</v>
      </c>
      <c r="K55" s="7" t="s">
        <v>6453</v>
      </c>
      <c r="L55" s="7" t="s">
        <v>6454</v>
      </c>
      <c r="M55" s="7" t="s">
        <v>5287</v>
      </c>
      <c r="N55" s="48" t="s">
        <v>249</v>
      </c>
      <c r="O55" s="48" t="s">
        <v>6</v>
      </c>
      <c r="P55" s="48">
        <v>93103</v>
      </c>
      <c r="Q55" s="48" t="s">
        <v>6455</v>
      </c>
      <c r="R55" s="103">
        <v>34.426123523443103</v>
      </c>
      <c r="S55" s="103">
        <v>-119.685536646676</v>
      </c>
      <c r="T55" s="227"/>
      <c r="U55" s="141"/>
      <c r="W55" s="72" t="s">
        <v>6453</v>
      </c>
      <c r="X55" s="72" t="s">
        <v>6450</v>
      </c>
      <c r="Y55" s="72" t="s">
        <v>5287</v>
      </c>
      <c r="Z55" s="48" t="s">
        <v>249</v>
      </c>
      <c r="AA55" s="48" t="s">
        <v>6</v>
      </c>
      <c r="AB55" s="48" t="s">
        <v>578</v>
      </c>
      <c r="AC55" s="61">
        <v>45141</v>
      </c>
      <c r="AD55" s="228" t="s">
        <v>6456</v>
      </c>
      <c r="AE55" s="72" t="s">
        <v>6457</v>
      </c>
      <c r="AF55" s="7" t="s">
        <v>6458</v>
      </c>
      <c r="AG55" s="7"/>
      <c r="AH55" s="7">
        <f t="shared" si="1"/>
        <v>21</v>
      </c>
      <c r="AI55" s="7"/>
      <c r="AJ55" s="7"/>
      <c r="AK55" s="7"/>
    </row>
    <row r="56" spans="1:37" ht="60">
      <c r="A56" s="411">
        <v>6055</v>
      </c>
      <c r="B56" s="617" t="s">
        <v>167</v>
      </c>
      <c r="C56" s="617" t="s">
        <v>2336</v>
      </c>
      <c r="D56" s="618" t="s">
        <v>7016</v>
      </c>
      <c r="E56" s="618" t="s">
        <v>197</v>
      </c>
      <c r="F56" s="618" t="s">
        <v>7017</v>
      </c>
      <c r="G56" s="617" t="s">
        <v>7022</v>
      </c>
      <c r="H56" s="617" t="s">
        <v>7027</v>
      </c>
      <c r="I56" s="618" t="s">
        <v>7021</v>
      </c>
      <c r="J56" s="618" t="s">
        <v>7020</v>
      </c>
      <c r="K56" s="619" t="s">
        <v>7019</v>
      </c>
      <c r="L56" s="618" t="s">
        <v>7036</v>
      </c>
      <c r="M56" s="617" t="s">
        <v>7023</v>
      </c>
      <c r="N56" s="617" t="s">
        <v>226</v>
      </c>
      <c r="O56" s="617" t="s">
        <v>7</v>
      </c>
      <c r="P56" s="654" t="s">
        <v>7024</v>
      </c>
      <c r="Q56" s="642" t="s">
        <v>7025</v>
      </c>
      <c r="R56" s="717">
        <v>49.224199246987297</v>
      </c>
      <c r="S56" s="717">
        <v>-122.81972017263401</v>
      </c>
      <c r="T56" s="643">
        <v>10</v>
      </c>
      <c r="U56" s="644"/>
      <c r="V56" s="618"/>
      <c r="W56" s="618" t="s">
        <v>7019</v>
      </c>
      <c r="X56" s="618" t="s">
        <v>7016</v>
      </c>
      <c r="Y56" s="617" t="s">
        <v>7023</v>
      </c>
      <c r="Z56" s="617" t="s">
        <v>226</v>
      </c>
      <c r="AA56" s="617" t="s">
        <v>7</v>
      </c>
      <c r="AB56" s="644" t="s">
        <v>2886</v>
      </c>
      <c r="AC56" s="632">
        <v>45336</v>
      </c>
      <c r="AD56" s="625" t="s">
        <v>7019</v>
      </c>
      <c r="AE56" s="720"/>
      <c r="AF56" s="618" t="s">
        <v>7246</v>
      </c>
      <c r="AG56" s="618" t="s">
        <v>7026</v>
      </c>
      <c r="AH56" s="618">
        <f t="shared" si="1"/>
        <v>17</v>
      </c>
      <c r="AI56" s="720"/>
      <c r="AJ56" s="715" t="s">
        <v>7018</v>
      </c>
      <c r="AK56" s="720"/>
    </row>
    <row r="57" spans="1:37" ht="120">
      <c r="A57" s="63">
        <v>6056</v>
      </c>
      <c r="B57" s="63" t="s">
        <v>167</v>
      </c>
      <c r="C57" s="48" t="s">
        <v>2336</v>
      </c>
      <c r="D57" s="72" t="s">
        <v>6459</v>
      </c>
      <c r="E57" s="48" t="s">
        <v>170</v>
      </c>
      <c r="F57" s="7" t="s">
        <v>6459</v>
      </c>
      <c r="G57" s="7" t="s">
        <v>6460</v>
      </c>
      <c r="H57" s="7" t="s">
        <v>6211</v>
      </c>
      <c r="I57" s="7" t="s">
        <v>6461</v>
      </c>
      <c r="J57" s="7" t="s">
        <v>6462</v>
      </c>
      <c r="K57" s="7" t="s">
        <v>6463</v>
      </c>
      <c r="L57" s="7" t="s">
        <v>6464</v>
      </c>
      <c r="M57" s="7" t="s">
        <v>6465</v>
      </c>
      <c r="N57" s="48" t="s">
        <v>383</v>
      </c>
      <c r="O57" s="48" t="s">
        <v>6</v>
      </c>
      <c r="P57" s="261">
        <v>84104</v>
      </c>
      <c r="Q57" s="262" t="s">
        <v>6466</v>
      </c>
      <c r="R57" s="263">
        <v>40.7592075315725</v>
      </c>
      <c r="S57" s="263">
        <v>-111.961390774964</v>
      </c>
      <c r="T57" s="225">
        <v>25</v>
      </c>
      <c r="U57" s="141"/>
      <c r="W57" s="7" t="s">
        <v>6463</v>
      </c>
      <c r="X57" s="7" t="s">
        <v>6459</v>
      </c>
      <c r="Y57" s="7" t="s">
        <v>6465</v>
      </c>
      <c r="Z57" s="48" t="s">
        <v>383</v>
      </c>
      <c r="AA57" s="48" t="s">
        <v>6</v>
      </c>
      <c r="AB57" s="48" t="s">
        <v>184</v>
      </c>
      <c r="AC57" s="61">
        <v>45289</v>
      </c>
      <c r="AD57" s="326" t="s">
        <v>6467</v>
      </c>
      <c r="AE57" s="7"/>
      <c r="AF57" s="7" t="s">
        <v>6468</v>
      </c>
      <c r="AG57" s="7"/>
      <c r="AH57" s="7">
        <f t="shared" si="1"/>
        <v>21</v>
      </c>
      <c r="AI57" s="7"/>
      <c r="AJ57" s="7"/>
      <c r="AK57" s="7"/>
    </row>
    <row r="58" spans="1:37" ht="120">
      <c r="A58" s="411">
        <v>6057</v>
      </c>
      <c r="B58" s="63" t="s">
        <v>167</v>
      </c>
      <c r="C58" s="48" t="s">
        <v>2336</v>
      </c>
      <c r="D58" s="72" t="s">
        <v>6459</v>
      </c>
      <c r="E58" s="48" t="s">
        <v>170</v>
      </c>
      <c r="F58" s="7" t="s">
        <v>6469</v>
      </c>
      <c r="G58" s="7" t="s">
        <v>6470</v>
      </c>
      <c r="H58" s="7" t="s">
        <v>6211</v>
      </c>
      <c r="I58" s="7" t="s">
        <v>6461</v>
      </c>
      <c r="J58" s="7" t="s">
        <v>6462</v>
      </c>
      <c r="K58" s="7" t="s">
        <v>6463</v>
      </c>
      <c r="L58" s="7" t="s">
        <v>6471</v>
      </c>
      <c r="M58" s="7" t="s">
        <v>6472</v>
      </c>
      <c r="N58" s="48" t="s">
        <v>736</v>
      </c>
      <c r="O58" s="48" t="s">
        <v>6</v>
      </c>
      <c r="P58" s="261">
        <v>80302</v>
      </c>
      <c r="Q58" s="262" t="s">
        <v>6473</v>
      </c>
      <c r="R58" s="263">
        <v>39.824857305259798</v>
      </c>
      <c r="S58" s="263">
        <v>-105.03509990940501</v>
      </c>
      <c r="T58" s="225">
        <v>4</v>
      </c>
      <c r="U58" s="141" t="s">
        <v>6474</v>
      </c>
      <c r="W58" s="7" t="s">
        <v>6463</v>
      </c>
      <c r="X58" s="7" t="s">
        <v>6459</v>
      </c>
      <c r="Y58" s="7" t="s">
        <v>6465</v>
      </c>
      <c r="Z58" s="48" t="s">
        <v>383</v>
      </c>
      <c r="AA58" s="48" t="s">
        <v>6</v>
      </c>
      <c r="AB58" s="48" t="s">
        <v>184</v>
      </c>
      <c r="AC58" s="61">
        <v>45289</v>
      </c>
      <c r="AD58" s="326" t="s">
        <v>6467</v>
      </c>
      <c r="AE58" s="7"/>
      <c r="AF58" s="7" t="s">
        <v>6475</v>
      </c>
      <c r="AG58" s="7"/>
      <c r="AH58" s="7">
        <f t="shared" si="1"/>
        <v>23</v>
      </c>
      <c r="AI58" s="7"/>
      <c r="AJ58" s="7"/>
      <c r="AK58" s="7"/>
    </row>
    <row r="59" spans="1:37" ht="195">
      <c r="A59" s="63">
        <v>6058</v>
      </c>
      <c r="B59" s="48" t="s">
        <v>167</v>
      </c>
      <c r="C59" s="48" t="s">
        <v>2336</v>
      </c>
      <c r="D59" s="72" t="s">
        <v>6476</v>
      </c>
      <c r="E59" s="48" t="s">
        <v>197</v>
      </c>
      <c r="F59" s="72" t="s">
        <v>6476</v>
      </c>
      <c r="G59" s="7" t="s">
        <v>6161</v>
      </c>
      <c r="H59" s="7" t="s">
        <v>6134</v>
      </c>
      <c r="I59" s="7" t="s">
        <v>6104</v>
      </c>
      <c r="J59" s="7" t="s">
        <v>6175</v>
      </c>
      <c r="K59" t="s">
        <v>6477</v>
      </c>
      <c r="L59" s="7" t="s">
        <v>6478</v>
      </c>
      <c r="M59" s="7" t="s">
        <v>6479</v>
      </c>
      <c r="N59" s="48" t="s">
        <v>435</v>
      </c>
      <c r="O59" s="48" t="s">
        <v>6</v>
      </c>
      <c r="P59" s="261">
        <v>49445</v>
      </c>
      <c r="Q59" s="262" t="s">
        <v>6480</v>
      </c>
      <c r="R59" s="263">
        <v>43.256325754559597</v>
      </c>
      <c r="S59" s="263">
        <v>-86.2680567887504</v>
      </c>
      <c r="T59" s="226">
        <v>10</v>
      </c>
      <c r="W59" s="72" t="s">
        <v>6481</v>
      </c>
      <c r="X59" s="72" t="s">
        <v>6476</v>
      </c>
      <c r="Y59" s="7" t="s">
        <v>6479</v>
      </c>
      <c r="Z59" s="48" t="s">
        <v>435</v>
      </c>
      <c r="AA59" s="48" t="s">
        <v>6</v>
      </c>
      <c r="AB59" s="48" t="s">
        <v>184</v>
      </c>
      <c r="AC59" s="61">
        <v>44781</v>
      </c>
      <c r="AD59" s="7" t="s">
        <v>6482</v>
      </c>
      <c r="AE59" s="7" t="s">
        <v>6483</v>
      </c>
      <c r="AF59" s="7" t="s">
        <v>6484</v>
      </c>
      <c r="AG59" s="311" t="s">
        <v>6485</v>
      </c>
      <c r="AH59" s="7">
        <f t="shared" si="1"/>
        <v>24</v>
      </c>
      <c r="AI59" s="7"/>
      <c r="AJ59" s="7"/>
      <c r="AK59" s="7"/>
    </row>
    <row r="60" spans="1:37" ht="101.25" customHeight="1">
      <c r="A60" s="411">
        <v>6059</v>
      </c>
      <c r="B60" s="63" t="s">
        <v>230</v>
      </c>
      <c r="C60" s="48" t="s">
        <v>2336</v>
      </c>
      <c r="D60" s="72" t="s">
        <v>6486</v>
      </c>
      <c r="E60" s="63" t="s">
        <v>197</v>
      </c>
      <c r="F60" s="63" t="s">
        <v>6486</v>
      </c>
      <c r="G60" s="48" t="s">
        <v>6114</v>
      </c>
      <c r="H60" s="72" t="s">
        <v>6487</v>
      </c>
      <c r="I60" s="63" t="s">
        <v>6104</v>
      </c>
      <c r="J60" s="63" t="s">
        <v>8</v>
      </c>
      <c r="K60" t="s">
        <v>6488</v>
      </c>
      <c r="L60" s="72" t="s">
        <v>6489</v>
      </c>
      <c r="M60" s="63" t="s">
        <v>6490</v>
      </c>
      <c r="N60" s="63" t="s">
        <v>753</v>
      </c>
      <c r="O60" s="48" t="s">
        <v>6</v>
      </c>
      <c r="P60" s="261">
        <v>1915</v>
      </c>
      <c r="Q60" s="262" t="s">
        <v>6491</v>
      </c>
      <c r="R60" s="63">
        <v>42.57</v>
      </c>
      <c r="S60" s="48">
        <v>-70.84</v>
      </c>
      <c r="T60" s="225">
        <v>37</v>
      </c>
      <c r="U60" s="225"/>
      <c r="V60" s="72"/>
      <c r="W60" s="63" t="s">
        <v>6488</v>
      </c>
      <c r="X60" s="63" t="s">
        <v>6486</v>
      </c>
      <c r="Y60" s="48" t="s">
        <v>6490</v>
      </c>
      <c r="Z60" s="72" t="s">
        <v>753</v>
      </c>
      <c r="AA60" s="63" t="s">
        <v>6</v>
      </c>
      <c r="AB60" s="63" t="s">
        <v>240</v>
      </c>
      <c r="AC60" s="61">
        <v>44774</v>
      </c>
      <c r="AD60" s="1" t="s">
        <v>6492</v>
      </c>
      <c r="AE60" s="41" t="s">
        <v>6493</v>
      </c>
      <c r="AF60" s="7" t="s">
        <v>6494</v>
      </c>
      <c r="AG60" s="311" t="s">
        <v>6488</v>
      </c>
      <c r="AH60" s="7">
        <f t="shared" si="1"/>
        <v>24</v>
      </c>
      <c r="AI60" s="7"/>
      <c r="AJ60" s="7"/>
      <c r="AK60" s="7"/>
    </row>
    <row r="61" spans="1:37" ht="90">
      <c r="A61" s="63">
        <v>6060</v>
      </c>
      <c r="B61" s="114" t="s">
        <v>167</v>
      </c>
      <c r="C61" s="114" t="s">
        <v>2336</v>
      </c>
      <c r="D61" s="142" t="s">
        <v>6495</v>
      </c>
      <c r="E61" s="142" t="s">
        <v>170</v>
      </c>
      <c r="F61" s="142" t="s">
        <v>6495</v>
      </c>
      <c r="G61" s="142" t="s">
        <v>8</v>
      </c>
      <c r="H61" s="142" t="s">
        <v>6103</v>
      </c>
      <c r="I61" s="142" t="s">
        <v>6104</v>
      </c>
      <c r="J61" s="142" t="s">
        <v>6143</v>
      </c>
      <c r="K61" s="142" t="s">
        <v>6496</v>
      </c>
      <c r="L61" s="142" t="s">
        <v>6497</v>
      </c>
      <c r="M61" s="142" t="s">
        <v>6498</v>
      </c>
      <c r="N61" s="114" t="s">
        <v>927</v>
      </c>
      <c r="O61" s="114" t="s">
        <v>6</v>
      </c>
      <c r="P61" s="268">
        <v>43110</v>
      </c>
      <c r="Q61" s="269" t="s">
        <v>6499</v>
      </c>
      <c r="R61" s="142">
        <v>40</v>
      </c>
      <c r="S61" s="142">
        <v>-82.81</v>
      </c>
      <c r="T61" s="223">
        <v>10</v>
      </c>
      <c r="U61" s="224" t="s">
        <v>1563</v>
      </c>
      <c r="V61" s="142" t="s">
        <v>1563</v>
      </c>
      <c r="W61" s="1" t="s">
        <v>6496</v>
      </c>
      <c r="X61" s="142" t="s">
        <v>6495</v>
      </c>
      <c r="Y61" s="142" t="s">
        <v>4624</v>
      </c>
      <c r="Z61" s="142" t="s">
        <v>6500</v>
      </c>
      <c r="AA61" s="114" t="s">
        <v>6</v>
      </c>
      <c r="AB61" s="114" t="s">
        <v>184</v>
      </c>
      <c r="AC61" s="272">
        <v>44777</v>
      </c>
      <c r="AD61" s="1" t="s">
        <v>6501</v>
      </c>
      <c r="AE61" s="142" t="s">
        <v>6502</v>
      </c>
      <c r="AF61" s="7" t="s">
        <v>6503</v>
      </c>
      <c r="AG61" s="311" t="s">
        <v>6496</v>
      </c>
      <c r="AH61" s="7">
        <f t="shared" si="1"/>
        <v>8</v>
      </c>
      <c r="AI61" s="7"/>
      <c r="AJ61" s="7"/>
      <c r="AK61" s="7"/>
    </row>
    <row r="62" spans="1:37" ht="105">
      <c r="A62" s="411">
        <v>6061</v>
      </c>
      <c r="B62" s="114" t="s">
        <v>230</v>
      </c>
      <c r="C62" s="114" t="s">
        <v>2336</v>
      </c>
      <c r="D62" s="142" t="s">
        <v>6504</v>
      </c>
      <c r="E62" s="142" t="s">
        <v>170</v>
      </c>
      <c r="F62" s="142" t="s">
        <v>6504</v>
      </c>
      <c r="G62" s="7" t="s">
        <v>6114</v>
      </c>
      <c r="H62" s="142" t="s">
        <v>6103</v>
      </c>
      <c r="I62" s="142" t="s">
        <v>6104</v>
      </c>
      <c r="J62" s="142" t="s">
        <v>6505</v>
      </c>
      <c r="K62" s="142" t="s">
        <v>6506</v>
      </c>
      <c r="L62" s="142" t="s">
        <v>6507</v>
      </c>
      <c r="M62" s="142" t="s">
        <v>6508</v>
      </c>
      <c r="N62" s="114" t="s">
        <v>1347</v>
      </c>
      <c r="O62" s="114" t="s">
        <v>6</v>
      </c>
      <c r="P62" s="268">
        <v>8505</v>
      </c>
      <c r="Q62" s="269" t="s">
        <v>6509</v>
      </c>
      <c r="R62" s="142">
        <v>40</v>
      </c>
      <c r="S62" s="142">
        <v>-70.599999999999994</v>
      </c>
      <c r="T62" s="223">
        <v>28</v>
      </c>
      <c r="U62" s="224"/>
      <c r="V62" s="142"/>
      <c r="W62" s="1" t="s">
        <v>6506</v>
      </c>
      <c r="X62" s="142" t="s">
        <v>6504</v>
      </c>
      <c r="Y62" s="142" t="s">
        <v>6510</v>
      </c>
      <c r="Z62" s="142" t="s">
        <v>1347</v>
      </c>
      <c r="AA62" s="114" t="s">
        <v>6</v>
      </c>
      <c r="AB62" s="114" t="s">
        <v>184</v>
      </c>
      <c r="AC62" s="272">
        <v>44777</v>
      </c>
      <c r="AD62" s="1" t="s">
        <v>6511</v>
      </c>
      <c r="AE62" s="142" t="s">
        <v>6512</v>
      </c>
      <c r="AF62" s="7" t="s">
        <v>6513</v>
      </c>
      <c r="AG62" s="311" t="s">
        <v>6514</v>
      </c>
      <c r="AH62" s="7">
        <f t="shared" si="1"/>
        <v>29</v>
      </c>
      <c r="AI62" s="7"/>
      <c r="AJ62" s="7"/>
      <c r="AK62" s="7"/>
    </row>
    <row r="63" spans="1:37" ht="120">
      <c r="A63" s="63">
        <v>6062</v>
      </c>
      <c r="B63" s="114" t="s">
        <v>230</v>
      </c>
      <c r="C63" s="114" t="s">
        <v>2336</v>
      </c>
      <c r="D63" s="142" t="s">
        <v>6504</v>
      </c>
      <c r="E63" s="48" t="s">
        <v>170</v>
      </c>
      <c r="F63" s="7" t="s">
        <v>6515</v>
      </c>
      <c r="G63" s="7" t="s">
        <v>6114</v>
      </c>
      <c r="H63" s="7" t="s">
        <v>6103</v>
      </c>
      <c r="I63" s="142" t="s">
        <v>6104</v>
      </c>
      <c r="J63" s="142" t="s">
        <v>6505</v>
      </c>
      <c r="K63" s="142" t="s">
        <v>6506</v>
      </c>
      <c r="L63" s="7" t="s">
        <v>6516</v>
      </c>
      <c r="M63" s="7" t="s">
        <v>6517</v>
      </c>
      <c r="N63" s="48" t="s">
        <v>985</v>
      </c>
      <c r="O63" s="48" t="s">
        <v>6</v>
      </c>
      <c r="P63" s="261">
        <v>75069</v>
      </c>
      <c r="Q63" s="262" t="s">
        <v>6518</v>
      </c>
      <c r="R63" s="18">
        <v>33.173098000000003</v>
      </c>
      <c r="S63" s="313">
        <v>-96.607868999999994</v>
      </c>
      <c r="T63" s="185" t="s">
        <v>6519</v>
      </c>
      <c r="U63" s="141">
        <v>500</v>
      </c>
      <c r="V63" s="7" t="s">
        <v>6313</v>
      </c>
      <c r="W63" s="1" t="s">
        <v>6520</v>
      </c>
      <c r="X63" s="142" t="s">
        <v>6521</v>
      </c>
      <c r="Y63" s="142" t="s">
        <v>6517</v>
      </c>
      <c r="Z63" s="142" t="s">
        <v>985</v>
      </c>
      <c r="AA63" s="48" t="s">
        <v>6</v>
      </c>
      <c r="AB63" s="48" t="s">
        <v>578</v>
      </c>
      <c r="AC63" s="61">
        <v>45134</v>
      </c>
      <c r="AD63" s="1" t="s">
        <v>6522</v>
      </c>
      <c r="AE63" s="7" t="s">
        <v>6523</v>
      </c>
      <c r="AF63" s="7" t="s">
        <v>6513</v>
      </c>
      <c r="AG63" s="311" t="s">
        <v>6514</v>
      </c>
      <c r="AH63" s="7">
        <f t="shared" si="1"/>
        <v>29</v>
      </c>
      <c r="AI63" s="7"/>
      <c r="AJ63" s="7"/>
      <c r="AK63" s="7"/>
    </row>
    <row r="64" spans="1:37" ht="120">
      <c r="A64" s="411">
        <v>6063</v>
      </c>
      <c r="B64" s="48" t="s">
        <v>230</v>
      </c>
      <c r="C64" s="48" t="s">
        <v>2336</v>
      </c>
      <c r="D64" s="72" t="s">
        <v>6524</v>
      </c>
      <c r="E64" s="48" t="s">
        <v>170</v>
      </c>
      <c r="F64" s="7" t="s">
        <v>6525</v>
      </c>
      <c r="G64" s="7" t="s">
        <v>6114</v>
      </c>
      <c r="H64" s="7" t="s">
        <v>6134</v>
      </c>
      <c r="I64" s="7" t="s">
        <v>6104</v>
      </c>
      <c r="J64" s="7" t="s">
        <v>6280</v>
      </c>
      <c r="K64" s="7" t="s">
        <v>6526</v>
      </c>
      <c r="L64" s="7" t="s">
        <v>6527</v>
      </c>
      <c r="M64" s="7" t="s">
        <v>2366</v>
      </c>
      <c r="N64" s="48" t="s">
        <v>226</v>
      </c>
      <c r="O64" s="48" t="s">
        <v>7</v>
      </c>
      <c r="P64" s="261" t="s">
        <v>6528</v>
      </c>
      <c r="Q64" s="262" t="s">
        <v>6529</v>
      </c>
      <c r="R64" s="263">
        <v>49.180346651369703</v>
      </c>
      <c r="S64" s="263">
        <v>-123.07566805990599</v>
      </c>
      <c r="T64" s="225">
        <v>13</v>
      </c>
      <c r="U64" s="141">
        <v>180</v>
      </c>
      <c r="V64" s="7" t="s">
        <v>1095</v>
      </c>
      <c r="W64" t="s">
        <v>6526</v>
      </c>
      <c r="X64" s="48" t="s">
        <v>6524</v>
      </c>
      <c r="Y64" s="7" t="s">
        <v>1665</v>
      </c>
      <c r="Z64" s="48" t="s">
        <v>226</v>
      </c>
      <c r="AA64" s="48" t="s">
        <v>7</v>
      </c>
      <c r="AB64" s="48" t="s">
        <v>184</v>
      </c>
      <c r="AC64" s="61">
        <v>44774</v>
      </c>
      <c r="AD64" s="7" t="s">
        <v>6530</v>
      </c>
      <c r="AE64" s="7" t="s">
        <v>6531</v>
      </c>
      <c r="AF64" s="7" t="s">
        <v>6532</v>
      </c>
      <c r="AG64" s="311" t="s">
        <v>6526</v>
      </c>
      <c r="AH64" s="7">
        <f t="shared" si="1"/>
        <v>27</v>
      </c>
      <c r="AI64" s="7"/>
      <c r="AJ64" s="7"/>
      <c r="AK64" s="7"/>
    </row>
    <row r="65" spans="1:37" ht="135">
      <c r="A65" s="63">
        <v>6064</v>
      </c>
      <c r="B65" s="48" t="s">
        <v>167</v>
      </c>
      <c r="C65" s="48" t="s">
        <v>2336</v>
      </c>
      <c r="D65" s="72" t="s">
        <v>6533</v>
      </c>
      <c r="E65" s="48" t="s">
        <v>197</v>
      </c>
      <c r="F65" s="72" t="s">
        <v>6533</v>
      </c>
      <c r="G65" s="7" t="s">
        <v>6114</v>
      </c>
      <c r="H65" s="7" t="s">
        <v>6103</v>
      </c>
      <c r="I65" s="7" t="s">
        <v>6104</v>
      </c>
      <c r="J65" s="7" t="s">
        <v>6105</v>
      </c>
      <c r="K65" s="7" t="s">
        <v>6534</v>
      </c>
      <c r="L65" s="7" t="s">
        <v>6535</v>
      </c>
      <c r="M65" s="7" t="s">
        <v>6536</v>
      </c>
      <c r="N65" s="48" t="s">
        <v>6119</v>
      </c>
      <c r="O65" s="48" t="s">
        <v>6</v>
      </c>
      <c r="P65" s="261">
        <v>44306</v>
      </c>
      <c r="Q65" s="262" t="s">
        <v>6537</v>
      </c>
      <c r="R65" s="263">
        <v>41.071359421310497</v>
      </c>
      <c r="S65" s="263">
        <v>-81.500703511458298</v>
      </c>
      <c r="T65" s="226">
        <v>30</v>
      </c>
      <c r="W65" s="48" t="s">
        <v>6534</v>
      </c>
      <c r="X65" s="48" t="s">
        <v>6538</v>
      </c>
      <c r="Y65" s="7" t="s">
        <v>6539</v>
      </c>
      <c r="Z65" s="48" t="s">
        <v>927</v>
      </c>
      <c r="AA65" s="48" t="s">
        <v>6</v>
      </c>
      <c r="AB65" s="48" t="s">
        <v>578</v>
      </c>
      <c r="AC65" s="61">
        <v>45134</v>
      </c>
      <c r="AD65" s="7" t="s">
        <v>6540</v>
      </c>
      <c r="AE65" s="7" t="s">
        <v>6541</v>
      </c>
      <c r="AF65" s="7" t="s">
        <v>6542</v>
      </c>
      <c r="AG65" s="7"/>
      <c r="AH65" s="7">
        <f t="shared" si="1"/>
        <v>23</v>
      </c>
      <c r="AI65" s="7"/>
      <c r="AJ65" s="7"/>
      <c r="AK65" s="7"/>
    </row>
    <row r="66" spans="1:37" ht="105">
      <c r="A66" s="411">
        <v>6065</v>
      </c>
      <c r="B66" s="63" t="s">
        <v>230</v>
      </c>
      <c r="C66" s="48" t="s">
        <v>2336</v>
      </c>
      <c r="D66" s="72" t="s">
        <v>6543</v>
      </c>
      <c r="E66" s="48" t="s">
        <v>197</v>
      </c>
      <c r="F66" s="7" t="s">
        <v>6543</v>
      </c>
      <c r="G66" s="7" t="s">
        <v>6191</v>
      </c>
      <c r="H66" s="7" t="s">
        <v>6103</v>
      </c>
      <c r="I66" s="7" t="s">
        <v>6104</v>
      </c>
      <c r="J66" s="7" t="s">
        <v>8</v>
      </c>
      <c r="K66" s="7" t="s">
        <v>6544</v>
      </c>
      <c r="L66" s="7" t="s">
        <v>6545</v>
      </c>
      <c r="M66" s="7" t="s">
        <v>6546</v>
      </c>
      <c r="N66" s="48" t="s">
        <v>736</v>
      </c>
      <c r="O66" s="48" t="s">
        <v>6</v>
      </c>
      <c r="P66" s="261">
        <v>80907</v>
      </c>
      <c r="Q66" s="262"/>
      <c r="R66" s="263">
        <v>38.862507736661101</v>
      </c>
      <c r="S66" s="263">
        <v>-104.824386832732</v>
      </c>
      <c r="T66" s="226"/>
      <c r="W66" s="7" t="s">
        <v>6544</v>
      </c>
      <c r="X66" s="7" t="s">
        <v>6543</v>
      </c>
      <c r="Y66" s="7" t="s">
        <v>6546</v>
      </c>
      <c r="Z66" s="48" t="s">
        <v>736</v>
      </c>
      <c r="AA66" s="48" t="s">
        <v>6</v>
      </c>
      <c r="AB66" s="48" t="s">
        <v>184</v>
      </c>
      <c r="AC66" s="61">
        <v>44781</v>
      </c>
      <c r="AD66" s="1" t="s">
        <v>6547</v>
      </c>
      <c r="AE66" s="7" t="s">
        <v>6548</v>
      </c>
      <c r="AF66" s="7" t="s">
        <v>6549</v>
      </c>
      <c r="AG66" s="311" t="s">
        <v>6544</v>
      </c>
      <c r="AH66" s="7">
        <f t="shared" si="1"/>
        <v>8</v>
      </c>
      <c r="AI66" s="7"/>
      <c r="AJ66" s="7"/>
      <c r="AK66" s="7"/>
    </row>
    <row r="67" spans="1:37" ht="105">
      <c r="A67" s="63">
        <v>6066</v>
      </c>
      <c r="B67" s="48" t="s">
        <v>389</v>
      </c>
      <c r="C67" s="48" t="s">
        <v>2336</v>
      </c>
      <c r="D67" s="72" t="s">
        <v>6550</v>
      </c>
      <c r="E67" s="48" t="s">
        <v>197</v>
      </c>
      <c r="F67" s="7" t="s">
        <v>6551</v>
      </c>
      <c r="G67" s="7" t="s">
        <v>6114</v>
      </c>
      <c r="H67" s="7" t="s">
        <v>6103</v>
      </c>
      <c r="I67" s="7" t="s">
        <v>6104</v>
      </c>
      <c r="J67" s="7" t="s">
        <v>6505</v>
      </c>
      <c r="K67" s="7" t="s">
        <v>6552</v>
      </c>
      <c r="L67" s="7" t="s">
        <v>6553</v>
      </c>
      <c r="M67" s="7" t="s">
        <v>6137</v>
      </c>
      <c r="N67" s="48" t="s">
        <v>177</v>
      </c>
      <c r="O67" s="48" t="s">
        <v>6</v>
      </c>
      <c r="P67" s="261">
        <v>89434</v>
      </c>
      <c r="Q67" s="262"/>
      <c r="R67" s="263">
        <v>39.494671102178401</v>
      </c>
      <c r="S67" s="263">
        <v>-119.447446517356</v>
      </c>
      <c r="T67" s="226"/>
      <c r="U67" s="235">
        <v>100000</v>
      </c>
      <c r="V67" s="7" t="s">
        <v>6554</v>
      </c>
      <c r="W67" s="7" t="s">
        <v>6552</v>
      </c>
      <c r="X67" s="7" t="s">
        <v>6550</v>
      </c>
      <c r="Y67" s="7" t="s">
        <v>1515</v>
      </c>
      <c r="Z67" s="48" t="s">
        <v>177</v>
      </c>
      <c r="AA67" s="48" t="s">
        <v>6</v>
      </c>
      <c r="AB67" s="48" t="s">
        <v>184</v>
      </c>
      <c r="AC67" s="61">
        <v>45239</v>
      </c>
      <c r="AD67" s="7" t="s">
        <v>6555</v>
      </c>
      <c r="AE67" s="7"/>
      <c r="AF67" s="7" t="s">
        <v>6556</v>
      </c>
      <c r="AG67" s="311" t="s">
        <v>6557</v>
      </c>
      <c r="AH67" s="7">
        <f t="shared" si="1"/>
        <v>13</v>
      </c>
      <c r="AI67" s="7"/>
      <c r="AJ67" s="7"/>
      <c r="AK67" s="7"/>
    </row>
    <row r="68" spans="1:37" ht="105">
      <c r="A68" s="411">
        <v>6067</v>
      </c>
      <c r="B68" s="48" t="s">
        <v>389</v>
      </c>
      <c r="C68" s="48" t="s">
        <v>2336</v>
      </c>
      <c r="D68" s="72" t="s">
        <v>6550</v>
      </c>
      <c r="E68" s="48" t="s">
        <v>197</v>
      </c>
      <c r="F68" s="7" t="s">
        <v>6558</v>
      </c>
      <c r="G68" s="7" t="s">
        <v>6114</v>
      </c>
      <c r="H68" s="7" t="s">
        <v>6559</v>
      </c>
      <c r="I68" s="7" t="s">
        <v>6104</v>
      </c>
      <c r="J68" s="7" t="s">
        <v>6560</v>
      </c>
      <c r="K68" s="7" t="s">
        <v>6552</v>
      </c>
      <c r="L68" s="7" t="s">
        <v>6553</v>
      </c>
      <c r="M68" s="7" t="s">
        <v>6137</v>
      </c>
      <c r="N68" s="48" t="s">
        <v>177</v>
      </c>
      <c r="O68" s="48" t="s">
        <v>6</v>
      </c>
      <c r="P68" s="261">
        <v>89434</v>
      </c>
      <c r="Q68" s="262"/>
      <c r="R68" s="263">
        <v>39.494671102178401</v>
      </c>
      <c r="S68" s="263">
        <v>-119.447446517356</v>
      </c>
      <c r="T68" s="226"/>
      <c r="U68" s="235">
        <v>36000</v>
      </c>
      <c r="V68" s="7" t="s">
        <v>6561</v>
      </c>
      <c r="W68" s="7" t="s">
        <v>6552</v>
      </c>
      <c r="X68" s="7" t="s">
        <v>6550</v>
      </c>
      <c r="Y68" s="7" t="s">
        <v>1515</v>
      </c>
      <c r="Z68" s="48" t="s">
        <v>177</v>
      </c>
      <c r="AA68" s="48" t="s">
        <v>6</v>
      </c>
      <c r="AB68" s="48" t="s">
        <v>184</v>
      </c>
      <c r="AC68" s="61">
        <v>45239</v>
      </c>
      <c r="AD68" s="7" t="s">
        <v>6555</v>
      </c>
      <c r="AE68" s="7"/>
      <c r="AF68" s="7" t="s">
        <v>6556</v>
      </c>
      <c r="AG68" s="311" t="s">
        <v>6557</v>
      </c>
      <c r="AH68" s="7">
        <f t="shared" si="1"/>
        <v>13</v>
      </c>
      <c r="AI68" s="7"/>
      <c r="AJ68" s="7"/>
      <c r="AK68" s="7"/>
    </row>
    <row r="69" spans="1:37" ht="105">
      <c r="A69" s="63">
        <v>6068</v>
      </c>
      <c r="B69" s="48" t="s">
        <v>167</v>
      </c>
      <c r="C69" s="48" t="s">
        <v>2336</v>
      </c>
      <c r="D69" s="72" t="s">
        <v>6550</v>
      </c>
      <c r="E69" s="48" t="s">
        <v>197</v>
      </c>
      <c r="F69" s="7" t="s">
        <v>6562</v>
      </c>
      <c r="G69" s="7" t="s">
        <v>6114</v>
      </c>
      <c r="H69" s="7" t="s">
        <v>6103</v>
      </c>
      <c r="I69" s="7" t="s">
        <v>6104</v>
      </c>
      <c r="J69" s="7" t="s">
        <v>8</v>
      </c>
      <c r="K69" s="7" t="s">
        <v>6552</v>
      </c>
      <c r="L69" s="7" t="s">
        <v>6563</v>
      </c>
      <c r="M69" s="7" t="s">
        <v>1515</v>
      </c>
      <c r="N69" s="48" t="s">
        <v>177</v>
      </c>
      <c r="O69" s="48" t="s">
        <v>6</v>
      </c>
      <c r="P69" s="261">
        <v>89521</v>
      </c>
      <c r="Q69" s="262"/>
      <c r="R69" s="263">
        <v>39.441489577275</v>
      </c>
      <c r="S69" s="263">
        <v>-119.764174087014</v>
      </c>
      <c r="T69" s="226"/>
      <c r="U69" s="235">
        <v>40</v>
      </c>
      <c r="V69" s="7" t="s">
        <v>6564</v>
      </c>
      <c r="W69" s="7" t="s">
        <v>6552</v>
      </c>
      <c r="X69" s="7" t="s">
        <v>6550</v>
      </c>
      <c r="Y69" s="7" t="s">
        <v>1515</v>
      </c>
      <c r="Z69" s="48" t="s">
        <v>177</v>
      </c>
      <c r="AA69" s="48" t="s">
        <v>6</v>
      </c>
      <c r="AB69" s="48" t="s">
        <v>184</v>
      </c>
      <c r="AC69" s="61">
        <v>45239</v>
      </c>
      <c r="AD69" s="7" t="s">
        <v>6565</v>
      </c>
      <c r="AE69" s="7"/>
      <c r="AF69" s="7" t="s">
        <v>6556</v>
      </c>
      <c r="AG69" s="311" t="s">
        <v>6557</v>
      </c>
      <c r="AH69" s="7">
        <f t="shared" si="1"/>
        <v>13</v>
      </c>
      <c r="AI69" s="7"/>
      <c r="AJ69" s="7"/>
      <c r="AK69" s="7"/>
    </row>
    <row r="70" spans="1:37" ht="105">
      <c r="A70" s="411">
        <v>6069</v>
      </c>
      <c r="B70" s="48" t="s">
        <v>389</v>
      </c>
      <c r="C70" s="48" t="s">
        <v>2336</v>
      </c>
      <c r="D70" s="72" t="s">
        <v>6550</v>
      </c>
      <c r="E70" s="48" t="s">
        <v>197</v>
      </c>
      <c r="F70" s="7" t="s">
        <v>6566</v>
      </c>
      <c r="G70" s="7" t="s">
        <v>6114</v>
      </c>
      <c r="H70" s="7" t="s">
        <v>6103</v>
      </c>
      <c r="I70" s="7" t="s">
        <v>6104</v>
      </c>
      <c r="J70" s="7" t="s">
        <v>6560</v>
      </c>
      <c r="K70" s="7" t="s">
        <v>6552</v>
      </c>
      <c r="L70" s="7" t="s">
        <v>6567</v>
      </c>
      <c r="M70" s="7" t="s">
        <v>6568</v>
      </c>
      <c r="N70" s="48" t="s">
        <v>782</v>
      </c>
      <c r="O70" s="48" t="s">
        <v>6</v>
      </c>
      <c r="P70" s="261">
        <v>29472</v>
      </c>
      <c r="Q70" s="262"/>
      <c r="R70" s="263">
        <v>33.132441977815802</v>
      </c>
      <c r="S70" s="263">
        <v>-80.2669172329486</v>
      </c>
      <c r="T70" s="226">
        <v>1500</v>
      </c>
      <c r="U70" s="235">
        <v>100</v>
      </c>
      <c r="V70" s="7" t="s">
        <v>6569</v>
      </c>
      <c r="W70" s="7" t="s">
        <v>6552</v>
      </c>
      <c r="X70" s="7" t="s">
        <v>6550</v>
      </c>
      <c r="Y70" s="7" t="s">
        <v>1515</v>
      </c>
      <c r="Z70" s="48" t="s">
        <v>177</v>
      </c>
      <c r="AA70" s="48" t="s">
        <v>6</v>
      </c>
      <c r="AB70" s="48" t="s">
        <v>184</v>
      </c>
      <c r="AC70" s="61">
        <v>45239</v>
      </c>
      <c r="AD70" s="311" t="s">
        <v>6570</v>
      </c>
      <c r="AE70" s="7"/>
      <c r="AF70" s="7" t="s">
        <v>6556</v>
      </c>
      <c r="AG70" s="311" t="s">
        <v>6557</v>
      </c>
      <c r="AH70" s="7">
        <f t="shared" si="1"/>
        <v>13</v>
      </c>
      <c r="AI70" s="7"/>
      <c r="AJ70" s="7"/>
      <c r="AK70" s="7"/>
    </row>
    <row r="71" spans="1:37" s="283" customFormat="1" ht="105">
      <c r="A71" s="63">
        <v>6070</v>
      </c>
      <c r="B71" s="48" t="s">
        <v>389</v>
      </c>
      <c r="C71" s="48" t="s">
        <v>2336</v>
      </c>
      <c r="D71" s="72" t="s">
        <v>6550</v>
      </c>
      <c r="E71" s="48" t="s">
        <v>197</v>
      </c>
      <c r="F71" s="7" t="s">
        <v>6566</v>
      </c>
      <c r="G71" s="7" t="s">
        <v>6114</v>
      </c>
      <c r="H71" s="7" t="s">
        <v>6103</v>
      </c>
      <c r="I71" s="7" t="s">
        <v>6104</v>
      </c>
      <c r="J71" s="7" t="s">
        <v>6505</v>
      </c>
      <c r="K71" s="7" t="s">
        <v>6552</v>
      </c>
      <c r="L71" s="7" t="s">
        <v>6567</v>
      </c>
      <c r="M71" s="7" t="s">
        <v>6568</v>
      </c>
      <c r="N71" s="48" t="s">
        <v>782</v>
      </c>
      <c r="O71" s="48" t="s">
        <v>6</v>
      </c>
      <c r="P71" s="261">
        <v>29472</v>
      </c>
      <c r="Q71" s="262"/>
      <c r="R71" s="263">
        <v>33.132441977815802</v>
      </c>
      <c r="S71" s="263">
        <v>-80.2669172329486</v>
      </c>
      <c r="T71" s="226">
        <v>1500</v>
      </c>
      <c r="U71" s="235">
        <v>100</v>
      </c>
      <c r="V71" s="7" t="s">
        <v>6569</v>
      </c>
      <c r="W71" s="7" t="s">
        <v>6552</v>
      </c>
      <c r="X71" s="7" t="s">
        <v>6550</v>
      </c>
      <c r="Y71" s="7" t="s">
        <v>6571</v>
      </c>
      <c r="Z71" s="48" t="s">
        <v>177</v>
      </c>
      <c r="AA71" s="48" t="s">
        <v>6</v>
      </c>
      <c r="AB71" s="48" t="s">
        <v>184</v>
      </c>
      <c r="AC71" s="61">
        <v>45239</v>
      </c>
      <c r="AD71" s="7" t="s">
        <v>6570</v>
      </c>
      <c r="AE71" s="7"/>
      <c r="AF71" s="7" t="s">
        <v>6556</v>
      </c>
      <c r="AG71" s="311" t="s">
        <v>6557</v>
      </c>
      <c r="AH71" s="7">
        <f t="shared" si="1"/>
        <v>13</v>
      </c>
      <c r="AI71" s="7"/>
      <c r="AJ71" s="7"/>
      <c r="AK71" s="7"/>
    </row>
    <row r="72" spans="1:37" ht="270">
      <c r="A72" s="411">
        <v>6071</v>
      </c>
      <c r="B72" s="48" t="s">
        <v>167</v>
      </c>
      <c r="C72" s="48" t="s">
        <v>2336</v>
      </c>
      <c r="D72" s="72" t="s">
        <v>6572</v>
      </c>
      <c r="E72" s="48" t="s">
        <v>197</v>
      </c>
      <c r="F72" s="7" t="s">
        <v>6550</v>
      </c>
      <c r="G72" s="7" t="s">
        <v>6114</v>
      </c>
      <c r="H72" s="7" t="s">
        <v>6103</v>
      </c>
      <c r="I72" s="7" t="s">
        <v>6104</v>
      </c>
      <c r="J72" s="7" t="s">
        <v>6505</v>
      </c>
      <c r="K72" s="232" t="s">
        <v>6552</v>
      </c>
      <c r="L72" s="7" t="s">
        <v>6573</v>
      </c>
      <c r="M72" s="7" t="s">
        <v>6571</v>
      </c>
      <c r="N72" s="48" t="s">
        <v>177</v>
      </c>
      <c r="O72" s="48" t="s">
        <v>6</v>
      </c>
      <c r="P72" s="261" t="s">
        <v>6574</v>
      </c>
      <c r="Q72" s="262"/>
      <c r="R72" s="263">
        <v>39.163990785812601</v>
      </c>
      <c r="S72" s="263">
        <v>-119.73994901642899</v>
      </c>
      <c r="T72" s="226"/>
      <c r="W72" s="233" t="s">
        <v>6552</v>
      </c>
      <c r="X72" s="7" t="s">
        <v>6550</v>
      </c>
      <c r="Y72" s="7" t="s">
        <v>1515</v>
      </c>
      <c r="Z72" s="48" t="s">
        <v>177</v>
      </c>
      <c r="AA72" s="48" t="s">
        <v>6</v>
      </c>
      <c r="AB72" s="48" t="s">
        <v>184</v>
      </c>
      <c r="AC72" s="61">
        <v>45239</v>
      </c>
      <c r="AD72" s="7" t="s">
        <v>6575</v>
      </c>
      <c r="AE72" s="7" t="s">
        <v>6576</v>
      </c>
      <c r="AF72" s="7" t="s">
        <v>6556</v>
      </c>
      <c r="AG72" s="311" t="s">
        <v>6557</v>
      </c>
      <c r="AH72" s="7">
        <f t="shared" si="1"/>
        <v>13</v>
      </c>
      <c r="AI72" s="7"/>
      <c r="AJ72" s="7"/>
      <c r="AK72" s="7"/>
    </row>
    <row r="73" spans="1:37" ht="75">
      <c r="A73" s="63">
        <v>6072</v>
      </c>
      <c r="B73" s="48" t="s">
        <v>167</v>
      </c>
      <c r="C73" s="48" t="s">
        <v>2336</v>
      </c>
      <c r="D73" s="7" t="s">
        <v>7028</v>
      </c>
      <c r="E73" s="7" t="s">
        <v>197</v>
      </c>
      <c r="F73" s="7" t="s">
        <v>7028</v>
      </c>
      <c r="G73" s="48" t="s">
        <v>7033</v>
      </c>
      <c r="H73" s="48" t="s">
        <v>7027</v>
      </c>
      <c r="I73" s="7" t="s">
        <v>7031</v>
      </c>
      <c r="J73" s="7" t="s">
        <v>7032</v>
      </c>
      <c r="K73" s="72" t="s">
        <v>7029</v>
      </c>
      <c r="L73" s="7" t="s">
        <v>7035</v>
      </c>
      <c r="M73" s="7" t="s">
        <v>7034</v>
      </c>
      <c r="N73" s="48" t="s">
        <v>802</v>
      </c>
      <c r="O73" s="48" t="s">
        <v>6</v>
      </c>
      <c r="P73">
        <v>46038</v>
      </c>
      <c r="Q73" s="262" t="s">
        <v>7063</v>
      </c>
      <c r="R73" s="48">
        <v>39.964119464062499</v>
      </c>
      <c r="S73" s="48">
        <v>-86.008660105693494</v>
      </c>
      <c r="T73" s="225"/>
      <c r="U73" s="141"/>
      <c r="W73" s="766" t="s">
        <v>7029</v>
      </c>
      <c r="X73" s="7" t="s">
        <v>7028</v>
      </c>
      <c r="Y73" s="7" t="s">
        <v>7034</v>
      </c>
      <c r="Z73" s="7" t="s">
        <v>802</v>
      </c>
      <c r="AA73" s="48" t="s">
        <v>6</v>
      </c>
      <c r="AB73" s="141" t="s">
        <v>2886</v>
      </c>
      <c r="AC73" s="49">
        <v>45336</v>
      </c>
      <c r="AD73" s="7" t="s">
        <v>7029</v>
      </c>
      <c r="AE73" s="7"/>
      <c r="AF73" s="7" t="s">
        <v>7030</v>
      </c>
      <c r="AG73" s="7"/>
      <c r="AH73" s="7">
        <v>17</v>
      </c>
      <c r="AI73" s="7"/>
      <c r="AJ73" s="7"/>
      <c r="AK73" s="7"/>
    </row>
    <row r="74" spans="1:37" ht="105">
      <c r="A74" s="411">
        <v>6073</v>
      </c>
      <c r="B74" s="48" t="s">
        <v>167</v>
      </c>
      <c r="C74" s="72" t="s">
        <v>2336</v>
      </c>
      <c r="D74" s="767" t="s">
        <v>7010</v>
      </c>
      <c r="E74" s="7" t="s">
        <v>170</v>
      </c>
      <c r="F74" s="7" t="s">
        <v>7010</v>
      </c>
      <c r="G74" s="7" t="s">
        <v>6161</v>
      </c>
      <c r="H74" s="48" t="s">
        <v>7027</v>
      </c>
      <c r="I74" s="7" t="s">
        <v>7021</v>
      </c>
      <c r="J74" s="7" t="s">
        <v>7012</v>
      </c>
      <c r="K74" s="768" t="s">
        <v>7014</v>
      </c>
      <c r="L74" s="7" t="s">
        <v>7061</v>
      </c>
      <c r="M74" s="48" t="s">
        <v>7015</v>
      </c>
      <c r="N74" s="48" t="s">
        <v>249</v>
      </c>
      <c r="O74" s="48" t="s">
        <v>6</v>
      </c>
      <c r="P74" s="261">
        <v>90755</v>
      </c>
      <c r="Q74" s="262"/>
      <c r="R74" s="48">
        <v>33.809784735461101</v>
      </c>
      <c r="S74" s="48">
        <v>-118.173982588786</v>
      </c>
      <c r="T74" s="225">
        <v>16</v>
      </c>
      <c r="U74" s="141"/>
      <c r="W74" s="769" t="s">
        <v>7009</v>
      </c>
      <c r="X74" s="770" t="s">
        <v>7010</v>
      </c>
      <c r="Y74" s="7" t="s">
        <v>7015</v>
      </c>
      <c r="Z74" s="48" t="s">
        <v>249</v>
      </c>
      <c r="AA74" s="48" t="s">
        <v>6</v>
      </c>
      <c r="AB74" s="141" t="s">
        <v>2886</v>
      </c>
      <c r="AC74" s="49">
        <v>45336</v>
      </c>
      <c r="AD74" s="7"/>
      <c r="AE74" s="7"/>
      <c r="AF74" s="7" t="s">
        <v>7011</v>
      </c>
      <c r="AG74" s="7"/>
      <c r="AH74" s="7">
        <f t="shared" ref="AH74:AH90" si="2">IF(LEN(TRIM(AF74))=0,0,LEN(TRIM(AF74))-LEN(SUBSTITUTE(AF74," ",""))+1)</f>
        <v>29</v>
      </c>
      <c r="AI74" s="7"/>
      <c r="AJ74" s="7" t="s">
        <v>7013</v>
      </c>
      <c r="AK74" s="7"/>
    </row>
    <row r="75" spans="1:37" s="283" customFormat="1" ht="120">
      <c r="A75" s="63">
        <v>6074</v>
      </c>
      <c r="B75" s="229" t="s">
        <v>230</v>
      </c>
      <c r="C75" s="230" t="s">
        <v>2336</v>
      </c>
      <c r="D75" s="279" t="s">
        <v>6577</v>
      </c>
      <c r="E75" s="229" t="s">
        <v>197</v>
      </c>
      <c r="F75" s="229" t="s">
        <v>6577</v>
      </c>
      <c r="G75" s="230" t="s">
        <v>6161</v>
      </c>
      <c r="H75" s="279" t="s">
        <v>6487</v>
      </c>
      <c r="I75" s="229" t="s">
        <v>6104</v>
      </c>
      <c r="J75" s="229" t="s">
        <v>6175</v>
      </c>
      <c r="K75" s="230" t="s">
        <v>6578</v>
      </c>
      <c r="L75" s="279" t="s">
        <v>6579</v>
      </c>
      <c r="M75" s="229" t="s">
        <v>6580</v>
      </c>
      <c r="N75" s="229" t="s">
        <v>249</v>
      </c>
      <c r="O75" s="230" t="s">
        <v>6</v>
      </c>
      <c r="P75" s="280">
        <v>94534</v>
      </c>
      <c r="Q75" s="281" t="s">
        <v>6581</v>
      </c>
      <c r="R75" s="229">
        <v>38.24</v>
      </c>
      <c r="S75" s="230">
        <v>-122.04</v>
      </c>
      <c r="T75" s="231">
        <v>4</v>
      </c>
      <c r="U75" s="231">
        <v>100</v>
      </c>
      <c r="V75" s="279" t="s">
        <v>6569</v>
      </c>
      <c r="W75" s="730" t="s">
        <v>6578</v>
      </c>
      <c r="X75" s="229" t="s">
        <v>6577</v>
      </c>
      <c r="Y75" s="230" t="s">
        <v>6580</v>
      </c>
      <c r="Z75" s="279" t="s">
        <v>249</v>
      </c>
      <c r="AA75" s="229" t="s">
        <v>6</v>
      </c>
      <c r="AB75" s="229" t="s">
        <v>184</v>
      </c>
      <c r="AC75" s="282">
        <v>44778</v>
      </c>
      <c r="AD75" s="279" t="s">
        <v>6582</v>
      </c>
      <c r="AE75" s="229" t="s">
        <v>6583</v>
      </c>
      <c r="AF75" s="7" t="s">
        <v>6584</v>
      </c>
      <c r="AG75" s="311" t="s">
        <v>6578</v>
      </c>
      <c r="AH75" s="7">
        <f t="shared" si="2"/>
        <v>9</v>
      </c>
      <c r="AI75" s="7"/>
      <c r="AJ75" s="7"/>
      <c r="AK75" s="7"/>
    </row>
    <row r="76" spans="1:37" ht="105">
      <c r="A76" s="411">
        <v>6075</v>
      </c>
      <c r="B76" s="48" t="s">
        <v>230</v>
      </c>
      <c r="C76" s="48" t="s">
        <v>2336</v>
      </c>
      <c r="D76" s="72" t="s">
        <v>6585</v>
      </c>
      <c r="E76" s="48" t="s">
        <v>197</v>
      </c>
      <c r="F76" s="72" t="s">
        <v>6585</v>
      </c>
      <c r="G76" s="7" t="s">
        <v>6191</v>
      </c>
      <c r="H76" s="7" t="s">
        <v>6211</v>
      </c>
      <c r="I76" s="7" t="s">
        <v>6104</v>
      </c>
      <c r="J76" s="7" t="s">
        <v>6192</v>
      </c>
      <c r="K76" s="232" t="s">
        <v>6586</v>
      </c>
      <c r="L76" s="48" t="s">
        <v>6587</v>
      </c>
      <c r="M76" s="48" t="s">
        <v>2907</v>
      </c>
      <c r="N76" s="48" t="s">
        <v>249</v>
      </c>
      <c r="O76" s="48" t="s">
        <v>6</v>
      </c>
      <c r="P76" s="261">
        <v>92121</v>
      </c>
      <c r="Q76" s="262" t="s">
        <v>6588</v>
      </c>
      <c r="R76" s="263">
        <v>32.882881048155397</v>
      </c>
      <c r="S76" s="263">
        <v>-117.17123420293601</v>
      </c>
      <c r="T76" s="226">
        <v>23</v>
      </c>
      <c r="W76" s="233" t="s">
        <v>6586</v>
      </c>
      <c r="X76" s="7" t="s">
        <v>5013</v>
      </c>
      <c r="Y76" s="48" t="s">
        <v>2907</v>
      </c>
      <c r="Z76" s="48" t="s">
        <v>249</v>
      </c>
      <c r="AA76" s="48" t="s">
        <v>6</v>
      </c>
      <c r="AB76" s="48" t="s">
        <v>184</v>
      </c>
      <c r="AC76" s="61">
        <v>44766</v>
      </c>
      <c r="AD76" s="7" t="s">
        <v>6589</v>
      </c>
      <c r="AE76" s="7" t="s">
        <v>6590</v>
      </c>
      <c r="AF76" s="7" t="s">
        <v>6591</v>
      </c>
      <c r="AG76" s="311" t="s">
        <v>6586</v>
      </c>
      <c r="AH76" s="7">
        <f t="shared" si="2"/>
        <v>7</v>
      </c>
      <c r="AI76" s="7"/>
      <c r="AJ76" s="7"/>
      <c r="AK76" s="7"/>
    </row>
    <row r="77" spans="1:37" ht="75">
      <c r="A77" s="63">
        <v>6076</v>
      </c>
      <c r="B77" s="48" t="s">
        <v>230</v>
      </c>
      <c r="C77" s="48" t="s">
        <v>2336</v>
      </c>
      <c r="D77" s="72" t="s">
        <v>6592</v>
      </c>
      <c r="E77" s="48" t="s">
        <v>197</v>
      </c>
      <c r="F77" s="48" t="s">
        <v>6593</v>
      </c>
      <c r="G77" s="7" t="s">
        <v>6161</v>
      </c>
      <c r="H77" s="72" t="s">
        <v>749</v>
      </c>
      <c r="I77" s="7" t="s">
        <v>6104</v>
      </c>
      <c r="J77" s="7" t="s">
        <v>6175</v>
      </c>
      <c r="K77" s="192" t="s">
        <v>6594</v>
      </c>
      <c r="L77" s="7" t="s">
        <v>6595</v>
      </c>
      <c r="M77" s="7" t="s">
        <v>275</v>
      </c>
      <c r="N77" s="48" t="s">
        <v>249</v>
      </c>
      <c r="O77" s="48" t="s">
        <v>6</v>
      </c>
      <c r="P77" s="48">
        <v>92011</v>
      </c>
      <c r="Q77" s="48" t="s">
        <v>6596</v>
      </c>
      <c r="R77" s="103">
        <v>33.133495010881198</v>
      </c>
      <c r="S77" s="103">
        <v>-117.2802068602</v>
      </c>
      <c r="T77" s="7">
        <v>17</v>
      </c>
      <c r="U77" s="7"/>
      <c r="V77" s="244"/>
      <c r="W77" s="113" t="s">
        <v>6594</v>
      </c>
      <c r="X77" s="7" t="s">
        <v>6597</v>
      </c>
      <c r="Y77" s="7" t="s">
        <v>275</v>
      </c>
      <c r="Z77" s="48" t="s">
        <v>249</v>
      </c>
      <c r="AA77" s="48" t="s">
        <v>6</v>
      </c>
      <c r="AB77" s="48" t="s">
        <v>184</v>
      </c>
      <c r="AC77" s="49">
        <v>44891</v>
      </c>
      <c r="AD77" s="7" t="s">
        <v>6598</v>
      </c>
      <c r="AE77" s="72" t="s">
        <v>6599</v>
      </c>
      <c r="AF77" s="7" t="s">
        <v>6600</v>
      </c>
      <c r="AG77" s="311" t="s">
        <v>6594</v>
      </c>
      <c r="AH77" s="7">
        <f t="shared" si="2"/>
        <v>14</v>
      </c>
      <c r="AI77" s="7"/>
      <c r="AJ77" s="7"/>
      <c r="AK77" s="7"/>
    </row>
    <row r="78" spans="1:37" ht="75">
      <c r="A78" s="411">
        <v>6077</v>
      </c>
      <c r="B78" s="48" t="s">
        <v>167</v>
      </c>
      <c r="C78" s="48" t="s">
        <v>2336</v>
      </c>
      <c r="D78" s="72" t="s">
        <v>6601</v>
      </c>
      <c r="E78" s="48" t="s">
        <v>170</v>
      </c>
      <c r="F78" s="7" t="s">
        <v>4451</v>
      </c>
      <c r="G78" s="7" t="s">
        <v>6161</v>
      </c>
      <c r="H78" s="7" t="s">
        <v>6134</v>
      </c>
      <c r="I78" s="7" t="s">
        <v>6104</v>
      </c>
      <c r="J78" s="7" t="s">
        <v>6175</v>
      </c>
      <c r="K78" s="724" t="s">
        <v>4453</v>
      </c>
      <c r="L78" s="7" t="s">
        <v>4454</v>
      </c>
      <c r="M78" s="7" t="s">
        <v>4455</v>
      </c>
      <c r="N78" s="48" t="s">
        <v>3655</v>
      </c>
      <c r="O78" s="48" t="s">
        <v>6</v>
      </c>
      <c r="P78" s="261">
        <v>73105</v>
      </c>
      <c r="Q78" s="262" t="s">
        <v>4456</v>
      </c>
      <c r="R78" s="263">
        <v>35.376927563295197</v>
      </c>
      <c r="S78" s="263">
        <v>-97.542724362354505</v>
      </c>
      <c r="T78" s="226">
        <v>62</v>
      </c>
      <c r="W78" s="232" t="s">
        <v>6602</v>
      </c>
      <c r="X78" s="48" t="s">
        <v>6603</v>
      </c>
      <c r="Y78" s="7" t="s">
        <v>4455</v>
      </c>
      <c r="Z78" s="48" t="s">
        <v>3655</v>
      </c>
      <c r="AA78" s="48" t="s">
        <v>6</v>
      </c>
      <c r="AB78" s="48" t="s">
        <v>578</v>
      </c>
      <c r="AC78" s="61">
        <v>45134</v>
      </c>
      <c r="AD78" s="7" t="s">
        <v>6604</v>
      </c>
      <c r="AE78" s="7"/>
      <c r="AF78" s="7" t="s">
        <v>6605</v>
      </c>
      <c r="AG78" s="311" t="s">
        <v>4453</v>
      </c>
      <c r="AH78" s="7">
        <f t="shared" si="2"/>
        <v>12</v>
      </c>
      <c r="AI78" s="7"/>
      <c r="AJ78" s="7"/>
      <c r="AK78" s="7"/>
    </row>
    <row r="79" spans="1:37" ht="75">
      <c r="A79" s="63">
        <v>6078</v>
      </c>
      <c r="B79" s="48" t="s">
        <v>167</v>
      </c>
      <c r="C79" s="48" t="s">
        <v>2336</v>
      </c>
      <c r="D79" s="72" t="s">
        <v>6601</v>
      </c>
      <c r="E79" s="48" t="s">
        <v>170</v>
      </c>
      <c r="F79" s="7" t="s">
        <v>4451</v>
      </c>
      <c r="G79" s="7" t="s">
        <v>6210</v>
      </c>
      <c r="H79" s="7" t="s">
        <v>6134</v>
      </c>
      <c r="I79" s="7" t="s">
        <v>6104</v>
      </c>
      <c r="J79" s="7" t="s">
        <v>6115</v>
      </c>
      <c r="K79" s="7" t="s">
        <v>4453</v>
      </c>
      <c r="L79" s="7" t="s">
        <v>4454</v>
      </c>
      <c r="M79" s="7" t="s">
        <v>4455</v>
      </c>
      <c r="N79" s="48" t="s">
        <v>3655</v>
      </c>
      <c r="O79" s="48" t="s">
        <v>6</v>
      </c>
      <c r="P79" s="261">
        <v>73105</v>
      </c>
      <c r="Q79" s="262" t="s">
        <v>4456</v>
      </c>
      <c r="R79" s="263">
        <v>35.376927563295197</v>
      </c>
      <c r="S79" s="263">
        <v>-97.542724362354505</v>
      </c>
      <c r="T79" s="226">
        <v>62</v>
      </c>
      <c r="W79" s="232" t="s">
        <v>6602</v>
      </c>
      <c r="X79" s="48" t="s">
        <v>6603</v>
      </c>
      <c r="Y79" s="7" t="s">
        <v>4455</v>
      </c>
      <c r="Z79" s="48" t="s">
        <v>3655</v>
      </c>
      <c r="AA79" s="48" t="s">
        <v>6</v>
      </c>
      <c r="AB79" s="48" t="s">
        <v>578</v>
      </c>
      <c r="AC79" s="61">
        <v>45134</v>
      </c>
      <c r="AD79" s="7" t="s">
        <v>6604</v>
      </c>
      <c r="AE79" s="7"/>
      <c r="AF79" s="7" t="s">
        <v>6605</v>
      </c>
      <c r="AG79" s="311" t="s">
        <v>4453</v>
      </c>
      <c r="AH79" s="7">
        <f t="shared" si="2"/>
        <v>12</v>
      </c>
      <c r="AI79" s="7"/>
      <c r="AJ79" s="7"/>
      <c r="AK79" s="7"/>
    </row>
    <row r="80" spans="1:37" ht="210">
      <c r="A80" s="411">
        <v>6079</v>
      </c>
      <c r="B80" s="63" t="s">
        <v>195</v>
      </c>
      <c r="C80" s="48" t="s">
        <v>2336</v>
      </c>
      <c r="D80" s="72" t="s">
        <v>6606</v>
      </c>
      <c r="E80" s="48" t="s">
        <v>170</v>
      </c>
      <c r="F80" s="7" t="s">
        <v>6607</v>
      </c>
      <c r="G80" s="7" t="s">
        <v>6114</v>
      </c>
      <c r="H80" s="7" t="s">
        <v>6134</v>
      </c>
      <c r="I80" s="7" t="s">
        <v>6104</v>
      </c>
      <c r="J80" s="7" t="s">
        <v>6105</v>
      </c>
      <c r="K80" s="724" t="s">
        <v>6608</v>
      </c>
      <c r="L80" s="7" t="s">
        <v>6609</v>
      </c>
      <c r="M80" s="7" t="s">
        <v>6610</v>
      </c>
      <c r="N80" s="48" t="s">
        <v>855</v>
      </c>
      <c r="O80" s="48" t="s">
        <v>6</v>
      </c>
      <c r="P80" s="261">
        <v>30577</v>
      </c>
      <c r="Q80" s="163" t="s">
        <v>6611</v>
      </c>
      <c r="R80" s="263">
        <v>34.579379118476702</v>
      </c>
      <c r="S80" s="263">
        <v>-83.330474673916896</v>
      </c>
      <c r="T80" s="226">
        <v>104</v>
      </c>
      <c r="W80" s="232" t="s">
        <v>6612</v>
      </c>
      <c r="X80" s="7" t="s">
        <v>6613</v>
      </c>
      <c r="Y80" s="7" t="s">
        <v>6614</v>
      </c>
      <c r="Z80" s="48" t="s">
        <v>6615</v>
      </c>
      <c r="AA80" s="48" t="s">
        <v>6616</v>
      </c>
      <c r="AB80" s="48" t="s">
        <v>184</v>
      </c>
      <c r="AC80" s="61">
        <v>44798</v>
      </c>
      <c r="AD80" s="1" t="s">
        <v>6617</v>
      </c>
      <c r="AE80" s="7" t="s">
        <v>6618</v>
      </c>
      <c r="AF80" s="7" t="s">
        <v>6619</v>
      </c>
      <c r="AG80" s="311" t="s">
        <v>6620</v>
      </c>
      <c r="AH80" s="7">
        <f t="shared" si="2"/>
        <v>9</v>
      </c>
      <c r="AI80" s="7"/>
      <c r="AJ80" s="7"/>
      <c r="AK80" s="7"/>
    </row>
    <row r="81" spans="1:37" ht="105">
      <c r="A81" s="63">
        <v>6080</v>
      </c>
      <c r="B81" s="48" t="s">
        <v>167</v>
      </c>
      <c r="C81" s="48" t="s">
        <v>2336</v>
      </c>
      <c r="D81" s="72" t="s">
        <v>6621</v>
      </c>
      <c r="E81" s="48" t="s">
        <v>197</v>
      </c>
      <c r="F81" s="72" t="s">
        <v>6621</v>
      </c>
      <c r="G81" s="7" t="s">
        <v>6161</v>
      </c>
      <c r="H81" s="7" t="s">
        <v>6200</v>
      </c>
      <c r="I81" s="7" t="s">
        <v>6104</v>
      </c>
      <c r="J81" s="7" t="s">
        <v>6175</v>
      </c>
      <c r="K81" s="234" t="s">
        <v>6622</v>
      </c>
      <c r="L81" s="7" t="s">
        <v>6623</v>
      </c>
      <c r="M81" s="7" t="s">
        <v>1633</v>
      </c>
      <c r="N81" s="48" t="s">
        <v>435</v>
      </c>
      <c r="O81" s="48" t="s">
        <v>6</v>
      </c>
      <c r="P81" s="261">
        <v>49423</v>
      </c>
      <c r="Q81" s="262" t="s">
        <v>2508</v>
      </c>
      <c r="R81" s="263">
        <v>42.775492032651101</v>
      </c>
      <c r="S81" s="263">
        <v>-86.126541304109907</v>
      </c>
      <c r="T81" s="226">
        <v>30</v>
      </c>
      <c r="W81" s="113" t="s">
        <v>6622</v>
      </c>
      <c r="X81" s="48" t="s">
        <v>7317</v>
      </c>
      <c r="Y81" s="7" t="s">
        <v>1633</v>
      </c>
      <c r="Z81" s="48" t="s">
        <v>435</v>
      </c>
      <c r="AA81" s="48" t="s">
        <v>6</v>
      </c>
      <c r="AB81" s="48" t="s">
        <v>184</v>
      </c>
      <c r="AC81" s="61">
        <v>44766</v>
      </c>
      <c r="AD81" s="7" t="s">
        <v>6624</v>
      </c>
      <c r="AE81" s="7" t="s">
        <v>6625</v>
      </c>
      <c r="AF81" s="7" t="s">
        <v>6626</v>
      </c>
      <c r="AG81" s="7" t="s">
        <v>6627</v>
      </c>
      <c r="AH81" s="7">
        <f t="shared" si="2"/>
        <v>18</v>
      </c>
      <c r="AI81" s="7"/>
      <c r="AJ81" s="7"/>
      <c r="AK81" s="7"/>
    </row>
    <row r="82" spans="1:37" s="7" customFormat="1" ht="90">
      <c r="A82" s="411">
        <v>6081</v>
      </c>
      <c r="B82" s="48" t="s">
        <v>167</v>
      </c>
      <c r="C82" s="48" t="s">
        <v>2336</v>
      </c>
      <c r="D82" s="72" t="s">
        <v>5058</v>
      </c>
      <c r="E82" s="48" t="s">
        <v>170</v>
      </c>
      <c r="F82" s="7" t="s">
        <v>6628</v>
      </c>
      <c r="G82" s="7" t="s">
        <v>6114</v>
      </c>
      <c r="H82" s="7" t="s">
        <v>6134</v>
      </c>
      <c r="I82" s="7" t="s">
        <v>6134</v>
      </c>
      <c r="J82" s="7" t="s">
        <v>8</v>
      </c>
      <c r="K82" s="7" t="s">
        <v>5051</v>
      </c>
      <c r="L82" s="7" t="s">
        <v>6629</v>
      </c>
      <c r="M82" s="7" t="s">
        <v>5489</v>
      </c>
      <c r="N82" s="48" t="s">
        <v>183</v>
      </c>
      <c r="O82" s="48" t="s">
        <v>6</v>
      </c>
      <c r="P82" s="261">
        <v>27612</v>
      </c>
      <c r="Q82" s="262" t="s">
        <v>6630</v>
      </c>
      <c r="R82" s="263">
        <v>35.829244541798403</v>
      </c>
      <c r="S82" s="263">
        <v>-78.665475075706297</v>
      </c>
      <c r="T82" s="226">
        <v>2</v>
      </c>
      <c r="U82" s="235"/>
      <c r="W82" s="7" t="s">
        <v>5051</v>
      </c>
      <c r="X82" s="7" t="s">
        <v>6631</v>
      </c>
      <c r="Y82" s="7" t="s">
        <v>1434</v>
      </c>
      <c r="Z82" s="48" t="s">
        <v>1435</v>
      </c>
      <c r="AA82" s="48" t="s">
        <v>1436</v>
      </c>
      <c r="AB82" s="48" t="s">
        <v>184</v>
      </c>
      <c r="AC82" s="61">
        <v>45219</v>
      </c>
      <c r="AD82" s="7" t="s">
        <v>6632</v>
      </c>
      <c r="AE82" s="7" t="s">
        <v>6633</v>
      </c>
      <c r="AF82" s="501" t="s">
        <v>6634</v>
      </c>
      <c r="AG82" s="311" t="s">
        <v>5051</v>
      </c>
      <c r="AH82" s="7">
        <f t="shared" si="2"/>
        <v>29</v>
      </c>
    </row>
    <row r="83" spans="1:37" ht="105">
      <c r="A83" s="63">
        <v>6082</v>
      </c>
      <c r="B83" s="114" t="s">
        <v>230</v>
      </c>
      <c r="C83" s="114" t="s">
        <v>2336</v>
      </c>
      <c r="D83" s="142" t="s">
        <v>6635</v>
      </c>
      <c r="E83" s="142" t="s">
        <v>170</v>
      </c>
      <c r="F83" s="142" t="s">
        <v>6635</v>
      </c>
      <c r="G83" s="7" t="s">
        <v>6210</v>
      </c>
      <c r="H83" s="142" t="s">
        <v>6636</v>
      </c>
      <c r="I83" s="142" t="s">
        <v>6104</v>
      </c>
      <c r="J83" s="142" t="s">
        <v>6115</v>
      </c>
      <c r="K83" s="142" t="s">
        <v>6637</v>
      </c>
      <c r="L83" s="142"/>
      <c r="M83" s="142" t="s">
        <v>6638</v>
      </c>
      <c r="N83" s="114" t="s">
        <v>435</v>
      </c>
      <c r="O83" s="114" t="s">
        <v>6</v>
      </c>
      <c r="P83" s="268">
        <v>48430</v>
      </c>
      <c r="Q83" s="269" t="s">
        <v>6639</v>
      </c>
      <c r="R83" s="18">
        <v>42.801121999999999</v>
      </c>
      <c r="S83" s="18">
        <v>-83.715727999999999</v>
      </c>
      <c r="T83" s="223">
        <v>3</v>
      </c>
      <c r="U83" s="224" t="s">
        <v>1563</v>
      </c>
      <c r="V83" s="142" t="s">
        <v>1563</v>
      </c>
      <c r="W83" s="1" t="s">
        <v>6637</v>
      </c>
      <c r="X83" s="142" t="s">
        <v>6635</v>
      </c>
      <c r="Y83" s="142" t="s">
        <v>6638</v>
      </c>
      <c r="Z83" s="142" t="s">
        <v>435</v>
      </c>
      <c r="AA83" s="114" t="s">
        <v>6</v>
      </c>
      <c r="AB83" s="114" t="s">
        <v>184</v>
      </c>
      <c r="AC83" s="272">
        <v>44777</v>
      </c>
      <c r="AD83" s="142" t="s">
        <v>6640</v>
      </c>
      <c r="AE83" s="142" t="s">
        <v>6641</v>
      </c>
      <c r="AF83" s="522" t="s">
        <v>6642</v>
      </c>
      <c r="AG83" s="311" t="s">
        <v>6637</v>
      </c>
      <c r="AH83" s="7">
        <f t="shared" si="2"/>
        <v>28</v>
      </c>
      <c r="AI83" s="7"/>
      <c r="AJ83" s="7"/>
      <c r="AK83" s="7"/>
    </row>
    <row r="84" spans="1:37" ht="150">
      <c r="A84" s="411">
        <v>6083</v>
      </c>
      <c r="B84" s="63" t="s">
        <v>167</v>
      </c>
      <c r="C84" s="48" t="s">
        <v>2336</v>
      </c>
      <c r="D84" s="72" t="s">
        <v>6643</v>
      </c>
      <c r="E84" s="48" t="s">
        <v>170</v>
      </c>
      <c r="F84" s="7" t="s">
        <v>6644</v>
      </c>
      <c r="G84" s="7" t="s">
        <v>6191</v>
      </c>
      <c r="H84" s="7" t="s">
        <v>6134</v>
      </c>
      <c r="I84" s="7" t="s">
        <v>6104</v>
      </c>
      <c r="J84" s="7" t="s">
        <v>6192</v>
      </c>
      <c r="K84" s="718" t="s">
        <v>6645</v>
      </c>
      <c r="L84" s="7" t="s">
        <v>6646</v>
      </c>
      <c r="M84" s="7" t="s">
        <v>6647</v>
      </c>
      <c r="N84" s="48" t="s">
        <v>841</v>
      </c>
      <c r="O84" s="48" t="s">
        <v>6</v>
      </c>
      <c r="P84" s="261">
        <v>60515</v>
      </c>
      <c r="Q84" s="262" t="s">
        <v>6648</v>
      </c>
      <c r="R84" s="263">
        <v>41.832847132466597</v>
      </c>
      <c r="S84" s="263">
        <v>-88.005195915935005</v>
      </c>
      <c r="T84" s="225"/>
      <c r="U84" s="141"/>
      <c r="W84" s="238" t="s">
        <v>6645</v>
      </c>
      <c r="X84" s="7" t="s">
        <v>6649</v>
      </c>
      <c r="Y84" s="7" t="s">
        <v>6650</v>
      </c>
      <c r="Z84" s="48" t="s">
        <v>841</v>
      </c>
      <c r="AA84" s="48" t="s">
        <v>6</v>
      </c>
      <c r="AB84" s="48" t="s">
        <v>184</v>
      </c>
      <c r="AC84" s="61">
        <v>44801</v>
      </c>
      <c r="AD84" s="7" t="s">
        <v>6651</v>
      </c>
      <c r="AE84" s="7" t="s">
        <v>6652</v>
      </c>
      <c r="AF84" s="501" t="s">
        <v>6653</v>
      </c>
      <c r="AG84" s="311" t="s">
        <v>6645</v>
      </c>
      <c r="AH84" s="7">
        <f t="shared" si="2"/>
        <v>30</v>
      </c>
      <c r="AI84" s="7"/>
      <c r="AJ84" s="7"/>
      <c r="AK84" s="7"/>
    </row>
    <row r="85" spans="1:37" ht="165">
      <c r="A85" s="63">
        <v>6084</v>
      </c>
      <c r="B85" s="63" t="s">
        <v>167</v>
      </c>
      <c r="C85" s="48" t="s">
        <v>2336</v>
      </c>
      <c r="D85" s="72" t="s">
        <v>6654</v>
      </c>
      <c r="E85" s="48" t="s">
        <v>170</v>
      </c>
      <c r="F85" s="7" t="s">
        <v>6655</v>
      </c>
      <c r="G85" s="7" t="s">
        <v>8</v>
      </c>
      <c r="H85" s="7" t="s">
        <v>6134</v>
      </c>
      <c r="I85" s="7" t="s">
        <v>6104</v>
      </c>
      <c r="J85" s="7" t="s">
        <v>6192</v>
      </c>
      <c r="K85" s="7" t="s">
        <v>6656</v>
      </c>
      <c r="L85" s="7" t="s">
        <v>6657</v>
      </c>
      <c r="M85" s="7" t="s">
        <v>3024</v>
      </c>
      <c r="N85" s="48" t="s">
        <v>1048</v>
      </c>
      <c r="O85" s="48" t="s">
        <v>6</v>
      </c>
      <c r="P85" s="261">
        <v>85043</v>
      </c>
      <c r="Q85" s="262" t="s">
        <v>6658</v>
      </c>
      <c r="R85" s="263">
        <v>33.446742462752198</v>
      </c>
      <c r="S85" s="263">
        <v>-112.184743858578</v>
      </c>
      <c r="T85" s="226">
        <v>75</v>
      </c>
      <c r="W85" s="7" t="s">
        <v>6659</v>
      </c>
      <c r="X85" s="7" t="s">
        <v>6660</v>
      </c>
      <c r="Y85" s="7" t="s">
        <v>987</v>
      </c>
      <c r="Z85" s="48" t="s">
        <v>753</v>
      </c>
      <c r="AA85" s="48" t="s">
        <v>6</v>
      </c>
      <c r="AB85" s="48" t="s">
        <v>184</v>
      </c>
      <c r="AC85" s="61">
        <v>44777</v>
      </c>
      <c r="AD85" s="7" t="s">
        <v>6661</v>
      </c>
      <c r="AE85" s="7"/>
      <c r="AF85" s="7" t="s">
        <v>6662</v>
      </c>
      <c r="AG85" s="311" t="s">
        <v>6663</v>
      </c>
      <c r="AH85" s="7">
        <f t="shared" si="2"/>
        <v>11</v>
      </c>
      <c r="AI85" s="7"/>
      <c r="AJ85" s="7"/>
      <c r="AK85" s="7"/>
    </row>
    <row r="86" spans="1:37" ht="165">
      <c r="A86" s="411">
        <v>6085</v>
      </c>
      <c r="B86" s="723" t="s">
        <v>167</v>
      </c>
      <c r="C86" s="124" t="s">
        <v>2336</v>
      </c>
      <c r="D86" s="113" t="s">
        <v>6654</v>
      </c>
      <c r="E86" s="48" t="s">
        <v>170</v>
      </c>
      <c r="F86" s="7" t="s">
        <v>6664</v>
      </c>
      <c r="G86" s="232" t="s">
        <v>8</v>
      </c>
      <c r="H86" s="7" t="s">
        <v>6134</v>
      </c>
      <c r="I86" s="7" t="s">
        <v>6104</v>
      </c>
      <c r="J86" s="7" t="s">
        <v>6192</v>
      </c>
      <c r="K86" s="7" t="s">
        <v>6665</v>
      </c>
      <c r="L86" s="7" t="s">
        <v>6666</v>
      </c>
      <c r="M86" s="7" t="s">
        <v>6667</v>
      </c>
      <c r="N86" s="48" t="s">
        <v>1400</v>
      </c>
      <c r="O86" s="48" t="s">
        <v>6</v>
      </c>
      <c r="P86" s="261">
        <v>32305</v>
      </c>
      <c r="Q86" s="262" t="s">
        <v>6668</v>
      </c>
      <c r="R86" s="716">
        <v>30.3643280532206</v>
      </c>
      <c r="S86" s="716">
        <v>-84.268821372150398</v>
      </c>
      <c r="T86" s="226">
        <v>26</v>
      </c>
      <c r="W86" s="7" t="s">
        <v>6659</v>
      </c>
      <c r="X86" s="232" t="s">
        <v>6660</v>
      </c>
      <c r="Y86" s="7" t="s">
        <v>987</v>
      </c>
      <c r="Z86" s="48" t="s">
        <v>753</v>
      </c>
      <c r="AA86" s="48" t="s">
        <v>6</v>
      </c>
      <c r="AB86" s="48" t="s">
        <v>184</v>
      </c>
      <c r="AC86" s="61">
        <v>44777</v>
      </c>
      <c r="AD86" s="7" t="s">
        <v>6669</v>
      </c>
      <c r="AE86" s="719"/>
      <c r="AF86" s="719" t="s">
        <v>6670</v>
      </c>
      <c r="AG86" s="719" t="s">
        <v>6671</v>
      </c>
      <c r="AH86" s="719">
        <f t="shared" si="2"/>
        <v>11</v>
      </c>
      <c r="AI86" s="719"/>
      <c r="AJ86" s="719"/>
      <c r="AK86" s="719"/>
    </row>
    <row r="87" spans="1:37" ht="180">
      <c r="A87" s="63">
        <v>6086</v>
      </c>
      <c r="B87" s="63" t="s">
        <v>167</v>
      </c>
      <c r="C87" s="48" t="s">
        <v>2336</v>
      </c>
      <c r="D87" s="72" t="s">
        <v>6654</v>
      </c>
      <c r="E87" s="48" t="s">
        <v>170</v>
      </c>
      <c r="F87" s="7" t="s">
        <v>6672</v>
      </c>
      <c r="G87" s="7" t="s">
        <v>8</v>
      </c>
      <c r="H87" s="7" t="s">
        <v>6134</v>
      </c>
      <c r="I87" s="7" t="s">
        <v>6104</v>
      </c>
      <c r="J87" s="7" t="s">
        <v>6192</v>
      </c>
      <c r="K87" s="7" t="s">
        <v>6673</v>
      </c>
      <c r="L87" s="7" t="s">
        <v>6674</v>
      </c>
      <c r="M87" s="7" t="s">
        <v>6675</v>
      </c>
      <c r="N87" s="48" t="s">
        <v>753</v>
      </c>
      <c r="O87" s="48" t="s">
        <v>6</v>
      </c>
      <c r="P87" s="284" t="s">
        <v>6676</v>
      </c>
      <c r="Q87" s="262" t="s">
        <v>6677</v>
      </c>
      <c r="R87" s="716">
        <v>42.009238861723198</v>
      </c>
      <c r="S87" s="716">
        <v>-71.044783860168195</v>
      </c>
      <c r="T87" s="226">
        <v>221</v>
      </c>
      <c r="W87" s="7" t="s">
        <v>6659</v>
      </c>
      <c r="X87" s="7" t="s">
        <v>6660</v>
      </c>
      <c r="Y87" s="7" t="s">
        <v>987</v>
      </c>
      <c r="Z87" s="48" t="s">
        <v>753</v>
      </c>
      <c r="AA87" s="48" t="s">
        <v>6</v>
      </c>
      <c r="AB87" s="48" t="s">
        <v>184</v>
      </c>
      <c r="AC87" s="61">
        <v>44777</v>
      </c>
      <c r="AD87" s="7" t="s">
        <v>6678</v>
      </c>
      <c r="AE87" s="719"/>
      <c r="AF87" s="719" t="s">
        <v>6679</v>
      </c>
      <c r="AG87" s="719" t="s">
        <v>6680</v>
      </c>
      <c r="AH87" s="719">
        <f t="shared" si="2"/>
        <v>12</v>
      </c>
      <c r="AI87" s="719"/>
      <c r="AJ87" s="719"/>
      <c r="AK87" s="719"/>
    </row>
    <row r="88" spans="1:37" ht="180">
      <c r="A88" s="411">
        <v>6087</v>
      </c>
      <c r="B88" s="63" t="s">
        <v>167</v>
      </c>
      <c r="C88" s="48" t="s">
        <v>2336</v>
      </c>
      <c r="D88" s="72" t="s">
        <v>6654</v>
      </c>
      <c r="E88" s="48" t="s">
        <v>170</v>
      </c>
      <c r="F88" s="7" t="s">
        <v>6681</v>
      </c>
      <c r="G88" s="7" t="s">
        <v>8</v>
      </c>
      <c r="H88" s="7" t="s">
        <v>7027</v>
      </c>
      <c r="I88" s="7" t="s">
        <v>6104</v>
      </c>
      <c r="J88" s="7" t="s">
        <v>6192</v>
      </c>
      <c r="K88" s="7" t="s">
        <v>6682</v>
      </c>
      <c r="L88" s="7" t="s">
        <v>6683</v>
      </c>
      <c r="M88" s="7" t="s">
        <v>6684</v>
      </c>
      <c r="N88" s="48" t="s">
        <v>993</v>
      </c>
      <c r="O88" s="48" t="s">
        <v>6</v>
      </c>
      <c r="P88" s="261">
        <v>53074</v>
      </c>
      <c r="Q88" s="262" t="s">
        <v>6685</v>
      </c>
      <c r="R88" s="716">
        <v>43.371766962174597</v>
      </c>
      <c r="S88" s="716">
        <v>-87.888637473613798</v>
      </c>
      <c r="T88" s="226">
        <v>30</v>
      </c>
      <c r="W88" s="7" t="s">
        <v>6659</v>
      </c>
      <c r="X88" s="7" t="s">
        <v>6660</v>
      </c>
      <c r="Y88" s="7" t="s">
        <v>987</v>
      </c>
      <c r="Z88" s="48" t="s">
        <v>753</v>
      </c>
      <c r="AA88" s="48" t="s">
        <v>6</v>
      </c>
      <c r="AB88" s="48" t="s">
        <v>184</v>
      </c>
      <c r="AC88" s="61">
        <v>44777</v>
      </c>
      <c r="AD88" s="7" t="s">
        <v>6686</v>
      </c>
      <c r="AE88" s="719"/>
      <c r="AF88" s="719" t="s">
        <v>6687</v>
      </c>
      <c r="AG88" s="719" t="s">
        <v>6688</v>
      </c>
      <c r="AH88" s="719">
        <f t="shared" si="2"/>
        <v>12</v>
      </c>
      <c r="AI88" s="719"/>
      <c r="AJ88" s="719"/>
      <c r="AK88" s="719"/>
    </row>
    <row r="89" spans="1:37" ht="180">
      <c r="A89" s="63">
        <v>6088</v>
      </c>
      <c r="B89" s="723" t="s">
        <v>167</v>
      </c>
      <c r="C89" s="124" t="s">
        <v>2336</v>
      </c>
      <c r="D89" s="113" t="s">
        <v>6654</v>
      </c>
      <c r="E89" s="124" t="s">
        <v>170</v>
      </c>
      <c r="F89" s="232" t="s">
        <v>6689</v>
      </c>
      <c r="G89" s="232" t="s">
        <v>8</v>
      </c>
      <c r="H89" s="232" t="s">
        <v>7027</v>
      </c>
      <c r="I89" s="232" t="s">
        <v>6104</v>
      </c>
      <c r="J89" s="232" t="s">
        <v>6192</v>
      </c>
      <c r="K89" s="232" t="s">
        <v>6690</v>
      </c>
      <c r="L89" s="232" t="s">
        <v>6691</v>
      </c>
      <c r="M89" s="232" t="s">
        <v>6692</v>
      </c>
      <c r="N89" s="124" t="s">
        <v>212</v>
      </c>
      <c r="O89" s="124" t="s">
        <v>7</v>
      </c>
      <c r="P89" s="725" t="s">
        <v>6693</v>
      </c>
      <c r="Q89" s="726" t="s">
        <v>6694</v>
      </c>
      <c r="R89" s="727">
        <v>43.8216430144276</v>
      </c>
      <c r="S89" s="727">
        <v>-79.053989873597999</v>
      </c>
      <c r="T89" s="728"/>
      <c r="U89" s="729"/>
      <c r="V89" s="232"/>
      <c r="W89" s="232" t="s">
        <v>6659</v>
      </c>
      <c r="X89" s="232" t="s">
        <v>6660</v>
      </c>
      <c r="Y89" s="232" t="s">
        <v>987</v>
      </c>
      <c r="Z89" s="124" t="s">
        <v>753</v>
      </c>
      <c r="AA89" s="124" t="s">
        <v>6</v>
      </c>
      <c r="AB89" s="124" t="s">
        <v>184</v>
      </c>
      <c r="AC89" s="125">
        <v>44443</v>
      </c>
      <c r="AD89" s="232" t="s">
        <v>6695</v>
      </c>
      <c r="AE89" s="731"/>
      <c r="AF89" s="731" t="s">
        <v>6696</v>
      </c>
      <c r="AG89" s="731" t="s">
        <v>6697</v>
      </c>
      <c r="AH89" s="731">
        <f t="shared" si="2"/>
        <v>16</v>
      </c>
      <c r="AI89" s="731"/>
      <c r="AJ89" s="731"/>
      <c r="AK89" s="732"/>
    </row>
    <row r="90" spans="1:37" ht="115.9" customHeight="1">
      <c r="A90" s="411">
        <v>6089</v>
      </c>
      <c r="B90" s="48" t="s">
        <v>167</v>
      </c>
      <c r="C90" s="48" t="s">
        <v>2336</v>
      </c>
      <c r="D90" s="72" t="s">
        <v>6698</v>
      </c>
      <c r="E90" s="48" t="s">
        <v>170</v>
      </c>
      <c r="F90" s="48" t="s">
        <v>6698</v>
      </c>
      <c r="G90" s="7" t="s">
        <v>6218</v>
      </c>
      <c r="H90" s="7" t="s">
        <v>7027</v>
      </c>
      <c r="I90" s="7" t="s">
        <v>6104</v>
      </c>
      <c r="J90" s="7" t="s">
        <v>6192</v>
      </c>
      <c r="K90" s="7" t="s">
        <v>6699</v>
      </c>
      <c r="L90" s="7" t="s">
        <v>6700</v>
      </c>
      <c r="M90" s="7" t="s">
        <v>6701</v>
      </c>
      <c r="N90" s="48" t="s">
        <v>806</v>
      </c>
      <c r="O90" s="48" t="s">
        <v>6</v>
      </c>
      <c r="P90" s="261">
        <v>14004</v>
      </c>
      <c r="Q90" s="262" t="s">
        <v>6702</v>
      </c>
      <c r="R90" s="263">
        <v>42.901737138978099</v>
      </c>
      <c r="S90" s="263">
        <v>-78.492432415745299</v>
      </c>
      <c r="T90" s="226">
        <v>1</v>
      </c>
      <c r="W90" s="7" t="s">
        <v>6699</v>
      </c>
      <c r="X90" s="7" t="s">
        <v>6698</v>
      </c>
      <c r="Y90" s="7" t="s">
        <v>6701</v>
      </c>
      <c r="Z90" s="48" t="s">
        <v>806</v>
      </c>
      <c r="AA90" s="48" t="s">
        <v>6</v>
      </c>
      <c r="AB90" s="48" t="s">
        <v>184</v>
      </c>
      <c r="AC90" s="61">
        <v>44777</v>
      </c>
      <c r="AD90" s="7" t="s">
        <v>6703</v>
      </c>
      <c r="AE90" s="7" t="s">
        <v>6704</v>
      </c>
      <c r="AF90" s="7" t="s">
        <v>6705</v>
      </c>
      <c r="AG90" s="311" t="s">
        <v>6706</v>
      </c>
      <c r="AH90" s="7">
        <f t="shared" si="2"/>
        <v>9</v>
      </c>
      <c r="AI90" s="7"/>
      <c r="AJ90" s="7"/>
      <c r="AK90" s="7"/>
    </row>
    <row r="91" spans="1:37" s="7" customFormat="1" ht="102" customHeight="1"/>
    <row r="92" spans="1:37" ht="55.15" customHeight="1">
      <c r="A92" s="11"/>
      <c r="B92" s="11"/>
      <c r="C92" s="11"/>
      <c r="D92" s="11"/>
      <c r="F92" s="11"/>
      <c r="G92" s="11"/>
      <c r="H92" s="11"/>
      <c r="K92" s="11"/>
      <c r="L92" s="11"/>
      <c r="M92" s="11"/>
      <c r="N92" s="11"/>
      <c r="O92" s="11"/>
      <c r="P92" s="11"/>
      <c r="Q92" s="11"/>
      <c r="R92" s="11"/>
      <c r="S92" s="11"/>
      <c r="T92" s="11"/>
      <c r="U92" s="11"/>
      <c r="V92" s="11"/>
      <c r="W92" s="11"/>
      <c r="X92" s="11"/>
      <c r="AA92" s="11"/>
      <c r="AB92" s="11"/>
    </row>
    <row r="93" spans="1:37" s="7" customFormat="1" ht="94.9" customHeight="1"/>
    <row r="94" spans="1:37" ht="84.6" customHeight="1">
      <c r="A94" s="11"/>
      <c r="B94" s="11"/>
      <c r="C94" s="11"/>
      <c r="D94" s="11"/>
      <c r="F94" s="11"/>
      <c r="G94" s="11"/>
      <c r="H94" s="11"/>
      <c r="K94" s="11"/>
      <c r="L94" s="11"/>
      <c r="M94" s="11"/>
      <c r="N94" s="11"/>
      <c r="O94" s="11"/>
      <c r="P94" s="11"/>
      <c r="Q94" s="11"/>
      <c r="R94" s="11"/>
      <c r="S94" s="11"/>
      <c r="T94" s="11"/>
      <c r="U94" s="11"/>
      <c r="V94" s="11"/>
      <c r="W94" s="11"/>
      <c r="X94" s="11"/>
      <c r="AA94" s="11"/>
      <c r="AB94" s="11"/>
    </row>
    <row r="95" spans="1:37" ht="15" customHeight="1">
      <c r="J95" s="11">
        <v>2</v>
      </c>
    </row>
  </sheetData>
  <phoneticPr fontId="7" type="noConversion"/>
  <dataValidations count="2">
    <dataValidation type="list" allowBlank="1" showInputMessage="1" showErrorMessage="1" sqref="J82:L84 I2:J81" xr:uid="{D0E7DAC4-909B-44C9-82EC-6973907F7A5D}">
      <formula1>EOL_Products</formula1>
    </dataValidation>
    <dataValidation type="list" allowBlank="1" showInputMessage="1" showErrorMessage="1" sqref="G2:G83 G86" xr:uid="{E45476BD-6959-4549-B6AE-6F46DDE5955C}">
      <formula1>EOL_Facilities</formula1>
    </dataValidation>
  </dataValidations>
  <hyperlinks>
    <hyperlink ref="Q75" r:id="rId1" display="(224) 456-5626" xr:uid="{7048D2CA-31C7-4189-8E90-6C56D763FE2C}"/>
    <hyperlink ref="AG17" r:id="rId2" xr:uid="{216C95B2-95D7-4988-ABB7-54644AA476EC}"/>
    <hyperlink ref="Q31" r:id="rId3" display="tel:18008528127" xr:uid="{4412F46B-8FDE-4F44-8C8C-CC4ED217DFE6}"/>
    <hyperlink ref="AD70" r:id="rId4" xr:uid="{A180982A-9283-45FF-BB06-321590EDA5E5}"/>
    <hyperlink ref="AG9" r:id="rId5" xr:uid="{98421ACD-8DBA-4692-BFBF-71D180D6E5C4}"/>
    <hyperlink ref="AG10" r:id="rId6" xr:uid="{BEE33E36-5C6B-4880-8497-3BEC0D68F7DE}"/>
    <hyperlink ref="AG15" r:id="rId7" display="https://www.batteryrecyclersofamerica.com/" xr:uid="{0D9966BC-5147-48CF-A74E-59866758E6A2}"/>
    <hyperlink ref="AG16" r:id="rId8" display="https://www.bluestarrecyclers.org/" xr:uid="{2951B717-DB8B-45FA-BB0D-73CFB8213B44}"/>
    <hyperlink ref="AG18" r:id="rId9" xr:uid="{C7B4210F-3B0B-4960-9608-D8C0ED885EEA}"/>
    <hyperlink ref="AG19" r:id="rId10" xr:uid="{33F2B6A0-1FE5-4EE0-8230-EBF660E11BEF}"/>
    <hyperlink ref="AG20" r:id="rId11" xr:uid="{4FC47D75-7A6C-44D4-8B0A-81D9715DC025}"/>
    <hyperlink ref="AG22" r:id="rId12" xr:uid="{06D8F5C0-1564-476A-82EF-5D6A7B5D0020}"/>
    <hyperlink ref="AG23" r:id="rId13" xr:uid="{E974E724-8362-433E-AEF8-85476C6B491A}"/>
    <hyperlink ref="AG24" r:id="rId14" xr:uid="{59B39AC6-8043-46D1-8660-1C8B42CD40BC}"/>
    <hyperlink ref="AG25" r:id="rId15" xr:uid="{7FF7C016-51FB-4FAC-877B-F76D1A1E722B}"/>
    <hyperlink ref="AG26" r:id="rId16" xr:uid="{7792E05F-D02E-4551-8A7B-CA11E3A1B628}"/>
    <hyperlink ref="AG27" r:id="rId17" xr:uid="{A7147476-FA2F-4CD8-8E0C-79F0CBF11A3E}"/>
    <hyperlink ref="AG28" r:id="rId18" xr:uid="{115A6C10-E8E3-47EB-8BD5-FBD5BDA349D2}"/>
    <hyperlink ref="AG29" r:id="rId19" xr:uid="{548991A6-D379-4194-BBDA-07984B022EDC}"/>
    <hyperlink ref="AG30" r:id="rId20" xr:uid="{2148E0B5-64EC-4CB1-A48D-1D7F5D20D2E5}"/>
    <hyperlink ref="AG31" r:id="rId21" xr:uid="{EC70BF50-821D-4559-958D-F2D956565F7C}"/>
    <hyperlink ref="AG37" r:id="rId22" xr:uid="{BB780E0C-94FC-4247-8D43-40E1D38EA93B}"/>
    <hyperlink ref="AG41" r:id="rId23" display="https://www.glencore.com/" xr:uid="{C3BB8F8F-A926-4764-9C86-11BC60CEF338}"/>
    <hyperlink ref="AG54" r:id="rId24" xr:uid="{721370E5-E216-4DE5-A08C-4199C1001615}"/>
    <hyperlink ref="AG59" r:id="rId25" display="http://netherswholesale.com/" xr:uid="{A33AFFD2-7A07-4AC8-A32A-9C56EEF08B05}"/>
    <hyperlink ref="AG60" r:id="rId26" xr:uid="{E99A11FF-8DB1-4341-834C-313CB793E0B6}"/>
    <hyperlink ref="AG61" r:id="rId27" xr:uid="{E7FCA0B3-FDFC-4E81-9B8C-E972C0E79FF0}"/>
    <hyperlink ref="AG62" r:id="rId28" display="https://www.pnecycle.com/" xr:uid="{475D92CE-F864-4BC5-8C51-BC47DF5F0CA4}"/>
    <hyperlink ref="AG63" r:id="rId29" display="https://www.pnecycle.com/" xr:uid="{57FDB528-8570-4B24-815C-2D8434BEB185}"/>
    <hyperlink ref="AG64" r:id="rId30" xr:uid="{E7CC8E43-3965-4741-8EB0-3CC7466E134A}"/>
    <hyperlink ref="AG66" r:id="rId31" xr:uid="{47AE0D85-F4F1-4978-B05E-B3F4939D008D}"/>
    <hyperlink ref="AG72" r:id="rId32" display="https://www.redwoodmaterials.com/" xr:uid="{CEC35459-5885-443F-A332-E59EB1108106}"/>
    <hyperlink ref="AG67" r:id="rId33" display="https://www.redwoodmaterials.com/" xr:uid="{A88D9D20-D6E3-4F12-9E94-7E2A52B94949}"/>
    <hyperlink ref="AG68" r:id="rId34" display="https://www.redwoodmaterials.com/" xr:uid="{E68D2F8E-77D0-48A3-AA18-84D08966CFC6}"/>
    <hyperlink ref="AG69" r:id="rId35" display="https://www.redwoodmaterials.com/" xr:uid="{DF17BB62-7BD4-487F-878E-CDBAF67FDA7B}"/>
    <hyperlink ref="AG70" r:id="rId36" display="https://www.redwoodmaterials.com/" xr:uid="{A244EB08-E775-49EA-9D4D-7E79AB59EAA5}"/>
    <hyperlink ref="AG71" r:id="rId37" display="https://www.redwoodmaterials.com/" xr:uid="{E11E6CDC-3339-4DBD-9AD3-6048665554F5}"/>
    <hyperlink ref="AG75" r:id="rId38" xr:uid="{5A19402E-95B4-4EBF-BB35-7A2F3D729D0D}"/>
    <hyperlink ref="AG76" r:id="rId39" xr:uid="{4CD698AA-7A31-4D52-8286-0BF3A7020E57}"/>
    <hyperlink ref="AG77" r:id="rId40" xr:uid="{4A52E3B5-AC4F-43AA-AD75-6A4DC58DB6A6}"/>
    <hyperlink ref="AG78" r:id="rId41" xr:uid="{884ACE65-5517-4C31-ABD7-FBE1CC3EEF9C}"/>
    <hyperlink ref="AG79" r:id="rId42" xr:uid="{A2773C3E-1954-48CF-B898-27F43CBE6410}"/>
    <hyperlink ref="AG80" r:id="rId43" display="https://www.sungeelht.com/en/" xr:uid="{6666884F-571F-4153-8AE0-2B5A91EAD63D}"/>
    <hyperlink ref="AG82" r:id="rId44" xr:uid="{49FC6E5F-F365-41E4-872A-10A97DE3EBA3}"/>
    <hyperlink ref="AG83" r:id="rId45" xr:uid="{0ABDB09E-74C9-4FED-B8F7-217CE20EABF4}"/>
    <hyperlink ref="AG84" r:id="rId46" xr:uid="{E6328C32-C72A-4237-973B-0E5F4EC0E6A3}"/>
    <hyperlink ref="AG85" r:id="rId47" display="https://lamprecycling.veoliaes.com/about_us/facilities/phoenix?pid=764" xr:uid="{633115E4-850C-495F-88B6-700502C02614}"/>
    <hyperlink ref="AG90" r:id="rId48" display="https://www.werecyclebatteries.com/" xr:uid="{B94B6472-E96E-4DD9-B2E5-460B461F532F}"/>
    <hyperlink ref="K34" r:id="rId49" xr:uid="{AD4942F7-8276-4D6C-937F-9CEF3ADF3777}"/>
    <hyperlink ref="W34" r:id="rId50" xr:uid="{FC2CD883-D7A7-45E7-A56B-C8EA161CB5B0}"/>
    <hyperlink ref="K6" r:id="rId51" xr:uid="{37BC37E6-D8FB-4B78-86C5-870208ED7B7F}"/>
    <hyperlink ref="K12" r:id="rId52" xr:uid="{7124B5FD-EAA6-419A-8E09-7F78B7975CBF}"/>
    <hyperlink ref="W12" r:id="rId53" xr:uid="{BCE8F640-D078-419F-A50F-6CA62464EA11}"/>
    <hyperlink ref="K74" r:id="rId54" xr:uid="{7AA545EC-0CFD-054E-9D80-625E11AD3836}"/>
    <hyperlink ref="AJ56" r:id="rId55" xr:uid="{F6F57AF7-AD00-AA41-8377-6600830243DA}"/>
    <hyperlink ref="AD56" r:id="rId56" xr:uid="{0918823D-2128-B047-967C-BBB96AF66A6F}"/>
    <hyperlink ref="W73" r:id="rId57" xr:uid="{F39BC520-E1A8-C240-A04D-0F66CE1555D5}"/>
    <hyperlink ref="AG2" r:id="rId58" display="https://www.werecyclebatteries.com/" xr:uid="{6868B2B0-A78E-DC4B-BCBA-C7A0A713E21A}"/>
    <hyperlink ref="K2" r:id="rId59" xr:uid="{544173A1-7240-A34D-83A7-844FDA2594C8}"/>
    <hyperlink ref="W2" r:id="rId60" xr:uid="{8B34E08D-A7B6-1B48-A161-39C0EC87A5F1}"/>
    <hyperlink ref="AD2" r:id="rId61" xr:uid="{CC20AAAD-A3AE-7A40-96B9-7FB4F6E7937F}"/>
  </hyperlinks>
  <pageMargins left="0.7" right="0.7" top="0.75" bottom="0.75" header="0.3" footer="0.3"/>
  <pageSetup orientation="portrait" r:id="rId62"/>
  <tableParts count="1">
    <tablePart r:id="rId63"/>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AF9A7-E0CB-4E82-8ED0-BBF00F482506}">
  <sheetPr codeName="Sheet14">
    <tabColor theme="5" tint="0.59999389629810485"/>
  </sheetPr>
  <dimension ref="A1:CJ114"/>
  <sheetViews>
    <sheetView zoomScaleNormal="100" workbookViewId="0">
      <pane xSplit="4" ySplit="1" topLeftCell="AB101" activePane="bottomRight" state="frozen"/>
      <selection pane="topRight" activeCell="E1" sqref="E1"/>
      <selection pane="bottomLeft" activeCell="A2" sqref="A2"/>
      <selection pane="bottomRight" activeCell="AD102" sqref="AD102"/>
    </sheetView>
  </sheetViews>
  <sheetFormatPr defaultColWidth="9.140625" defaultRowHeight="11.25" customHeight="1"/>
  <cols>
    <col min="1" max="1" width="6.7109375" style="52" customWidth="1"/>
    <col min="2" max="2" width="20.42578125" style="9" customWidth="1"/>
    <col min="3" max="3" width="15" style="6" customWidth="1"/>
    <col min="4" max="4" width="20.42578125" style="11" customWidth="1"/>
    <col min="5" max="5" width="11.7109375" style="3" customWidth="1"/>
    <col min="6" max="6" width="18.7109375" style="6" bestFit="1" customWidth="1"/>
    <col min="7" max="7" width="17.42578125" style="11" customWidth="1"/>
    <col min="8" max="8" width="30.7109375" style="11" customWidth="1"/>
    <col min="9" max="9" width="20.42578125" style="11" customWidth="1"/>
    <col min="10" max="10" width="17.28515625" style="11" customWidth="1"/>
    <col min="11" max="11" width="13.28515625" style="11" customWidth="1"/>
    <col min="12" max="12" width="13.140625" style="9" customWidth="1"/>
    <col min="13" max="13" width="14" style="9" customWidth="1"/>
    <col min="14" max="14" width="13.140625" style="9" customWidth="1"/>
    <col min="15" max="15" width="12.42578125" style="12" customWidth="1"/>
    <col min="16" max="16" width="12.42578125" style="6" customWidth="1"/>
    <col min="17" max="17" width="10.42578125" style="6" customWidth="1"/>
    <col min="18" max="18" width="11.28515625" style="10" customWidth="1"/>
    <col min="19" max="19" width="10.42578125" style="16" customWidth="1"/>
    <col min="20" max="20" width="10.140625" style="6" customWidth="1"/>
    <col min="21" max="22" width="18.42578125" style="6" customWidth="1"/>
    <col min="23" max="23" width="10.28515625" style="6" customWidth="1"/>
    <col min="24" max="24" width="16.7109375" style="9" customWidth="1"/>
    <col min="25" max="25" width="13.140625" style="9" customWidth="1"/>
    <col min="26" max="26" width="9" style="9" customWidth="1"/>
    <col min="27" max="27" width="13.140625" style="14" customWidth="1"/>
    <col min="28" max="28" width="37.140625" style="11" customWidth="1"/>
    <col min="29" max="29" width="25.7109375" style="6" customWidth="1"/>
    <col min="30" max="30" width="37.140625" style="11" customWidth="1"/>
    <col min="31" max="31" width="27.28515625" style="6" customWidth="1"/>
    <col min="32" max="32" width="12.7109375" style="647" customWidth="1"/>
    <col min="33" max="33" width="16.42578125" style="6" customWidth="1"/>
    <col min="34" max="34" width="18.140625" style="6" customWidth="1"/>
    <col min="35" max="35" width="17.28515625" style="6" customWidth="1"/>
    <col min="36" max="16384" width="9.140625" style="6"/>
  </cols>
  <sheetData>
    <row r="1" spans="1:88" s="43" customFormat="1" ht="45">
      <c r="A1" s="127" t="s">
        <v>115</v>
      </c>
      <c r="B1" s="128" t="s">
        <v>139</v>
      </c>
      <c r="C1" s="128" t="s">
        <v>5</v>
      </c>
      <c r="D1" s="128" t="s">
        <v>114</v>
      </c>
      <c r="E1" s="128" t="s">
        <v>140</v>
      </c>
      <c r="F1" s="128" t="s">
        <v>118</v>
      </c>
      <c r="G1" s="128" t="s">
        <v>141</v>
      </c>
      <c r="H1" s="128" t="s">
        <v>137</v>
      </c>
      <c r="I1" s="128" t="s">
        <v>142</v>
      </c>
      <c r="J1" s="128" t="s">
        <v>143</v>
      </c>
      <c r="K1" s="128" t="s">
        <v>119</v>
      </c>
      <c r="L1" s="128" t="s">
        <v>120</v>
      </c>
      <c r="M1" s="128" t="s">
        <v>121</v>
      </c>
      <c r="N1" s="128" t="s">
        <v>144</v>
      </c>
      <c r="O1" s="130" t="s">
        <v>145</v>
      </c>
      <c r="P1" s="128" t="s">
        <v>146</v>
      </c>
      <c r="Q1" s="128" t="s">
        <v>147</v>
      </c>
      <c r="R1" s="132" t="s">
        <v>148</v>
      </c>
      <c r="S1" s="132" t="s">
        <v>124</v>
      </c>
      <c r="T1" s="128" t="s">
        <v>149</v>
      </c>
      <c r="U1" s="128" t="s">
        <v>150</v>
      </c>
      <c r="V1" s="128" t="s">
        <v>151</v>
      </c>
      <c r="W1" s="128" t="s">
        <v>152</v>
      </c>
      <c r="X1" s="128" t="s">
        <v>153</v>
      </c>
      <c r="Y1" s="128" t="s">
        <v>154</v>
      </c>
      <c r="Z1" s="128" t="s">
        <v>155</v>
      </c>
      <c r="AA1" s="133" t="s">
        <v>156</v>
      </c>
      <c r="AB1" s="128" t="s">
        <v>157</v>
      </c>
      <c r="AC1" s="128" t="s">
        <v>161</v>
      </c>
      <c r="AD1" s="256" t="s">
        <v>158</v>
      </c>
      <c r="AE1" s="256" t="s">
        <v>159</v>
      </c>
      <c r="AF1" s="646" t="s">
        <v>160</v>
      </c>
      <c r="AG1" s="128" t="s">
        <v>162</v>
      </c>
      <c r="AH1" s="128" t="s">
        <v>163</v>
      </c>
      <c r="AI1" s="128" t="s">
        <v>164</v>
      </c>
    </row>
    <row r="2" spans="1:88" s="43" customFormat="1" ht="90">
      <c r="A2" s="63">
        <v>7001</v>
      </c>
      <c r="B2" s="48" t="s">
        <v>230</v>
      </c>
      <c r="C2" s="48" t="s">
        <v>3316</v>
      </c>
      <c r="D2" s="72" t="s">
        <v>1460</v>
      </c>
      <c r="E2" s="48" t="s">
        <v>170</v>
      </c>
      <c r="F2" s="72" t="s">
        <v>1461</v>
      </c>
      <c r="G2" s="72" t="s">
        <v>3317</v>
      </c>
      <c r="H2" s="72" t="s">
        <v>8</v>
      </c>
      <c r="I2" s="72" t="s">
        <v>3318</v>
      </c>
      <c r="J2" s="72" t="s">
        <v>1465</v>
      </c>
      <c r="K2" s="72" t="s">
        <v>1466</v>
      </c>
      <c r="L2" s="48" t="s">
        <v>753</v>
      </c>
      <c r="M2" s="48" t="s">
        <v>6</v>
      </c>
      <c r="N2" s="163" t="s">
        <v>1467</v>
      </c>
      <c r="O2" s="48" t="s">
        <v>1468</v>
      </c>
      <c r="P2" s="103">
        <v>42.3604747455975</v>
      </c>
      <c r="Q2" s="103">
        <v>-71.104283712274807</v>
      </c>
      <c r="R2" s="239">
        <v>110</v>
      </c>
      <c r="S2" s="118"/>
      <c r="T2" s="72"/>
      <c r="U2" s="146" t="s">
        <v>1469</v>
      </c>
      <c r="V2" s="72" t="s">
        <v>3318</v>
      </c>
      <c r="W2" s="72" t="s">
        <v>1466</v>
      </c>
      <c r="X2" s="48" t="s">
        <v>753</v>
      </c>
      <c r="Y2" s="48" t="s">
        <v>6</v>
      </c>
      <c r="Z2" s="163" t="s">
        <v>184</v>
      </c>
      <c r="AA2" s="61">
        <v>44891</v>
      </c>
      <c r="AB2" s="72" t="s">
        <v>1470</v>
      </c>
      <c r="AC2" s="72" t="s">
        <v>3320</v>
      </c>
      <c r="AD2" s="72" t="s">
        <v>1471</v>
      </c>
      <c r="AE2" s="312" t="s">
        <v>3319</v>
      </c>
      <c r="AF2" s="623">
        <f t="shared" ref="AF2:AF8" si="0">IF(LEN(TRIM(AD2))=0,0,LEN(TRIM(AD2))-LEN(SUBSTITUTE(AD2," ",""))+1)</f>
        <v>25</v>
      </c>
      <c r="AG2" s="72"/>
      <c r="AH2" s="72"/>
      <c r="AI2" s="72"/>
    </row>
    <row r="3" spans="1:88" s="43" customFormat="1" ht="105">
      <c r="A3" s="63">
        <v>7002</v>
      </c>
      <c r="B3" s="48" t="s">
        <v>167</v>
      </c>
      <c r="C3" s="72" t="s">
        <v>3316</v>
      </c>
      <c r="D3" s="72" t="s">
        <v>3321</v>
      </c>
      <c r="E3" s="48" t="s">
        <v>170</v>
      </c>
      <c r="F3" s="72" t="s">
        <v>3321</v>
      </c>
      <c r="G3" s="72" t="s">
        <v>3317</v>
      </c>
      <c r="H3" s="72" t="s">
        <v>3322</v>
      </c>
      <c r="I3" s="312" t="s">
        <v>3323</v>
      </c>
      <c r="J3" s="72" t="s">
        <v>3324</v>
      </c>
      <c r="K3" s="72" t="s">
        <v>3325</v>
      </c>
      <c r="L3" s="48" t="s">
        <v>1287</v>
      </c>
      <c r="M3" s="48" t="s">
        <v>6</v>
      </c>
      <c r="N3" s="163">
        <v>15857</v>
      </c>
      <c r="O3" s="48" t="s">
        <v>3326</v>
      </c>
      <c r="P3" s="103">
        <v>41.422361285719298</v>
      </c>
      <c r="Q3" s="103">
        <v>-78.522162779759199</v>
      </c>
      <c r="R3" s="239">
        <v>53</v>
      </c>
      <c r="S3" s="118"/>
      <c r="T3" s="72"/>
      <c r="U3" s="146" t="s">
        <v>3321</v>
      </c>
      <c r="V3" s="312" t="s">
        <v>3323</v>
      </c>
      <c r="W3" s="72" t="s">
        <v>3325</v>
      </c>
      <c r="X3" s="48" t="s">
        <v>1287</v>
      </c>
      <c r="Y3" s="48" t="s">
        <v>6</v>
      </c>
      <c r="Z3" s="163" t="s">
        <v>184</v>
      </c>
      <c r="AA3" s="61">
        <v>45300</v>
      </c>
      <c r="AB3" t="s">
        <v>3327</v>
      </c>
      <c r="AC3" s="72"/>
      <c r="AD3" s="72" t="s">
        <v>3328</v>
      </c>
      <c r="AE3" s="110"/>
      <c r="AF3" s="623">
        <f t="shared" si="0"/>
        <v>28</v>
      </c>
      <c r="AG3" s="72"/>
      <c r="AH3" s="72"/>
      <c r="AI3" s="72"/>
    </row>
    <row r="4" spans="1:88" s="43" customFormat="1" ht="90">
      <c r="A4" s="63">
        <v>7003</v>
      </c>
      <c r="B4" s="48" t="s">
        <v>167</v>
      </c>
      <c r="C4" s="48" t="s">
        <v>3316</v>
      </c>
      <c r="D4" s="72" t="s">
        <v>3329</v>
      </c>
      <c r="E4" s="48" t="s">
        <v>197</v>
      </c>
      <c r="F4" s="72" t="s">
        <v>3330</v>
      </c>
      <c r="G4" s="72" t="s">
        <v>3317</v>
      </c>
      <c r="H4" s="72" t="s">
        <v>3331</v>
      </c>
      <c r="I4" s="72" t="s">
        <v>3332</v>
      </c>
      <c r="J4" s="72" t="s">
        <v>3333</v>
      </c>
      <c r="K4" s="72" t="s">
        <v>3334</v>
      </c>
      <c r="L4" s="48" t="s">
        <v>1347</v>
      </c>
      <c r="M4" s="48" t="s">
        <v>6</v>
      </c>
      <c r="N4" s="163" t="s">
        <v>6707</v>
      </c>
      <c r="O4" s="48" t="s">
        <v>3335</v>
      </c>
      <c r="P4" s="103">
        <v>40.809375764122102</v>
      </c>
      <c r="Q4" s="103">
        <v>-74.342663702552102</v>
      </c>
      <c r="R4" s="240">
        <v>25</v>
      </c>
      <c r="S4" s="118">
        <v>2000</v>
      </c>
      <c r="T4" s="72" t="s">
        <v>3336</v>
      </c>
      <c r="U4" s="72" t="s">
        <v>3330</v>
      </c>
      <c r="V4" s="72" t="s">
        <v>3332</v>
      </c>
      <c r="W4" s="72" t="s">
        <v>3334</v>
      </c>
      <c r="X4" s="48" t="s">
        <v>1347</v>
      </c>
      <c r="Y4" s="48" t="s">
        <v>6</v>
      </c>
      <c r="Z4" s="48" t="s">
        <v>184</v>
      </c>
      <c r="AA4" s="61">
        <v>44867</v>
      </c>
      <c r="AB4" s="72" t="s">
        <v>3337</v>
      </c>
      <c r="AC4" s="72"/>
      <c r="AD4" s="72" t="s">
        <v>3338</v>
      </c>
      <c r="AE4" s="312" t="s">
        <v>3339</v>
      </c>
      <c r="AF4" s="623">
        <f t="shared" si="0"/>
        <v>24</v>
      </c>
      <c r="AG4" s="72"/>
      <c r="AH4" s="72"/>
      <c r="AI4" s="72"/>
    </row>
    <row r="5" spans="1:88" s="50" customFormat="1" ht="60">
      <c r="A5" s="63">
        <v>7004</v>
      </c>
      <c r="B5" s="48" t="s">
        <v>167</v>
      </c>
      <c r="C5" s="48" t="s">
        <v>3316</v>
      </c>
      <c r="D5" s="72" t="s">
        <v>3329</v>
      </c>
      <c r="E5" s="48" t="s">
        <v>197</v>
      </c>
      <c r="F5" s="72" t="s">
        <v>3330</v>
      </c>
      <c r="G5" s="72" t="s">
        <v>3317</v>
      </c>
      <c r="H5" s="72" t="s">
        <v>3331</v>
      </c>
      <c r="I5" s="72" t="s">
        <v>3332</v>
      </c>
      <c r="J5" s="72" t="s">
        <v>3340</v>
      </c>
      <c r="K5" s="72" t="s">
        <v>2233</v>
      </c>
      <c r="L5" s="48" t="s">
        <v>177</v>
      </c>
      <c r="M5" s="48" t="s">
        <v>6</v>
      </c>
      <c r="N5" s="163">
        <v>89431</v>
      </c>
      <c r="O5" s="48" t="s">
        <v>3335</v>
      </c>
      <c r="P5" s="103">
        <v>39.518289479356298</v>
      </c>
      <c r="Q5" s="103">
        <v>-119.736535731432</v>
      </c>
      <c r="R5" s="240">
        <v>21</v>
      </c>
      <c r="S5" s="118">
        <v>2000</v>
      </c>
      <c r="T5" s="72" t="s">
        <v>3336</v>
      </c>
      <c r="U5" s="72" t="s">
        <v>3330</v>
      </c>
      <c r="V5" s="72" t="s">
        <v>3332</v>
      </c>
      <c r="W5" s="72" t="s">
        <v>3334</v>
      </c>
      <c r="X5" s="48" t="s">
        <v>1347</v>
      </c>
      <c r="Y5" s="48" t="s">
        <v>6</v>
      </c>
      <c r="Z5" s="48" t="s">
        <v>184</v>
      </c>
      <c r="AA5" s="61">
        <v>44867</v>
      </c>
      <c r="AB5" s="72" t="s">
        <v>3337</v>
      </c>
      <c r="AC5" s="72"/>
      <c r="AD5" s="72" t="s">
        <v>3341</v>
      </c>
      <c r="AE5" s="312" t="s">
        <v>3339</v>
      </c>
      <c r="AF5" s="623">
        <f t="shared" si="0"/>
        <v>17</v>
      </c>
      <c r="AG5" s="72"/>
      <c r="AH5" s="72"/>
      <c r="AI5" s="72"/>
    </row>
    <row r="6" spans="1:88" s="50" customFormat="1" ht="75">
      <c r="A6" s="63">
        <v>7005</v>
      </c>
      <c r="B6" s="48" t="s">
        <v>167</v>
      </c>
      <c r="C6" s="48" t="s">
        <v>3316</v>
      </c>
      <c r="D6" s="72" t="s">
        <v>3342</v>
      </c>
      <c r="E6" s="48" t="s">
        <v>197</v>
      </c>
      <c r="F6" s="76" t="s">
        <v>3343</v>
      </c>
      <c r="G6" s="72" t="s">
        <v>3344</v>
      </c>
      <c r="H6" s="72" t="s">
        <v>3345</v>
      </c>
      <c r="I6" s="72" t="s">
        <v>3346</v>
      </c>
      <c r="J6" s="72" t="s">
        <v>3347</v>
      </c>
      <c r="K6" s="72" t="s">
        <v>3348</v>
      </c>
      <c r="L6" s="48" t="s">
        <v>1048</v>
      </c>
      <c r="M6" s="48" t="s">
        <v>6</v>
      </c>
      <c r="N6" s="48">
        <v>85281</v>
      </c>
      <c r="O6" s="48" t="s">
        <v>3349</v>
      </c>
      <c r="P6" s="103">
        <v>33.421293176037999</v>
      </c>
      <c r="Q6" s="103">
        <v>-111.97256147577301</v>
      </c>
      <c r="R6" s="240"/>
      <c r="S6" s="75"/>
      <c r="T6" s="76"/>
      <c r="U6" s="72" t="s">
        <v>3350</v>
      </c>
      <c r="V6" s="72" t="s">
        <v>3346</v>
      </c>
      <c r="W6" s="72" t="s">
        <v>3348</v>
      </c>
      <c r="X6" s="48" t="s">
        <v>1048</v>
      </c>
      <c r="Y6" s="48" t="s">
        <v>6</v>
      </c>
      <c r="Z6" s="48" t="s">
        <v>184</v>
      </c>
      <c r="AA6" s="61">
        <v>44434</v>
      </c>
      <c r="AB6" s="72" t="s">
        <v>861</v>
      </c>
      <c r="AC6" s="76" t="s">
        <v>3353</v>
      </c>
      <c r="AD6" s="72" t="s">
        <v>3351</v>
      </c>
      <c r="AE6" s="312" t="s">
        <v>3352</v>
      </c>
      <c r="AF6" s="623">
        <f t="shared" si="0"/>
        <v>22</v>
      </c>
      <c r="AG6" s="72"/>
      <c r="AH6" s="72"/>
      <c r="AI6" s="72"/>
    </row>
    <row r="7" spans="1:88" s="50" customFormat="1" ht="90">
      <c r="A7" s="63">
        <v>7006</v>
      </c>
      <c r="B7" s="48" t="s">
        <v>167</v>
      </c>
      <c r="C7" s="48" t="s">
        <v>3316</v>
      </c>
      <c r="D7" s="72" t="s">
        <v>7160</v>
      </c>
      <c r="E7" s="48" t="s">
        <v>197</v>
      </c>
      <c r="F7" s="72" t="s">
        <v>7160</v>
      </c>
      <c r="G7" s="72" t="s">
        <v>3317</v>
      </c>
      <c r="H7" s="72" t="s">
        <v>7166</v>
      </c>
      <c r="I7" s="72" t="s">
        <v>7168</v>
      </c>
      <c r="J7" s="72" t="s">
        <v>7164</v>
      </c>
      <c r="K7" s="72" t="s">
        <v>7165</v>
      </c>
      <c r="L7" s="48" t="s">
        <v>993</v>
      </c>
      <c r="M7" s="48" t="s">
        <v>6</v>
      </c>
      <c r="N7" s="163">
        <v>53005</v>
      </c>
      <c r="O7" s="48" t="s">
        <v>7167</v>
      </c>
      <c r="P7" s="103">
        <v>43.082204993607803</v>
      </c>
      <c r="Q7" s="103">
        <v>-88.070280492065393</v>
      </c>
      <c r="R7" s="241">
        <v>7</v>
      </c>
      <c r="S7" s="242"/>
      <c r="T7" s="72"/>
      <c r="U7" s="72" t="s">
        <v>7169</v>
      </c>
      <c r="V7" s="72" t="s">
        <v>7168</v>
      </c>
      <c r="W7" s="72" t="s">
        <v>7170</v>
      </c>
      <c r="X7" s="48"/>
      <c r="Y7" s="48" t="s">
        <v>918</v>
      </c>
      <c r="Z7" s="48" t="s">
        <v>184</v>
      </c>
      <c r="AA7" s="61">
        <v>45340</v>
      </c>
      <c r="AB7" s="72" t="s">
        <v>7171</v>
      </c>
      <c r="AC7" s="72"/>
      <c r="AD7" s="142" t="s">
        <v>7247</v>
      </c>
      <c r="AE7" s="588"/>
      <c r="AF7" s="623">
        <f t="shared" si="0"/>
        <v>30</v>
      </c>
      <c r="AG7" t="s">
        <v>7161</v>
      </c>
      <c r="AH7" s="1" t="s">
        <v>7162</v>
      </c>
      <c r="AI7" s="72"/>
    </row>
    <row r="8" spans="1:88" s="50" customFormat="1" ht="162" customHeight="1">
      <c r="A8" s="63">
        <v>7007</v>
      </c>
      <c r="B8" s="48" t="s">
        <v>3354</v>
      </c>
      <c r="C8" s="48" t="s">
        <v>3316</v>
      </c>
      <c r="D8" s="72" t="s">
        <v>3355</v>
      </c>
      <c r="E8" s="48" t="s">
        <v>170</v>
      </c>
      <c r="F8" s="76" t="s">
        <v>3356</v>
      </c>
      <c r="G8" s="72" t="s">
        <v>3317</v>
      </c>
      <c r="H8" s="72" t="s">
        <v>3357</v>
      </c>
      <c r="I8" s="72" t="s">
        <v>3358</v>
      </c>
      <c r="J8" s="72" t="s">
        <v>3359</v>
      </c>
      <c r="K8" s="72" t="s">
        <v>3360</v>
      </c>
      <c r="L8" s="48" t="s">
        <v>753</v>
      </c>
      <c r="M8" s="48" t="s">
        <v>6</v>
      </c>
      <c r="N8" s="163" t="s">
        <v>4598</v>
      </c>
      <c r="O8" s="409" t="s">
        <v>3361</v>
      </c>
      <c r="P8" s="103">
        <v>42.544239348312701</v>
      </c>
      <c r="Q8" s="103">
        <v>-71.278937188361994</v>
      </c>
      <c r="R8" s="240">
        <v>50</v>
      </c>
      <c r="S8" s="75">
        <v>400</v>
      </c>
      <c r="T8" s="76" t="s">
        <v>1635</v>
      </c>
      <c r="U8" s="72" t="s">
        <v>3355</v>
      </c>
      <c r="V8" s="72" t="s">
        <v>3358</v>
      </c>
      <c r="W8" s="72" t="s">
        <v>3362</v>
      </c>
      <c r="X8" s="48" t="s">
        <v>753</v>
      </c>
      <c r="Y8" s="48" t="s">
        <v>6</v>
      </c>
      <c r="Z8" s="48" t="s">
        <v>184</v>
      </c>
      <c r="AA8" s="61">
        <v>45289</v>
      </c>
      <c r="AB8" s="72" t="s">
        <v>3363</v>
      </c>
      <c r="AC8" s="76"/>
      <c r="AD8" s="375" t="s">
        <v>3364</v>
      </c>
      <c r="AE8" s="72" t="s">
        <v>3365</v>
      </c>
      <c r="AF8" s="623">
        <f t="shared" si="0"/>
        <v>14</v>
      </c>
      <c r="AG8" s="376" t="s">
        <v>3366</v>
      </c>
      <c r="AH8" s="305" t="s">
        <v>3367</v>
      </c>
      <c r="AI8" s="1" t="s">
        <v>3368</v>
      </c>
    </row>
    <row r="9" spans="1:88" s="50" customFormat="1" ht="105">
      <c r="A9" s="63">
        <v>7008</v>
      </c>
      <c r="B9" s="48" t="s">
        <v>167</v>
      </c>
      <c r="C9" s="72" t="s">
        <v>3316</v>
      </c>
      <c r="D9" s="72" t="s">
        <v>6914</v>
      </c>
      <c r="E9" s="48" t="s">
        <v>170</v>
      </c>
      <c r="F9" s="72" t="s">
        <v>6915</v>
      </c>
      <c r="G9" s="1" t="s">
        <v>3692</v>
      </c>
      <c r="H9" s="1" t="s">
        <v>6918</v>
      </c>
      <c r="I9" s="72" t="s">
        <v>7112</v>
      </c>
      <c r="J9" s="72" t="s">
        <v>6916</v>
      </c>
      <c r="K9" s="72" t="s">
        <v>992</v>
      </c>
      <c r="L9" s="48" t="s">
        <v>993</v>
      </c>
      <c r="M9" s="48" t="s">
        <v>6</v>
      </c>
      <c r="N9" s="48" t="s">
        <v>6917</v>
      </c>
      <c r="O9" s="48" t="s">
        <v>6913</v>
      </c>
      <c r="P9" s="103">
        <v>43.179211420520303</v>
      </c>
      <c r="Q9" s="103">
        <v>-87.979814753967304</v>
      </c>
      <c r="R9" s="241" t="s">
        <v>6925</v>
      </c>
      <c r="S9" s="242"/>
      <c r="T9" s="72"/>
      <c r="U9" s="140" t="s">
        <v>6914</v>
      </c>
      <c r="V9" s="588" t="s">
        <v>7112</v>
      </c>
      <c r="W9" s="72" t="s">
        <v>992</v>
      </c>
      <c r="X9" s="48" t="s">
        <v>993</v>
      </c>
      <c r="Y9" s="48" t="s">
        <v>6</v>
      </c>
      <c r="Z9" s="48" t="s">
        <v>2886</v>
      </c>
      <c r="AA9" s="61">
        <v>45336</v>
      </c>
      <c r="AB9" s="72" t="s">
        <v>6980</v>
      </c>
      <c r="AC9" s="72"/>
      <c r="AD9" s="72" t="s">
        <v>7248</v>
      </c>
      <c r="AE9" s="588"/>
      <c r="AF9" s="623">
        <v>30</v>
      </c>
      <c r="AG9" s="76" t="s">
        <v>6911</v>
      </c>
      <c r="AH9" s="72" t="s">
        <v>6912</v>
      </c>
      <c r="AI9" s="76" t="s">
        <v>6913</v>
      </c>
    </row>
    <row r="10" spans="1:88" s="50" customFormat="1" ht="90">
      <c r="A10" s="63">
        <v>7009</v>
      </c>
      <c r="B10" s="48" t="s">
        <v>167</v>
      </c>
      <c r="C10" s="48" t="s">
        <v>3316</v>
      </c>
      <c r="D10" s="72" t="s">
        <v>3369</v>
      </c>
      <c r="E10" s="48" t="s">
        <v>197</v>
      </c>
      <c r="F10" s="72" t="s">
        <v>3369</v>
      </c>
      <c r="G10" s="72" t="s">
        <v>3344</v>
      </c>
      <c r="H10" s="72" t="s">
        <v>3345</v>
      </c>
      <c r="I10" s="72" t="s">
        <v>3370</v>
      </c>
      <c r="J10" s="72" t="s">
        <v>3371</v>
      </c>
      <c r="K10" s="72" t="s">
        <v>3372</v>
      </c>
      <c r="L10" s="48" t="s">
        <v>985</v>
      </c>
      <c r="M10" s="48" t="s">
        <v>6</v>
      </c>
      <c r="N10" s="48">
        <v>77845</v>
      </c>
      <c r="O10" s="48" t="s">
        <v>3373</v>
      </c>
      <c r="P10" s="103">
        <v>30.527548881709102</v>
      </c>
      <c r="Q10" s="103">
        <v>-96.214877631846804</v>
      </c>
      <c r="R10" s="240"/>
      <c r="S10" s="75"/>
      <c r="T10" s="76"/>
      <c r="U10" s="72" t="s">
        <v>3369</v>
      </c>
      <c r="V10" s="72" t="s">
        <v>3370</v>
      </c>
      <c r="W10" s="72" t="s">
        <v>3372</v>
      </c>
      <c r="X10" s="48" t="s">
        <v>985</v>
      </c>
      <c r="Y10" s="48" t="s">
        <v>6</v>
      </c>
      <c r="Z10" s="48"/>
      <c r="AA10" s="61"/>
      <c r="AB10" s="72" t="s">
        <v>3374</v>
      </c>
      <c r="AC10" s="76"/>
      <c r="AD10" s="72" t="s">
        <v>3375</v>
      </c>
      <c r="AE10" s="312" t="s">
        <v>3376</v>
      </c>
      <c r="AF10" s="623">
        <f t="shared" ref="AF10:AF16" si="1">IF(LEN(TRIM(AD10))=0,0,LEN(TRIM(AD10))-LEN(SUBSTITUTE(AD10," ",""))+1)</f>
        <v>24</v>
      </c>
      <c r="AG10" s="72"/>
      <c r="AH10" s="72"/>
      <c r="AI10" s="72"/>
    </row>
    <row r="11" spans="1:88" s="50" customFormat="1" ht="90">
      <c r="A11" s="63">
        <v>7010</v>
      </c>
      <c r="B11" s="48" t="s">
        <v>167</v>
      </c>
      <c r="C11" s="48" t="s">
        <v>3316</v>
      </c>
      <c r="D11" s="72" t="s">
        <v>3369</v>
      </c>
      <c r="E11" s="48" t="s">
        <v>197</v>
      </c>
      <c r="F11" s="72" t="s">
        <v>3369</v>
      </c>
      <c r="G11" s="72" t="s">
        <v>3344</v>
      </c>
      <c r="H11" s="72" t="s">
        <v>3377</v>
      </c>
      <c r="I11" s="72" t="s">
        <v>3370</v>
      </c>
      <c r="J11" s="72" t="s">
        <v>3371</v>
      </c>
      <c r="K11" s="72" t="s">
        <v>3372</v>
      </c>
      <c r="L11" s="48" t="s">
        <v>985</v>
      </c>
      <c r="M11" s="48" t="s">
        <v>6</v>
      </c>
      <c r="N11" s="48">
        <v>77845</v>
      </c>
      <c r="O11" s="48" t="s">
        <v>3373</v>
      </c>
      <c r="P11" s="103">
        <v>30.527548881709102</v>
      </c>
      <c r="Q11" s="103">
        <v>-96.214877631846804</v>
      </c>
      <c r="R11" s="243"/>
      <c r="S11" s="250"/>
      <c r="T11" s="76"/>
      <c r="U11" s="72" t="s">
        <v>3369</v>
      </c>
      <c r="V11" s="72" t="s">
        <v>3370</v>
      </c>
      <c r="W11" s="72" t="s">
        <v>3372</v>
      </c>
      <c r="X11" s="48" t="s">
        <v>985</v>
      </c>
      <c r="Y11" s="48" t="s">
        <v>6</v>
      </c>
      <c r="Z11" s="48"/>
      <c r="AA11" s="61"/>
      <c r="AB11" s="72" t="s">
        <v>3374</v>
      </c>
      <c r="AC11" s="76"/>
      <c r="AD11" s="72" t="s">
        <v>3375</v>
      </c>
      <c r="AE11" s="312" t="s">
        <v>3376</v>
      </c>
      <c r="AF11" s="623">
        <f t="shared" si="1"/>
        <v>24</v>
      </c>
      <c r="AG11" s="72"/>
      <c r="AH11" s="72"/>
      <c r="AI11" s="72"/>
    </row>
    <row r="12" spans="1:88" s="50" customFormat="1" ht="120.75" customHeight="1">
      <c r="A12" s="63">
        <v>7011</v>
      </c>
      <c r="B12" s="48" t="s">
        <v>167</v>
      </c>
      <c r="C12" s="48" t="s">
        <v>3316</v>
      </c>
      <c r="D12" s="72" t="s">
        <v>3378</v>
      </c>
      <c r="E12" s="48" t="s">
        <v>197</v>
      </c>
      <c r="F12" s="72" t="s">
        <v>3378</v>
      </c>
      <c r="G12" s="72" t="s">
        <v>3317</v>
      </c>
      <c r="H12" s="72" t="s">
        <v>3379</v>
      </c>
      <c r="I12" s="72" t="s">
        <v>3380</v>
      </c>
      <c r="J12" s="72" t="s">
        <v>3381</v>
      </c>
      <c r="K12" s="72" t="s">
        <v>1523</v>
      </c>
      <c r="L12" s="60" t="s">
        <v>1048</v>
      </c>
      <c r="M12" s="48" t="s">
        <v>6</v>
      </c>
      <c r="N12" s="60">
        <v>85741</v>
      </c>
      <c r="O12" s="48" t="s">
        <v>3382</v>
      </c>
      <c r="P12" s="103">
        <v>32.3326022203942</v>
      </c>
      <c r="Q12" s="103">
        <v>-111.056210373951</v>
      </c>
      <c r="R12" s="157"/>
      <c r="S12" s="75"/>
      <c r="T12" s="76"/>
      <c r="U12" s="76" t="s">
        <v>3378</v>
      </c>
      <c r="V12" s="72" t="s">
        <v>3380</v>
      </c>
      <c r="W12" s="76" t="s">
        <v>3383</v>
      </c>
      <c r="X12" s="60" t="s">
        <v>1048</v>
      </c>
      <c r="Y12" s="60" t="s">
        <v>6</v>
      </c>
      <c r="Z12" s="60"/>
      <c r="AA12" s="105"/>
      <c r="AB12" s="72" t="s">
        <v>3384</v>
      </c>
      <c r="AC12" s="76"/>
      <c r="AD12" s="72" t="s">
        <v>3385</v>
      </c>
      <c r="AE12" s="312" t="s">
        <v>3380</v>
      </c>
      <c r="AF12" s="623">
        <f t="shared" si="1"/>
        <v>23</v>
      </c>
      <c r="AG12" s="72"/>
      <c r="AH12" s="72"/>
      <c r="AI12" s="72"/>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row>
    <row r="13" spans="1:88" s="48" customFormat="1" ht="120.75" customHeight="1">
      <c r="A13" s="63">
        <v>7012</v>
      </c>
      <c r="B13" s="48" t="s">
        <v>167</v>
      </c>
      <c r="C13" s="48" t="s">
        <v>3316</v>
      </c>
      <c r="D13" s="72" t="s">
        <v>3386</v>
      </c>
      <c r="E13" s="48" t="s">
        <v>170</v>
      </c>
      <c r="F13" s="72" t="s">
        <v>3386</v>
      </c>
      <c r="G13" s="72" t="s">
        <v>3317</v>
      </c>
      <c r="H13" s="72" t="s">
        <v>3387</v>
      </c>
      <c r="I13" s="312" t="s">
        <v>3388</v>
      </c>
      <c r="J13" s="72" t="s">
        <v>3389</v>
      </c>
      <c r="K13" s="72" t="s">
        <v>3390</v>
      </c>
      <c r="L13" s="60" t="s">
        <v>435</v>
      </c>
      <c r="M13" s="48" t="s">
        <v>6</v>
      </c>
      <c r="N13" s="60">
        <v>48601</v>
      </c>
      <c r="O13" s="48" t="s">
        <v>3391</v>
      </c>
      <c r="P13" s="103">
        <v>43.400089163030898</v>
      </c>
      <c r="Q13" s="103">
        <v>-83.952280019004107</v>
      </c>
      <c r="R13" s="157">
        <v>986</v>
      </c>
      <c r="S13" s="75"/>
      <c r="T13" s="76"/>
      <c r="U13" s="76" t="s">
        <v>3386</v>
      </c>
      <c r="V13" s="312" t="s">
        <v>3388</v>
      </c>
      <c r="W13" s="76" t="s">
        <v>3390</v>
      </c>
      <c r="X13" s="60" t="s">
        <v>993</v>
      </c>
      <c r="Y13" s="60" t="s">
        <v>6</v>
      </c>
      <c r="Z13" s="48" t="s">
        <v>184</v>
      </c>
      <c r="AA13" s="61">
        <v>45300</v>
      </c>
      <c r="AB13" s="1" t="s">
        <v>3392</v>
      </c>
      <c r="AC13" s="76"/>
      <c r="AD13" s="255" t="s">
        <v>3393</v>
      </c>
      <c r="AE13" s="312" t="s">
        <v>3388</v>
      </c>
      <c r="AF13" s="623">
        <f t="shared" si="1"/>
        <v>20</v>
      </c>
      <c r="AG13" s="76"/>
      <c r="AH13" s="76"/>
      <c r="AI13" s="76"/>
    </row>
    <row r="14" spans="1:88" ht="90">
      <c r="A14" s="63">
        <v>7013</v>
      </c>
      <c r="B14" s="48" t="s">
        <v>167</v>
      </c>
      <c r="C14" s="48" t="s">
        <v>3316</v>
      </c>
      <c r="D14" s="72" t="s">
        <v>3394</v>
      </c>
      <c r="E14" s="48" t="s">
        <v>170</v>
      </c>
      <c r="F14" s="72" t="s">
        <v>3394</v>
      </c>
      <c r="G14" s="72" t="s">
        <v>3344</v>
      </c>
      <c r="H14" s="72" t="s">
        <v>3345</v>
      </c>
      <c r="I14" s="72" t="s">
        <v>3395</v>
      </c>
      <c r="J14" s="72" t="s">
        <v>3396</v>
      </c>
      <c r="K14" s="72" t="s">
        <v>490</v>
      </c>
      <c r="L14" s="48" t="s">
        <v>486</v>
      </c>
      <c r="M14" s="48" t="s">
        <v>6</v>
      </c>
      <c r="N14" s="48">
        <v>63123</v>
      </c>
      <c r="O14" s="48" t="s">
        <v>3397</v>
      </c>
      <c r="P14" s="103">
        <v>38.525190795696098</v>
      </c>
      <c r="Q14" s="103">
        <v>-90.332894315494698</v>
      </c>
      <c r="R14" s="157">
        <v>92</v>
      </c>
      <c r="S14" s="75"/>
      <c r="T14" s="76"/>
      <c r="U14" s="72" t="s">
        <v>3398</v>
      </c>
      <c r="V14" s="72" t="s">
        <v>3399</v>
      </c>
      <c r="W14" s="72" t="s">
        <v>3400</v>
      </c>
      <c r="X14" s="48" t="s">
        <v>3401</v>
      </c>
      <c r="Y14" s="48" t="s">
        <v>3402</v>
      </c>
      <c r="Z14" s="48" t="s">
        <v>184</v>
      </c>
      <c r="AA14" s="61">
        <v>44434</v>
      </c>
      <c r="AB14" s="72" t="s">
        <v>3403</v>
      </c>
      <c r="AC14" s="76"/>
      <c r="AD14" s="72" t="s">
        <v>3404</v>
      </c>
      <c r="AE14" s="312" t="s">
        <v>3405</v>
      </c>
      <c r="AF14" s="623">
        <f t="shared" si="1"/>
        <v>24</v>
      </c>
      <c r="AG14" s="72"/>
      <c r="AH14" s="72"/>
      <c r="AI14" s="72"/>
    </row>
    <row r="15" spans="1:88" ht="90">
      <c r="A15" s="63">
        <v>7014</v>
      </c>
      <c r="B15" s="48" t="s">
        <v>167</v>
      </c>
      <c r="C15" s="48" t="s">
        <v>3316</v>
      </c>
      <c r="D15" s="72" t="s">
        <v>3394</v>
      </c>
      <c r="E15" s="48" t="s">
        <v>170</v>
      </c>
      <c r="F15" s="72" t="s">
        <v>3394</v>
      </c>
      <c r="G15" s="72" t="s">
        <v>3344</v>
      </c>
      <c r="H15" s="72" t="s">
        <v>3377</v>
      </c>
      <c r="I15" s="72" t="s">
        <v>3395</v>
      </c>
      <c r="J15" s="72" t="s">
        <v>3396</v>
      </c>
      <c r="K15" s="72" t="s">
        <v>490</v>
      </c>
      <c r="L15" s="48" t="s">
        <v>486</v>
      </c>
      <c r="M15" s="48" t="s">
        <v>6</v>
      </c>
      <c r="N15" s="48">
        <v>63123</v>
      </c>
      <c r="O15" s="48" t="s">
        <v>3397</v>
      </c>
      <c r="P15" s="103">
        <v>38.525190795696098</v>
      </c>
      <c r="Q15" s="103">
        <v>-90.332894315494698</v>
      </c>
      <c r="R15" s="157">
        <v>92</v>
      </c>
      <c r="S15" s="75"/>
      <c r="T15" s="76"/>
      <c r="U15" s="72" t="s">
        <v>3398</v>
      </c>
      <c r="V15" s="72" t="s">
        <v>3399</v>
      </c>
      <c r="W15" s="72" t="s">
        <v>3400</v>
      </c>
      <c r="X15" s="48" t="s">
        <v>3401</v>
      </c>
      <c r="Y15" s="48" t="s">
        <v>3402</v>
      </c>
      <c r="Z15" s="48" t="s">
        <v>184</v>
      </c>
      <c r="AA15" s="61">
        <v>44434</v>
      </c>
      <c r="AB15" s="72" t="s">
        <v>3403</v>
      </c>
      <c r="AC15" s="76"/>
      <c r="AD15" s="72" t="s">
        <v>3404</v>
      </c>
      <c r="AE15" s="312" t="s">
        <v>3405</v>
      </c>
      <c r="AF15" s="623">
        <f t="shared" si="1"/>
        <v>24</v>
      </c>
      <c r="AG15" s="76"/>
      <c r="AH15" s="76"/>
      <c r="AI15" s="76"/>
    </row>
    <row r="16" spans="1:88" ht="60">
      <c r="A16" s="63">
        <v>7015</v>
      </c>
      <c r="B16" s="48" t="s">
        <v>167</v>
      </c>
      <c r="C16" s="48" t="s">
        <v>3316</v>
      </c>
      <c r="D16" s="72" t="s">
        <v>3406</v>
      </c>
      <c r="E16" s="48" t="s">
        <v>197</v>
      </c>
      <c r="F16" s="72" t="s">
        <v>3406</v>
      </c>
      <c r="G16" s="72" t="s">
        <v>3317</v>
      </c>
      <c r="H16" s="72" t="s">
        <v>3407</v>
      </c>
      <c r="I16" s="72" t="s">
        <v>3408</v>
      </c>
      <c r="J16" s="72" t="s">
        <v>3409</v>
      </c>
      <c r="K16" s="72" t="s">
        <v>3410</v>
      </c>
      <c r="L16" s="60" t="s">
        <v>183</v>
      </c>
      <c r="M16" s="48" t="s">
        <v>6</v>
      </c>
      <c r="N16" s="60">
        <v>27263</v>
      </c>
      <c r="O16" s="48" t="s">
        <v>3411</v>
      </c>
      <c r="P16" s="103">
        <v>35.938364351490897</v>
      </c>
      <c r="Q16" s="103">
        <v>-79.968418714329104</v>
      </c>
      <c r="R16" s="739"/>
      <c r="S16" s="250"/>
      <c r="T16" s="76"/>
      <c r="U16" s="76" t="s">
        <v>3406</v>
      </c>
      <c r="V16" s="76" t="s">
        <v>3408</v>
      </c>
      <c r="W16" s="76" t="s">
        <v>3412</v>
      </c>
      <c r="X16" s="60" t="s">
        <v>841</v>
      </c>
      <c r="Y16" s="60" t="s">
        <v>6</v>
      </c>
      <c r="Z16" s="60"/>
      <c r="AA16" s="105"/>
      <c r="AB16" s="72" t="s">
        <v>3413</v>
      </c>
      <c r="AC16" s="76"/>
      <c r="AD16" s="72" t="s">
        <v>3414</v>
      </c>
      <c r="AE16" s="312" t="s">
        <v>3408</v>
      </c>
      <c r="AF16" s="623">
        <f t="shared" si="1"/>
        <v>19</v>
      </c>
      <c r="AG16" s="76"/>
      <c r="AH16" s="76"/>
      <c r="AI16" s="76"/>
    </row>
    <row r="17" spans="1:35" ht="105">
      <c r="A17" s="63">
        <v>7016</v>
      </c>
      <c r="B17" s="48" t="s">
        <v>167</v>
      </c>
      <c r="C17" s="72" t="s">
        <v>3316</v>
      </c>
      <c r="D17" s="72" t="s">
        <v>7067</v>
      </c>
      <c r="E17" s="48" t="s">
        <v>197</v>
      </c>
      <c r="F17" s="72" t="s">
        <v>7067</v>
      </c>
      <c r="G17" s="1" t="s">
        <v>3692</v>
      </c>
      <c r="H17" s="72" t="s">
        <v>7068</v>
      </c>
      <c r="I17" s="72" t="s">
        <v>7115</v>
      </c>
      <c r="J17" s="72" t="s">
        <v>7312</v>
      </c>
      <c r="K17" s="72" t="s">
        <v>3552</v>
      </c>
      <c r="L17" s="48" t="s">
        <v>534</v>
      </c>
      <c r="M17" s="48" t="s">
        <v>6</v>
      </c>
      <c r="N17" s="48" t="s">
        <v>6923</v>
      </c>
      <c r="O17" s="48" t="s">
        <v>6924</v>
      </c>
      <c r="P17" s="103">
        <v>44.990735299820898</v>
      </c>
      <c r="Q17" s="103">
        <v>-93.447872547751899</v>
      </c>
      <c r="R17" s="241" t="s">
        <v>6930</v>
      </c>
      <c r="S17" s="242">
        <v>0</v>
      </c>
      <c r="T17" s="72"/>
      <c r="U17" s="140" t="s">
        <v>7067</v>
      </c>
      <c r="V17" s="588" t="s">
        <v>7115</v>
      </c>
      <c r="W17" s="72" t="s">
        <v>3552</v>
      </c>
      <c r="X17" s="48" t="s">
        <v>534</v>
      </c>
      <c r="Y17" s="48" t="s">
        <v>6</v>
      </c>
      <c r="Z17" s="48" t="s">
        <v>2886</v>
      </c>
      <c r="AA17" s="61">
        <v>45336</v>
      </c>
      <c r="AB17" s="72" t="s">
        <v>6980</v>
      </c>
      <c r="AC17" s="72"/>
      <c r="AD17" s="72" t="s">
        <v>6982</v>
      </c>
      <c r="AE17" s="588"/>
      <c r="AF17" s="623">
        <v>30</v>
      </c>
      <c r="AG17" s="76" t="s">
        <v>6919</v>
      </c>
      <c r="AH17" s="72" t="s">
        <v>6920</v>
      </c>
      <c r="AI17" s="76" t="s">
        <v>6921</v>
      </c>
    </row>
    <row r="18" spans="1:35" ht="90">
      <c r="A18" s="63">
        <v>7017</v>
      </c>
      <c r="B18" s="48" t="s">
        <v>167</v>
      </c>
      <c r="C18" s="48" t="s">
        <v>3316</v>
      </c>
      <c r="D18" s="72" t="s">
        <v>3415</v>
      </c>
      <c r="E18" s="48" t="s">
        <v>170</v>
      </c>
      <c r="F18" s="76" t="s">
        <v>3416</v>
      </c>
      <c r="G18" s="72" t="s">
        <v>3317</v>
      </c>
      <c r="H18" s="72" t="s">
        <v>3417</v>
      </c>
      <c r="I18" s="72" t="s">
        <v>3418</v>
      </c>
      <c r="J18" s="72" t="s">
        <v>3419</v>
      </c>
      <c r="K18" s="72" t="s">
        <v>1597</v>
      </c>
      <c r="L18" s="48" t="s">
        <v>1598</v>
      </c>
      <c r="M18" s="48" t="s">
        <v>6</v>
      </c>
      <c r="N18" s="60">
        <v>23452</v>
      </c>
      <c r="O18" s="48" t="s">
        <v>3420</v>
      </c>
      <c r="P18" s="103">
        <v>36.827109434501097</v>
      </c>
      <c r="Q18" s="103">
        <v>-76.064242989169301</v>
      </c>
      <c r="R18" s="63">
        <v>500</v>
      </c>
      <c r="S18" s="75"/>
      <c r="T18" s="76"/>
      <c r="U18" s="72" t="s">
        <v>3415</v>
      </c>
      <c r="V18" s="72" t="s">
        <v>3418</v>
      </c>
      <c r="W18" s="72" t="s">
        <v>3421</v>
      </c>
      <c r="X18" s="48" t="s">
        <v>3422</v>
      </c>
      <c r="Y18" s="48" t="s">
        <v>918</v>
      </c>
      <c r="Z18" s="48" t="s">
        <v>184</v>
      </c>
      <c r="AA18" s="61">
        <v>44426</v>
      </c>
      <c r="AB18" s="72" t="s">
        <v>3423</v>
      </c>
      <c r="AC18" s="76"/>
      <c r="AD18" s="72" t="s">
        <v>3424</v>
      </c>
      <c r="AE18" s="312" t="s">
        <v>3425</v>
      </c>
      <c r="AF18" s="623">
        <f t="shared" ref="AF18:AF49" si="2">IF(LEN(TRIM(AD18))=0,0,LEN(TRIM(AD18))-LEN(SUBSTITUTE(AD18," ",""))+1)</f>
        <v>21</v>
      </c>
      <c r="AG18" s="76"/>
      <c r="AH18" s="76"/>
      <c r="AI18" s="76"/>
    </row>
    <row r="19" spans="1:35" ht="90">
      <c r="A19" s="63">
        <v>7018</v>
      </c>
      <c r="B19" s="48" t="s">
        <v>167</v>
      </c>
      <c r="C19" s="48" t="s">
        <v>3316</v>
      </c>
      <c r="D19" s="72" t="s">
        <v>3415</v>
      </c>
      <c r="E19" s="48" t="s">
        <v>170</v>
      </c>
      <c r="F19" s="76" t="s">
        <v>3416</v>
      </c>
      <c r="G19" s="72" t="s">
        <v>3317</v>
      </c>
      <c r="H19" s="72" t="s">
        <v>3417</v>
      </c>
      <c r="I19" s="72" t="s">
        <v>3418</v>
      </c>
      <c r="J19" s="72" t="s">
        <v>3426</v>
      </c>
      <c r="K19" s="72" t="s">
        <v>1380</v>
      </c>
      <c r="L19" s="48" t="s">
        <v>985</v>
      </c>
      <c r="M19" s="48" t="s">
        <v>6</v>
      </c>
      <c r="N19" s="60">
        <v>78753</v>
      </c>
      <c r="O19" s="48" t="s">
        <v>3427</v>
      </c>
      <c r="P19" s="103">
        <v>30.412513791364301</v>
      </c>
      <c r="Q19" s="103">
        <v>-97.645902029821002</v>
      </c>
      <c r="R19" s="240"/>
      <c r="S19" s="75"/>
      <c r="T19" s="76"/>
      <c r="U19" s="72" t="s">
        <v>3415</v>
      </c>
      <c r="V19" s="72" t="s">
        <v>3418</v>
      </c>
      <c r="W19" s="72" t="s">
        <v>3421</v>
      </c>
      <c r="X19" s="48" t="s">
        <v>3422</v>
      </c>
      <c r="Y19" s="48" t="s">
        <v>918</v>
      </c>
      <c r="Z19" s="48" t="s">
        <v>184</v>
      </c>
      <c r="AA19" s="61">
        <v>44430</v>
      </c>
      <c r="AB19" s="72" t="s">
        <v>861</v>
      </c>
      <c r="AC19" s="76"/>
      <c r="AD19" s="72" t="s">
        <v>3424</v>
      </c>
      <c r="AE19" s="312" t="s">
        <v>3425</v>
      </c>
      <c r="AF19" s="623">
        <f t="shared" si="2"/>
        <v>21</v>
      </c>
      <c r="AG19" s="76"/>
      <c r="AH19" s="76"/>
      <c r="AI19" s="76"/>
    </row>
    <row r="20" spans="1:35" ht="90">
      <c r="A20" s="63">
        <v>7019</v>
      </c>
      <c r="B20" s="48" t="s">
        <v>167</v>
      </c>
      <c r="C20" s="48" t="s">
        <v>3316</v>
      </c>
      <c r="D20" s="72" t="s">
        <v>3415</v>
      </c>
      <c r="E20" s="48" t="s">
        <v>170</v>
      </c>
      <c r="F20" s="76" t="s">
        <v>3416</v>
      </c>
      <c r="G20" s="72" t="s">
        <v>3317</v>
      </c>
      <c r="H20" s="72" t="s">
        <v>3417</v>
      </c>
      <c r="I20" s="72" t="s">
        <v>3418</v>
      </c>
      <c r="J20" s="72" t="s">
        <v>3428</v>
      </c>
      <c r="K20" s="72" t="s">
        <v>3429</v>
      </c>
      <c r="L20" s="48" t="s">
        <v>3430</v>
      </c>
      <c r="M20" s="48" t="s">
        <v>6</v>
      </c>
      <c r="N20" s="60">
        <v>97230</v>
      </c>
      <c r="O20" s="48" t="s">
        <v>3431</v>
      </c>
      <c r="P20" s="103">
        <v>45.560321657416097</v>
      </c>
      <c r="Q20" s="103">
        <v>-122.526539758192</v>
      </c>
      <c r="R20" s="240"/>
      <c r="S20" s="75"/>
      <c r="T20" s="76"/>
      <c r="U20" s="72" t="s">
        <v>3415</v>
      </c>
      <c r="V20" s="72" t="s">
        <v>3418</v>
      </c>
      <c r="W20" s="72" t="s">
        <v>3421</v>
      </c>
      <c r="X20" s="48" t="s">
        <v>3422</v>
      </c>
      <c r="Y20" s="48" t="s">
        <v>918</v>
      </c>
      <c r="Z20" s="48" t="s">
        <v>184</v>
      </c>
      <c r="AA20" s="61">
        <v>44430</v>
      </c>
      <c r="AB20" s="72" t="s">
        <v>861</v>
      </c>
      <c r="AC20" s="76"/>
      <c r="AD20" s="72" t="s">
        <v>3424</v>
      </c>
      <c r="AE20" s="312" t="s">
        <v>3425</v>
      </c>
      <c r="AF20" s="623">
        <f t="shared" si="2"/>
        <v>21</v>
      </c>
      <c r="AG20" s="76"/>
      <c r="AH20" s="76"/>
      <c r="AI20" s="76"/>
    </row>
    <row r="21" spans="1:35" ht="90">
      <c r="A21" s="63">
        <v>7020</v>
      </c>
      <c r="B21" s="48" t="s">
        <v>167</v>
      </c>
      <c r="C21" s="48" t="s">
        <v>3316</v>
      </c>
      <c r="D21" s="72" t="s">
        <v>3432</v>
      </c>
      <c r="E21" s="82" t="s">
        <v>170</v>
      </c>
      <c r="F21" s="72" t="s">
        <v>3432</v>
      </c>
      <c r="G21" s="72" t="s">
        <v>3344</v>
      </c>
      <c r="H21" s="76" t="s">
        <v>3433</v>
      </c>
      <c r="I21" s="18" t="s">
        <v>3434</v>
      </c>
      <c r="J21" s="18" t="s">
        <v>3435</v>
      </c>
      <c r="K21" s="18" t="s">
        <v>3436</v>
      </c>
      <c r="L21" s="60" t="s">
        <v>249</v>
      </c>
      <c r="M21" s="60" t="s">
        <v>6</v>
      </c>
      <c r="N21" s="60">
        <v>92618</v>
      </c>
      <c r="O21" s="60" t="s">
        <v>3437</v>
      </c>
      <c r="P21" s="76">
        <v>33.649189999999997</v>
      </c>
      <c r="Q21" s="76">
        <v>-117.71199</v>
      </c>
      <c r="R21" s="158">
        <v>15</v>
      </c>
      <c r="S21" s="108"/>
      <c r="T21" s="76"/>
      <c r="U21" s="76" t="s">
        <v>3432</v>
      </c>
      <c r="V21" t="s">
        <v>3434</v>
      </c>
      <c r="W21" s="76" t="s">
        <v>3438</v>
      </c>
      <c r="X21" s="60"/>
      <c r="Y21" s="60" t="s">
        <v>3439</v>
      </c>
      <c r="Z21" s="48" t="s">
        <v>184</v>
      </c>
      <c r="AA21" s="61">
        <v>44774</v>
      </c>
      <c r="AB21" s="72" t="s">
        <v>3440</v>
      </c>
      <c r="AC21" s="76"/>
      <c r="AD21" s="72" t="s">
        <v>3441</v>
      </c>
      <c r="AE21" s="72" t="s">
        <v>3442</v>
      </c>
      <c r="AF21" s="623">
        <f t="shared" si="2"/>
        <v>27</v>
      </c>
      <c r="AG21" s="76"/>
      <c r="AH21" s="76"/>
      <c r="AI21" s="76"/>
    </row>
    <row r="22" spans="1:35" ht="105">
      <c r="A22" s="63">
        <v>7021</v>
      </c>
      <c r="B22" s="48" t="s">
        <v>167</v>
      </c>
      <c r="C22" s="48" t="s">
        <v>3316</v>
      </c>
      <c r="D22" s="72" t="s">
        <v>3443</v>
      </c>
      <c r="E22" s="48" t="s">
        <v>197</v>
      </c>
      <c r="F22" s="72" t="s">
        <v>3444</v>
      </c>
      <c r="G22" s="72" t="s">
        <v>3344</v>
      </c>
      <c r="H22" s="72" t="s">
        <v>3445</v>
      </c>
      <c r="I22" s="72" t="s">
        <v>3446</v>
      </c>
      <c r="J22" s="72" t="s">
        <v>3447</v>
      </c>
      <c r="K22" s="72" t="s">
        <v>2108</v>
      </c>
      <c r="L22" s="48" t="s">
        <v>435</v>
      </c>
      <c r="M22" s="48" t="s">
        <v>6</v>
      </c>
      <c r="N22" s="48">
        <v>48326</v>
      </c>
      <c r="O22" s="48" t="s">
        <v>3448</v>
      </c>
      <c r="P22" s="103">
        <v>42.670516184275698</v>
      </c>
      <c r="Q22" s="103">
        <v>-83.242494459470393</v>
      </c>
      <c r="R22" s="63">
        <v>11</v>
      </c>
      <c r="S22" s="227"/>
      <c r="T22" s="72"/>
      <c r="U22" s="72" t="s">
        <v>3449</v>
      </c>
      <c r="V22" s="72" t="s">
        <v>3446</v>
      </c>
      <c r="W22" s="72" t="s">
        <v>3450</v>
      </c>
      <c r="X22" s="48" t="s">
        <v>435</v>
      </c>
      <c r="Y22" s="48" t="s">
        <v>6</v>
      </c>
      <c r="Z22" s="48" t="s">
        <v>184</v>
      </c>
      <c r="AA22" s="61">
        <v>44766</v>
      </c>
      <c r="AB22" s="72" t="s">
        <v>3451</v>
      </c>
      <c r="AC22" s="72" t="s">
        <v>3454</v>
      </c>
      <c r="AD22" s="72" t="s">
        <v>3452</v>
      </c>
      <c r="AE22" s="312" t="s">
        <v>3453</v>
      </c>
      <c r="AF22" s="623">
        <f t="shared" si="2"/>
        <v>27</v>
      </c>
      <c r="AG22" s="76"/>
      <c r="AH22" s="76"/>
      <c r="AI22" s="76"/>
    </row>
    <row r="23" spans="1:35" ht="75">
      <c r="A23" s="63">
        <v>7022</v>
      </c>
      <c r="B23" s="48" t="s">
        <v>167</v>
      </c>
      <c r="C23" s="48" t="s">
        <v>3316</v>
      </c>
      <c r="D23" s="72" t="s">
        <v>3455</v>
      </c>
      <c r="E23" s="48" t="s">
        <v>197</v>
      </c>
      <c r="F23" s="72" t="s">
        <v>3456</v>
      </c>
      <c r="G23" s="72" t="s">
        <v>3317</v>
      </c>
      <c r="H23" s="72" t="s">
        <v>3457</v>
      </c>
      <c r="I23" s="72" t="s">
        <v>3458</v>
      </c>
      <c r="J23" s="72" t="s">
        <v>3459</v>
      </c>
      <c r="K23" s="72" t="s">
        <v>3460</v>
      </c>
      <c r="L23" s="48" t="s">
        <v>3461</v>
      </c>
      <c r="M23" s="48" t="s">
        <v>6</v>
      </c>
      <c r="N23" s="48">
        <v>13069</v>
      </c>
      <c r="O23" s="48" t="s">
        <v>3462</v>
      </c>
      <c r="P23" s="103">
        <v>43.327447677849598</v>
      </c>
      <c r="Q23" s="103">
        <v>-76.418482088319607</v>
      </c>
      <c r="R23" s="240">
        <v>100</v>
      </c>
      <c r="S23" s="227"/>
      <c r="T23" s="72"/>
      <c r="U23" s="72" t="s">
        <v>3455</v>
      </c>
      <c r="V23" s="72" t="s">
        <v>3458</v>
      </c>
      <c r="W23" s="72" t="s">
        <v>3463</v>
      </c>
      <c r="X23" s="48" t="s">
        <v>2452</v>
      </c>
      <c r="Y23" s="48" t="s">
        <v>6</v>
      </c>
      <c r="Z23" s="48" t="s">
        <v>184</v>
      </c>
      <c r="AA23" s="61">
        <v>44930</v>
      </c>
      <c r="AB23" s="72" t="s">
        <v>861</v>
      </c>
      <c r="AC23" s="72"/>
      <c r="AD23" s="1" t="s">
        <v>3464</v>
      </c>
      <c r="AE23" s="110" t="s">
        <v>861</v>
      </c>
      <c r="AF23" s="623">
        <f t="shared" si="2"/>
        <v>24</v>
      </c>
      <c r="AG23" s="76" t="s">
        <v>3465</v>
      </c>
      <c r="AH23" s="258" t="s">
        <v>3466</v>
      </c>
      <c r="AI23" s="76" t="s">
        <v>3467</v>
      </c>
    </row>
    <row r="24" spans="1:35" ht="90">
      <c r="A24" s="63">
        <v>7023</v>
      </c>
      <c r="B24" s="48" t="s">
        <v>167</v>
      </c>
      <c r="C24" s="48" t="s">
        <v>3316</v>
      </c>
      <c r="D24" s="72" t="s">
        <v>3468</v>
      </c>
      <c r="E24" s="48" t="s">
        <v>170</v>
      </c>
      <c r="F24" s="72" t="s">
        <v>3468</v>
      </c>
      <c r="G24" s="72" t="s">
        <v>3317</v>
      </c>
      <c r="H24" s="72" t="s">
        <v>3469</v>
      </c>
      <c r="I24" s="72" t="s">
        <v>3470</v>
      </c>
      <c r="J24" s="72" t="s">
        <v>3471</v>
      </c>
      <c r="K24" s="72" t="s">
        <v>3472</v>
      </c>
      <c r="L24" s="60" t="s">
        <v>2452</v>
      </c>
      <c r="M24" s="48" t="s">
        <v>6</v>
      </c>
      <c r="N24" s="60" t="s">
        <v>4129</v>
      </c>
      <c r="O24" s="48" t="s">
        <v>3473</v>
      </c>
      <c r="P24" s="103">
        <v>41.295038160485703</v>
      </c>
      <c r="Q24" s="103">
        <v>-73.079763566280207</v>
      </c>
      <c r="R24" s="157">
        <v>86</v>
      </c>
      <c r="S24" s="75"/>
      <c r="T24" s="76"/>
      <c r="U24" s="76" t="s">
        <v>3474</v>
      </c>
      <c r="V24" s="76" t="s">
        <v>3470</v>
      </c>
      <c r="W24" s="76" t="s">
        <v>3475</v>
      </c>
      <c r="X24" s="60" t="s">
        <v>2704</v>
      </c>
      <c r="Y24" s="60" t="s">
        <v>918</v>
      </c>
      <c r="Z24" s="60" t="s">
        <v>184</v>
      </c>
      <c r="AA24" s="105">
        <v>44773</v>
      </c>
      <c r="AB24" s="72" t="s">
        <v>3476</v>
      </c>
      <c r="AC24" s="76"/>
      <c r="AD24" s="72" t="s">
        <v>3477</v>
      </c>
      <c r="AE24" s="312" t="s">
        <v>3478</v>
      </c>
      <c r="AF24" s="623">
        <f t="shared" si="2"/>
        <v>26</v>
      </c>
      <c r="AG24" s="76"/>
      <c r="AH24" s="76"/>
      <c r="AI24" s="76"/>
    </row>
    <row r="25" spans="1:35" ht="45" customHeight="1">
      <c r="A25" s="63">
        <v>7024</v>
      </c>
      <c r="B25" s="48" t="s">
        <v>167</v>
      </c>
      <c r="C25" s="48" t="s">
        <v>3316</v>
      </c>
      <c r="D25" s="72" t="s">
        <v>3468</v>
      </c>
      <c r="E25" s="48" t="s">
        <v>170</v>
      </c>
      <c r="F25" s="72" t="s">
        <v>3468</v>
      </c>
      <c r="G25" s="72" t="s">
        <v>3317</v>
      </c>
      <c r="H25" s="72" t="s">
        <v>3479</v>
      </c>
      <c r="I25" s="72" t="s">
        <v>3470</v>
      </c>
      <c r="J25" s="72" t="s">
        <v>3471</v>
      </c>
      <c r="K25" s="72" t="s">
        <v>3472</v>
      </c>
      <c r="L25" s="60" t="s">
        <v>2452</v>
      </c>
      <c r="M25" s="48" t="s">
        <v>6</v>
      </c>
      <c r="N25" s="60" t="s">
        <v>4129</v>
      </c>
      <c r="O25" s="48" t="s">
        <v>3473</v>
      </c>
      <c r="P25" s="103">
        <v>41.295038160485703</v>
      </c>
      <c r="Q25" s="103">
        <v>-73.079763566280207</v>
      </c>
      <c r="R25" s="157">
        <v>86</v>
      </c>
      <c r="S25" s="75"/>
      <c r="T25" s="76"/>
      <c r="U25" s="76" t="s">
        <v>3474</v>
      </c>
      <c r="V25" s="76" t="s">
        <v>3470</v>
      </c>
      <c r="W25" s="76" t="s">
        <v>3475</v>
      </c>
      <c r="X25" s="60" t="s">
        <v>2704</v>
      </c>
      <c r="Y25" s="60" t="s">
        <v>918</v>
      </c>
      <c r="Z25" s="60" t="s">
        <v>184</v>
      </c>
      <c r="AA25" s="105">
        <v>44773</v>
      </c>
      <c r="AB25" s="72" t="s">
        <v>3476</v>
      </c>
      <c r="AC25" s="76"/>
      <c r="AD25" s="72" t="s">
        <v>3477</v>
      </c>
      <c r="AE25" s="312" t="s">
        <v>3478</v>
      </c>
      <c r="AF25" s="623">
        <f t="shared" si="2"/>
        <v>26</v>
      </c>
      <c r="AG25" s="76"/>
      <c r="AH25" s="76"/>
      <c r="AI25" s="76"/>
    </row>
    <row r="26" spans="1:35" ht="90">
      <c r="A26" s="63">
        <v>7025</v>
      </c>
      <c r="B26" s="48" t="s">
        <v>167</v>
      </c>
      <c r="C26" s="48" t="s">
        <v>3316</v>
      </c>
      <c r="D26" s="72" t="s">
        <v>3468</v>
      </c>
      <c r="E26" s="48" t="s">
        <v>170</v>
      </c>
      <c r="F26" s="72" t="s">
        <v>3468</v>
      </c>
      <c r="G26" s="72" t="s">
        <v>3317</v>
      </c>
      <c r="H26" s="72" t="s">
        <v>3480</v>
      </c>
      <c r="I26" s="72" t="s">
        <v>3470</v>
      </c>
      <c r="J26" s="72" t="s">
        <v>3471</v>
      </c>
      <c r="K26" s="72" t="s">
        <v>3472</v>
      </c>
      <c r="L26" s="60" t="s">
        <v>2452</v>
      </c>
      <c r="M26" s="48" t="s">
        <v>6</v>
      </c>
      <c r="N26" s="60" t="s">
        <v>4129</v>
      </c>
      <c r="O26" s="48" t="s">
        <v>3473</v>
      </c>
      <c r="P26" s="103">
        <v>41.295038160485703</v>
      </c>
      <c r="Q26" s="103">
        <v>-73.079763566280207</v>
      </c>
      <c r="R26" s="157">
        <v>86</v>
      </c>
      <c r="S26" s="75"/>
      <c r="T26" s="76"/>
      <c r="U26" s="76" t="s">
        <v>3474</v>
      </c>
      <c r="V26" s="76" t="s">
        <v>3470</v>
      </c>
      <c r="W26" s="76" t="s">
        <v>3475</v>
      </c>
      <c r="X26" s="60" t="s">
        <v>2704</v>
      </c>
      <c r="Y26" s="60" t="s">
        <v>918</v>
      </c>
      <c r="Z26" s="60" t="s">
        <v>184</v>
      </c>
      <c r="AA26" s="105">
        <v>44773</v>
      </c>
      <c r="AB26" s="72" t="s">
        <v>3476</v>
      </c>
      <c r="AC26" s="76"/>
      <c r="AD26" s="72" t="s">
        <v>3477</v>
      </c>
      <c r="AE26" s="312" t="s">
        <v>3478</v>
      </c>
      <c r="AF26" s="623">
        <f t="shared" si="2"/>
        <v>26</v>
      </c>
      <c r="AG26" s="76"/>
      <c r="AH26" s="76"/>
      <c r="AI26" s="76"/>
    </row>
    <row r="27" spans="1:35" ht="90">
      <c r="A27" s="63">
        <v>7026</v>
      </c>
      <c r="B27" s="48" t="s">
        <v>167</v>
      </c>
      <c r="C27" s="48" t="s">
        <v>3316</v>
      </c>
      <c r="D27" s="72" t="s">
        <v>3468</v>
      </c>
      <c r="E27" s="48" t="s">
        <v>170</v>
      </c>
      <c r="F27" s="72" t="s">
        <v>3468</v>
      </c>
      <c r="G27" s="72" t="s">
        <v>3317</v>
      </c>
      <c r="H27" s="72" t="s">
        <v>3481</v>
      </c>
      <c r="I27" s="72" t="s">
        <v>3470</v>
      </c>
      <c r="J27" s="72" t="s">
        <v>3471</v>
      </c>
      <c r="K27" s="72" t="s">
        <v>3472</v>
      </c>
      <c r="L27" s="60" t="s">
        <v>2452</v>
      </c>
      <c r="M27" s="48" t="s">
        <v>6</v>
      </c>
      <c r="N27" s="60" t="s">
        <v>4129</v>
      </c>
      <c r="O27" s="48" t="s">
        <v>3473</v>
      </c>
      <c r="P27" s="103">
        <v>41.295038160485703</v>
      </c>
      <c r="Q27" s="103">
        <v>-73.079763566280207</v>
      </c>
      <c r="R27" s="157">
        <v>86</v>
      </c>
      <c r="S27" s="75"/>
      <c r="T27" s="76"/>
      <c r="U27" s="76" t="s">
        <v>3474</v>
      </c>
      <c r="V27" s="76" t="s">
        <v>3470</v>
      </c>
      <c r="W27" s="76" t="s">
        <v>3475</v>
      </c>
      <c r="X27" s="60" t="s">
        <v>2704</v>
      </c>
      <c r="Y27" s="60" t="s">
        <v>918</v>
      </c>
      <c r="Z27" s="60" t="s">
        <v>184</v>
      </c>
      <c r="AA27" s="105">
        <v>44773</v>
      </c>
      <c r="AB27" s="72" t="s">
        <v>3476</v>
      </c>
      <c r="AC27" s="76"/>
      <c r="AD27" s="72" t="s">
        <v>3482</v>
      </c>
      <c r="AE27" s="312" t="s">
        <v>3478</v>
      </c>
      <c r="AF27" s="623">
        <f t="shared" si="2"/>
        <v>26</v>
      </c>
      <c r="AG27" s="76"/>
      <c r="AH27" s="76"/>
      <c r="AI27" s="76"/>
    </row>
    <row r="28" spans="1:35" ht="90">
      <c r="A28" s="63">
        <v>7027</v>
      </c>
      <c r="B28" s="48" t="s">
        <v>167</v>
      </c>
      <c r="C28" s="48" t="s">
        <v>3316</v>
      </c>
      <c r="D28" s="72" t="s">
        <v>3468</v>
      </c>
      <c r="E28" s="48" t="s">
        <v>170</v>
      </c>
      <c r="F28" s="72" t="s">
        <v>3468</v>
      </c>
      <c r="G28" s="72" t="s">
        <v>3317</v>
      </c>
      <c r="H28" s="72" t="s">
        <v>3483</v>
      </c>
      <c r="I28" s="72" t="s">
        <v>3470</v>
      </c>
      <c r="J28" s="72" t="s">
        <v>3471</v>
      </c>
      <c r="K28" s="72" t="s">
        <v>3472</v>
      </c>
      <c r="L28" s="60" t="s">
        <v>2452</v>
      </c>
      <c r="M28" s="48" t="s">
        <v>6</v>
      </c>
      <c r="N28" s="60" t="s">
        <v>4129</v>
      </c>
      <c r="O28" s="48" t="s">
        <v>3473</v>
      </c>
      <c r="P28" s="103">
        <v>41.295038160485703</v>
      </c>
      <c r="Q28" s="103">
        <v>-73.079763566280207</v>
      </c>
      <c r="R28" s="157">
        <v>86</v>
      </c>
      <c r="S28" s="75"/>
      <c r="T28" s="76"/>
      <c r="U28" s="76" t="s">
        <v>3474</v>
      </c>
      <c r="V28" s="76" t="s">
        <v>3470</v>
      </c>
      <c r="W28" s="76" t="s">
        <v>3475</v>
      </c>
      <c r="X28" s="60" t="s">
        <v>2704</v>
      </c>
      <c r="Y28" s="60" t="s">
        <v>918</v>
      </c>
      <c r="Z28" s="60" t="s">
        <v>184</v>
      </c>
      <c r="AA28" s="105">
        <v>44773</v>
      </c>
      <c r="AB28" s="72" t="s">
        <v>3476</v>
      </c>
      <c r="AC28" s="76"/>
      <c r="AD28" s="72" t="s">
        <v>3477</v>
      </c>
      <c r="AE28" s="312" t="s">
        <v>3478</v>
      </c>
      <c r="AF28" s="623">
        <f t="shared" si="2"/>
        <v>26</v>
      </c>
      <c r="AG28" s="76"/>
      <c r="AH28" s="76"/>
      <c r="AI28" s="76"/>
    </row>
    <row r="29" spans="1:35" ht="90">
      <c r="A29" s="63">
        <v>7028</v>
      </c>
      <c r="B29" s="48" t="s">
        <v>167</v>
      </c>
      <c r="C29" s="48" t="s">
        <v>3316</v>
      </c>
      <c r="D29" s="72" t="s">
        <v>3468</v>
      </c>
      <c r="E29" s="48" t="s">
        <v>170</v>
      </c>
      <c r="F29" s="72" t="s">
        <v>3468</v>
      </c>
      <c r="G29" s="72" t="s">
        <v>3317</v>
      </c>
      <c r="H29" s="72" t="s">
        <v>3417</v>
      </c>
      <c r="I29" s="72" t="s">
        <v>3470</v>
      </c>
      <c r="J29" s="72" t="s">
        <v>3471</v>
      </c>
      <c r="K29" s="72" t="s">
        <v>3472</v>
      </c>
      <c r="L29" s="60" t="s">
        <v>2452</v>
      </c>
      <c r="M29" s="48" t="s">
        <v>6</v>
      </c>
      <c r="N29" s="60" t="s">
        <v>4129</v>
      </c>
      <c r="O29" s="48" t="s">
        <v>3473</v>
      </c>
      <c r="P29" s="103">
        <v>41.295038160485703</v>
      </c>
      <c r="Q29" s="103">
        <v>-73.079763566280207</v>
      </c>
      <c r="R29" s="157">
        <v>86</v>
      </c>
      <c r="S29" s="75"/>
      <c r="T29" s="76"/>
      <c r="U29" s="76" t="s">
        <v>3474</v>
      </c>
      <c r="V29" s="76" t="s">
        <v>3470</v>
      </c>
      <c r="W29" s="76" t="s">
        <v>3475</v>
      </c>
      <c r="X29" s="60" t="s">
        <v>2704</v>
      </c>
      <c r="Y29" s="60" t="s">
        <v>918</v>
      </c>
      <c r="Z29" s="60" t="s">
        <v>184</v>
      </c>
      <c r="AA29" s="105">
        <v>44773</v>
      </c>
      <c r="AB29" s="72" t="s">
        <v>3476</v>
      </c>
      <c r="AC29" s="76"/>
      <c r="AD29" s="72" t="s">
        <v>3482</v>
      </c>
      <c r="AE29" s="312" t="s">
        <v>3478</v>
      </c>
      <c r="AF29" s="623">
        <f t="shared" si="2"/>
        <v>26</v>
      </c>
      <c r="AG29" s="76"/>
      <c r="AH29" s="76"/>
      <c r="AI29" s="76"/>
    </row>
    <row r="30" spans="1:35" ht="90">
      <c r="A30" s="63">
        <v>7029</v>
      </c>
      <c r="B30" s="48" t="s">
        <v>167</v>
      </c>
      <c r="C30" s="48" t="s">
        <v>3316</v>
      </c>
      <c r="D30" s="72" t="s">
        <v>3468</v>
      </c>
      <c r="E30" s="48" t="s">
        <v>170</v>
      </c>
      <c r="F30" s="72" t="s">
        <v>3468</v>
      </c>
      <c r="G30" s="72" t="s">
        <v>3317</v>
      </c>
      <c r="H30" s="72" t="s">
        <v>3484</v>
      </c>
      <c r="I30" s="72" t="s">
        <v>3470</v>
      </c>
      <c r="J30" s="72" t="s">
        <v>3471</v>
      </c>
      <c r="K30" s="72" t="s">
        <v>3472</v>
      </c>
      <c r="L30" s="60" t="s">
        <v>2452</v>
      </c>
      <c r="M30" s="48" t="s">
        <v>6</v>
      </c>
      <c r="N30" s="60" t="s">
        <v>4129</v>
      </c>
      <c r="O30" s="48" t="s">
        <v>3473</v>
      </c>
      <c r="P30" s="103">
        <v>41.295038160485703</v>
      </c>
      <c r="Q30" s="103">
        <v>-73.079763566280207</v>
      </c>
      <c r="R30" s="157">
        <v>86</v>
      </c>
      <c r="S30" s="75"/>
      <c r="T30" s="76"/>
      <c r="U30" s="76" t="s">
        <v>3474</v>
      </c>
      <c r="V30" s="76" t="s">
        <v>3470</v>
      </c>
      <c r="W30" s="76" t="s">
        <v>3475</v>
      </c>
      <c r="X30" s="60" t="s">
        <v>2704</v>
      </c>
      <c r="Y30" s="60" t="s">
        <v>918</v>
      </c>
      <c r="Z30" s="60" t="s">
        <v>184</v>
      </c>
      <c r="AA30" s="105">
        <v>44773</v>
      </c>
      <c r="AB30" s="72" t="s">
        <v>3476</v>
      </c>
      <c r="AC30" s="76"/>
      <c r="AD30" s="72" t="s">
        <v>3482</v>
      </c>
      <c r="AE30" s="312" t="s">
        <v>3478</v>
      </c>
      <c r="AF30" s="623">
        <f t="shared" si="2"/>
        <v>26</v>
      </c>
      <c r="AG30" s="76"/>
      <c r="AH30" s="76"/>
      <c r="AI30" s="76"/>
    </row>
    <row r="31" spans="1:35" ht="90">
      <c r="A31" s="63">
        <v>7030</v>
      </c>
      <c r="B31" s="48" t="s">
        <v>167</v>
      </c>
      <c r="C31" s="48" t="s">
        <v>3316</v>
      </c>
      <c r="D31" s="72" t="s">
        <v>3468</v>
      </c>
      <c r="E31" s="48" t="s">
        <v>170</v>
      </c>
      <c r="F31" s="72" t="s">
        <v>3468</v>
      </c>
      <c r="G31" s="72" t="s">
        <v>3344</v>
      </c>
      <c r="H31" s="72" t="s">
        <v>3345</v>
      </c>
      <c r="I31" s="72" t="s">
        <v>3470</v>
      </c>
      <c r="J31" s="72" t="s">
        <v>3471</v>
      </c>
      <c r="K31" s="72" t="s">
        <v>3472</v>
      </c>
      <c r="L31" s="60" t="s">
        <v>2452</v>
      </c>
      <c r="M31" s="48" t="s">
        <v>6</v>
      </c>
      <c r="N31" s="60" t="s">
        <v>4129</v>
      </c>
      <c r="O31" s="48" t="s">
        <v>3473</v>
      </c>
      <c r="P31" s="103">
        <v>41.295038160485703</v>
      </c>
      <c r="Q31" s="103">
        <v>-73.079763566280207</v>
      </c>
      <c r="R31" s="157">
        <v>86</v>
      </c>
      <c r="S31" s="75"/>
      <c r="T31" s="76"/>
      <c r="U31" s="76" t="s">
        <v>3474</v>
      </c>
      <c r="V31" s="76" t="s">
        <v>3470</v>
      </c>
      <c r="W31" s="76" t="s">
        <v>3475</v>
      </c>
      <c r="X31" s="60" t="s">
        <v>2704</v>
      </c>
      <c r="Y31" s="60" t="s">
        <v>918</v>
      </c>
      <c r="Z31" s="60" t="s">
        <v>184</v>
      </c>
      <c r="AA31" s="105">
        <v>44435</v>
      </c>
      <c r="AB31" s="72" t="s">
        <v>861</v>
      </c>
      <c r="AC31" s="76"/>
      <c r="AD31" s="72" t="s">
        <v>3482</v>
      </c>
      <c r="AE31" s="312" t="s">
        <v>3478</v>
      </c>
      <c r="AF31" s="623">
        <f t="shared" si="2"/>
        <v>26</v>
      </c>
      <c r="AG31" s="76"/>
      <c r="AH31" s="76"/>
      <c r="AI31" s="76"/>
    </row>
    <row r="32" spans="1:35" ht="120" customHeight="1">
      <c r="A32" s="63">
        <v>7031</v>
      </c>
      <c r="B32" s="48" t="s">
        <v>167</v>
      </c>
      <c r="C32" s="48" t="s">
        <v>3316</v>
      </c>
      <c r="D32" s="72" t="s">
        <v>3485</v>
      </c>
      <c r="E32" s="48" t="s">
        <v>170</v>
      </c>
      <c r="F32" s="72" t="s">
        <v>3486</v>
      </c>
      <c r="G32" s="72" t="s">
        <v>3317</v>
      </c>
      <c r="H32" s="72" t="s">
        <v>3487</v>
      </c>
      <c r="I32" s="72" t="s">
        <v>3488</v>
      </c>
      <c r="J32" s="72" t="s">
        <v>3489</v>
      </c>
      <c r="K32" s="72" t="s">
        <v>1770</v>
      </c>
      <c r="L32" s="48" t="s">
        <v>183</v>
      </c>
      <c r="M32" s="48" t="s">
        <v>6</v>
      </c>
      <c r="N32" s="48">
        <v>27560</v>
      </c>
      <c r="O32" s="48" t="s">
        <v>3490</v>
      </c>
      <c r="P32" s="103">
        <v>35.8284107707915</v>
      </c>
      <c r="Q32" s="103">
        <v>-78.821617204542093</v>
      </c>
      <c r="R32" s="118"/>
      <c r="S32" s="72"/>
      <c r="T32" s="72"/>
      <c r="U32" s="72" t="s">
        <v>3491</v>
      </c>
      <c r="V32" s="72" t="s">
        <v>3488</v>
      </c>
      <c r="W32" s="72" t="s">
        <v>1770</v>
      </c>
      <c r="X32" s="48" t="s">
        <v>183</v>
      </c>
      <c r="Y32" s="48" t="s">
        <v>6</v>
      </c>
      <c r="Z32" s="48" t="s">
        <v>184</v>
      </c>
      <c r="AA32" s="61">
        <v>44801</v>
      </c>
      <c r="AB32" s="72" t="s">
        <v>3492</v>
      </c>
      <c r="AC32" s="72"/>
      <c r="AD32" s="72" t="s">
        <v>3493</v>
      </c>
      <c r="AE32" s="312" t="s">
        <v>3488</v>
      </c>
      <c r="AF32" s="623">
        <f t="shared" si="2"/>
        <v>16</v>
      </c>
      <c r="AG32" s="76"/>
      <c r="AH32" s="76"/>
      <c r="AI32" s="76"/>
    </row>
    <row r="33" spans="1:35" ht="75">
      <c r="A33" s="63">
        <v>7032</v>
      </c>
      <c r="B33" s="48" t="s">
        <v>167</v>
      </c>
      <c r="C33" s="48" t="s">
        <v>3316</v>
      </c>
      <c r="D33" s="72" t="s">
        <v>3494</v>
      </c>
      <c r="E33" s="48" t="s">
        <v>170</v>
      </c>
      <c r="F33" s="72" t="s">
        <v>3495</v>
      </c>
      <c r="G33" s="72" t="s">
        <v>3344</v>
      </c>
      <c r="H33" s="72" t="s">
        <v>3496</v>
      </c>
      <c r="I33" s="72" t="s">
        <v>3497</v>
      </c>
      <c r="J33" s="72" t="s">
        <v>3498</v>
      </c>
      <c r="K33" s="72" t="s">
        <v>3499</v>
      </c>
      <c r="L33" s="48" t="s">
        <v>435</v>
      </c>
      <c r="M33" s="48" t="s">
        <v>6</v>
      </c>
      <c r="N33" s="48">
        <v>48360</v>
      </c>
      <c r="O33" s="48"/>
      <c r="P33" s="103">
        <v>42.727176200754897</v>
      </c>
      <c r="Q33" s="103">
        <v>-83.2437039332615</v>
      </c>
      <c r="R33" s="241">
        <v>20</v>
      </c>
      <c r="S33" s="75"/>
      <c r="T33" s="76"/>
      <c r="U33" s="242" t="s">
        <v>3494</v>
      </c>
      <c r="V33" s="72" t="s">
        <v>3497</v>
      </c>
      <c r="W33" s="72" t="s">
        <v>3500</v>
      </c>
      <c r="X33" s="48" t="s">
        <v>3501</v>
      </c>
      <c r="Y33" s="48" t="s">
        <v>692</v>
      </c>
      <c r="Z33" s="48" t="s">
        <v>184</v>
      </c>
      <c r="AA33" s="61">
        <v>44891</v>
      </c>
      <c r="AB33" s="72" t="s">
        <v>3502</v>
      </c>
      <c r="AC33" s="137" t="s">
        <v>3505</v>
      </c>
      <c r="AD33" s="72" t="s">
        <v>3503</v>
      </c>
      <c r="AE33" s="312" t="s">
        <v>3504</v>
      </c>
      <c r="AF33" s="623">
        <f t="shared" si="2"/>
        <v>22</v>
      </c>
      <c r="AG33" s="76"/>
      <c r="AH33" s="76"/>
      <c r="AI33" s="76"/>
    </row>
    <row r="34" spans="1:35" ht="81" customHeight="1">
      <c r="A34" s="63">
        <v>7033</v>
      </c>
      <c r="B34" s="48" t="s">
        <v>167</v>
      </c>
      <c r="C34" s="48" t="s">
        <v>3316</v>
      </c>
      <c r="D34" s="72" t="s">
        <v>3506</v>
      </c>
      <c r="E34" s="48" t="s">
        <v>170</v>
      </c>
      <c r="F34" s="72" t="s">
        <v>3507</v>
      </c>
      <c r="G34" s="72" t="s">
        <v>3317</v>
      </c>
      <c r="H34" s="72" t="s">
        <v>3407</v>
      </c>
      <c r="I34" s="72" t="s">
        <v>3508</v>
      </c>
      <c r="J34" s="72" t="s">
        <v>3509</v>
      </c>
      <c r="K34" s="72" t="s">
        <v>3510</v>
      </c>
      <c r="L34" s="60" t="s">
        <v>993</v>
      </c>
      <c r="M34" s="48" t="s">
        <v>6</v>
      </c>
      <c r="N34" s="60">
        <v>54156</v>
      </c>
      <c r="O34" s="48" t="s">
        <v>3511</v>
      </c>
      <c r="P34" s="103">
        <v>44.422480746442197</v>
      </c>
      <c r="Q34" s="103">
        <v>-88.060159185485503</v>
      </c>
      <c r="R34" s="157">
        <v>230</v>
      </c>
      <c r="S34" s="75"/>
      <c r="T34" s="76"/>
      <c r="U34" s="76" t="s">
        <v>3507</v>
      </c>
      <c r="V34" s="72" t="s">
        <v>3508</v>
      </c>
      <c r="W34" s="76" t="s">
        <v>3510</v>
      </c>
      <c r="X34" s="60" t="s">
        <v>993</v>
      </c>
      <c r="Y34" s="60" t="s">
        <v>6</v>
      </c>
      <c r="Z34" s="60" t="s">
        <v>184</v>
      </c>
      <c r="AA34" s="105">
        <v>44778</v>
      </c>
      <c r="AB34" s="72" t="s">
        <v>3512</v>
      </c>
      <c r="AC34" s="72" t="s">
        <v>3514</v>
      </c>
      <c r="AD34" s="72" t="s">
        <v>3513</v>
      </c>
      <c r="AE34" s="312" t="s">
        <v>3508</v>
      </c>
      <c r="AF34" s="623">
        <f t="shared" si="2"/>
        <v>20</v>
      </c>
      <c r="AG34" s="76"/>
      <c r="AH34" s="76"/>
      <c r="AI34" s="76"/>
    </row>
    <row r="35" spans="1:35" ht="129.75" customHeight="1">
      <c r="A35" s="63">
        <v>7034</v>
      </c>
      <c r="B35" s="48" t="s">
        <v>167</v>
      </c>
      <c r="C35" s="48" t="s">
        <v>3316</v>
      </c>
      <c r="D35" s="72" t="s">
        <v>3506</v>
      </c>
      <c r="E35" s="48" t="s">
        <v>170</v>
      </c>
      <c r="F35" s="72" t="s">
        <v>3507</v>
      </c>
      <c r="G35" s="72" t="s">
        <v>3317</v>
      </c>
      <c r="H35" s="72" t="s">
        <v>3515</v>
      </c>
      <c r="I35" s="72" t="s">
        <v>3508</v>
      </c>
      <c r="J35" s="72" t="s">
        <v>3509</v>
      </c>
      <c r="K35" s="72" t="s">
        <v>3510</v>
      </c>
      <c r="L35" s="60" t="s">
        <v>993</v>
      </c>
      <c r="M35" s="48" t="s">
        <v>6</v>
      </c>
      <c r="N35" s="60">
        <v>54156</v>
      </c>
      <c r="O35" s="48" t="s">
        <v>3511</v>
      </c>
      <c r="P35" s="103">
        <v>44.422480746442197</v>
      </c>
      <c r="Q35" s="103">
        <v>-88.060159185485503</v>
      </c>
      <c r="R35" s="157">
        <v>230</v>
      </c>
      <c r="S35" s="75"/>
      <c r="T35" s="76"/>
      <c r="U35" s="76" t="s">
        <v>3507</v>
      </c>
      <c r="V35" s="72" t="s">
        <v>3508</v>
      </c>
      <c r="W35" s="76" t="s">
        <v>3510</v>
      </c>
      <c r="X35" s="60" t="s">
        <v>993</v>
      </c>
      <c r="Y35" s="60" t="s">
        <v>6</v>
      </c>
      <c r="Z35" s="60" t="s">
        <v>184</v>
      </c>
      <c r="AA35" s="105">
        <v>44778</v>
      </c>
      <c r="AB35" s="72" t="s">
        <v>3512</v>
      </c>
      <c r="AC35" s="72" t="s">
        <v>3516</v>
      </c>
      <c r="AD35" s="72" t="s">
        <v>3513</v>
      </c>
      <c r="AE35" s="312" t="s">
        <v>3508</v>
      </c>
      <c r="AF35" s="623">
        <f t="shared" si="2"/>
        <v>20</v>
      </c>
      <c r="AG35" s="76"/>
      <c r="AH35" s="76"/>
      <c r="AI35" s="76"/>
    </row>
    <row r="36" spans="1:35" ht="123" customHeight="1">
      <c r="A36" s="63">
        <v>7035</v>
      </c>
      <c r="B36" s="48" t="s">
        <v>167</v>
      </c>
      <c r="C36" s="48" t="s">
        <v>3316</v>
      </c>
      <c r="D36" s="72" t="s">
        <v>3517</v>
      </c>
      <c r="E36" s="48" t="s">
        <v>170</v>
      </c>
      <c r="F36" s="72" t="s">
        <v>3518</v>
      </c>
      <c r="G36" s="72" t="s">
        <v>3519</v>
      </c>
      <c r="H36" s="72" t="s">
        <v>3520</v>
      </c>
      <c r="I36" s="72" t="s">
        <v>1663</v>
      </c>
      <c r="J36" s="72" t="s">
        <v>3521</v>
      </c>
      <c r="K36" s="72" t="s">
        <v>1675</v>
      </c>
      <c r="L36" s="48" t="s">
        <v>486</v>
      </c>
      <c r="M36" s="48" t="s">
        <v>6</v>
      </c>
      <c r="N36" s="48">
        <v>64801</v>
      </c>
      <c r="O36" s="48" t="s">
        <v>1681</v>
      </c>
      <c r="P36" s="103">
        <v>37.094725920602201</v>
      </c>
      <c r="Q36" s="103">
        <v>-94.528379527252596</v>
      </c>
      <c r="R36" s="243">
        <v>750</v>
      </c>
      <c r="S36" s="75"/>
      <c r="T36" s="76"/>
      <c r="U36" s="250" t="s">
        <v>3518</v>
      </c>
      <c r="V36" s="76" t="s">
        <v>1663</v>
      </c>
      <c r="W36" s="72" t="s">
        <v>490</v>
      </c>
      <c r="X36" s="48" t="s">
        <v>486</v>
      </c>
      <c r="Y36" s="48" t="s">
        <v>6</v>
      </c>
      <c r="Z36" s="48" t="s">
        <v>184</v>
      </c>
      <c r="AA36" s="61">
        <v>44778</v>
      </c>
      <c r="AB36" s="72" t="s">
        <v>3522</v>
      </c>
      <c r="AC36" s="72" t="s">
        <v>7313</v>
      </c>
      <c r="AD36" s="72" t="s">
        <v>1670</v>
      </c>
      <c r="AE36" s="324" t="s">
        <v>1663</v>
      </c>
      <c r="AF36" s="623">
        <f t="shared" si="2"/>
        <v>23</v>
      </c>
      <c r="AG36" s="76"/>
      <c r="AH36" s="76"/>
      <c r="AI36" s="76"/>
    </row>
    <row r="37" spans="1:35" ht="202.9" customHeight="1">
      <c r="A37" s="63">
        <v>7036</v>
      </c>
      <c r="B37" s="48" t="s">
        <v>167</v>
      </c>
      <c r="C37" s="48" t="s">
        <v>3316</v>
      </c>
      <c r="D37" s="72" t="s">
        <v>3524</v>
      </c>
      <c r="E37" s="48" t="s">
        <v>170</v>
      </c>
      <c r="F37" s="72" t="s">
        <v>3525</v>
      </c>
      <c r="G37" s="72" t="s">
        <v>3317</v>
      </c>
      <c r="H37" s="72" t="s">
        <v>3417</v>
      </c>
      <c r="I37" s="72" t="s">
        <v>3526</v>
      </c>
      <c r="J37" s="72" t="s">
        <v>3527</v>
      </c>
      <c r="K37" s="72" t="s">
        <v>3528</v>
      </c>
      <c r="L37" s="48" t="s">
        <v>3430</v>
      </c>
      <c r="M37" s="48" t="s">
        <v>6</v>
      </c>
      <c r="N37" s="48">
        <v>97124</v>
      </c>
      <c r="O37" s="48" t="s">
        <v>3529</v>
      </c>
      <c r="P37" s="103">
        <v>45.565044314154903</v>
      </c>
      <c r="Q37" s="103">
        <v>-122.91031800245599</v>
      </c>
      <c r="R37" s="240">
        <v>250</v>
      </c>
      <c r="S37" s="75"/>
      <c r="T37" s="76"/>
      <c r="U37" s="75" t="s">
        <v>3530</v>
      </c>
      <c r="V37" s="72" t="s">
        <v>3531</v>
      </c>
      <c r="W37" s="72" t="s">
        <v>3532</v>
      </c>
      <c r="X37" s="48" t="s">
        <v>2614</v>
      </c>
      <c r="Y37" s="48" t="s">
        <v>2616</v>
      </c>
      <c r="Z37" s="48" t="s">
        <v>184</v>
      </c>
      <c r="AA37" s="61">
        <v>44766</v>
      </c>
      <c r="AB37" s="72" t="s">
        <v>3533</v>
      </c>
      <c r="AC37" s="72" t="s">
        <v>3535</v>
      </c>
      <c r="AD37" s="512" t="s">
        <v>3534</v>
      </c>
      <c r="AE37" s="312" t="s">
        <v>3526</v>
      </c>
      <c r="AF37" s="623">
        <f t="shared" si="2"/>
        <v>17</v>
      </c>
      <c r="AG37" s="76"/>
      <c r="AH37" s="76"/>
      <c r="AI37" s="76"/>
    </row>
    <row r="38" spans="1:35" ht="114" customHeight="1">
      <c r="A38" s="63">
        <v>7037</v>
      </c>
      <c r="B38" s="48" t="s">
        <v>167</v>
      </c>
      <c r="C38" s="72" t="s">
        <v>3316</v>
      </c>
      <c r="D38" s="72" t="s">
        <v>3536</v>
      </c>
      <c r="E38" s="72" t="s">
        <v>197</v>
      </c>
      <c r="F38" s="72" t="s">
        <v>3537</v>
      </c>
      <c r="G38" s="72" t="s">
        <v>3317</v>
      </c>
      <c r="H38" s="72" t="s">
        <v>3538</v>
      </c>
      <c r="I38" s="72" t="s">
        <v>3539</v>
      </c>
      <c r="J38" s="72" t="s">
        <v>3540</v>
      </c>
      <c r="K38" s="72" t="s">
        <v>3541</v>
      </c>
      <c r="L38" s="76" t="s">
        <v>3430</v>
      </c>
      <c r="M38" s="72" t="s">
        <v>6</v>
      </c>
      <c r="N38" s="76">
        <v>97355</v>
      </c>
      <c r="O38" s="103" t="s">
        <v>3542</v>
      </c>
      <c r="P38" s="103">
        <v>44.549052367809303</v>
      </c>
      <c r="Q38" s="103">
        <v>-122.91976220768601</v>
      </c>
      <c r="R38" s="157">
        <v>170</v>
      </c>
      <c r="S38" s="104"/>
      <c r="T38" s="76"/>
      <c r="U38" s="76" t="s">
        <v>3536</v>
      </c>
      <c r="V38" s="76" t="s">
        <v>3543</v>
      </c>
      <c r="W38" s="76" t="s">
        <v>3541</v>
      </c>
      <c r="X38" s="76" t="s">
        <v>3430</v>
      </c>
      <c r="Y38" s="76" t="s">
        <v>6</v>
      </c>
      <c r="Z38" s="60" t="s">
        <v>184</v>
      </c>
      <c r="AA38" s="123">
        <v>45095</v>
      </c>
      <c r="AB38" s="72" t="s">
        <v>3544</v>
      </c>
      <c r="AC38" s="76" t="s">
        <v>3547</v>
      </c>
      <c r="AD38" s="72" t="s">
        <v>3545</v>
      </c>
      <c r="AE38" s="312" t="s">
        <v>3546</v>
      </c>
      <c r="AF38" s="623">
        <f t="shared" si="2"/>
        <v>24</v>
      </c>
      <c r="AG38" s="76"/>
      <c r="AH38" s="76"/>
      <c r="AI38" s="76"/>
    </row>
    <row r="39" spans="1:35" ht="60">
      <c r="A39" s="63">
        <v>7038</v>
      </c>
      <c r="B39" s="48" t="s">
        <v>167</v>
      </c>
      <c r="C39" s="72" t="s">
        <v>3316</v>
      </c>
      <c r="D39" s="72" t="s">
        <v>3548</v>
      </c>
      <c r="E39" s="48" t="s">
        <v>170</v>
      </c>
      <c r="F39" s="72" t="s">
        <v>3548</v>
      </c>
      <c r="G39" s="72" t="s">
        <v>3317</v>
      </c>
      <c r="H39" s="72" t="s">
        <v>3549</v>
      </c>
      <c r="I39" s="312" t="s">
        <v>3550</v>
      </c>
      <c r="J39" s="72" t="s">
        <v>3551</v>
      </c>
      <c r="K39" s="72" t="s">
        <v>3552</v>
      </c>
      <c r="L39" s="60" t="s">
        <v>753</v>
      </c>
      <c r="M39" s="48" t="s">
        <v>6</v>
      </c>
      <c r="N39" s="509" t="s">
        <v>6708</v>
      </c>
      <c r="O39" s="508" t="s">
        <v>3553</v>
      </c>
      <c r="P39" s="103">
        <v>41.9547466251354</v>
      </c>
      <c r="Q39" s="103">
        <v>-70.701545790245902</v>
      </c>
      <c r="R39" s="157">
        <v>20</v>
      </c>
      <c r="S39" s="75"/>
      <c r="T39" s="76"/>
      <c r="U39" s="76" t="s">
        <v>3554</v>
      </c>
      <c r="V39" s="312" t="s">
        <v>3550</v>
      </c>
      <c r="W39" s="76" t="s">
        <v>3552</v>
      </c>
      <c r="X39" s="60" t="s">
        <v>753</v>
      </c>
      <c r="Y39" s="60" t="s">
        <v>6</v>
      </c>
      <c r="Z39" s="48" t="s">
        <v>184</v>
      </c>
      <c r="AA39" s="61">
        <v>45300</v>
      </c>
      <c r="AB39" s="374" t="s">
        <v>3556</v>
      </c>
      <c r="AC39" s="76"/>
      <c r="AD39" s="72" t="s">
        <v>3557</v>
      </c>
      <c r="AE39" s="110"/>
      <c r="AF39" s="623">
        <f t="shared" si="2"/>
        <v>22</v>
      </c>
      <c r="AG39" s="76"/>
      <c r="AH39" s="76"/>
      <c r="AI39" s="76"/>
    </row>
    <row r="40" spans="1:35" ht="90">
      <c r="A40" s="63">
        <v>7039</v>
      </c>
      <c r="B40" s="48" t="s">
        <v>167</v>
      </c>
      <c r="C40" s="48" t="s">
        <v>3316</v>
      </c>
      <c r="D40" s="72" t="s">
        <v>1758</v>
      </c>
      <c r="E40" s="48" t="s">
        <v>170</v>
      </c>
      <c r="F40" s="72" t="s">
        <v>1758</v>
      </c>
      <c r="G40" s="72" t="s">
        <v>3317</v>
      </c>
      <c r="H40" s="72" t="s">
        <v>3407</v>
      </c>
      <c r="I40" s="72" t="s">
        <v>1760</v>
      </c>
      <c r="J40" s="72" t="s">
        <v>1761</v>
      </c>
      <c r="K40" s="72" t="s">
        <v>1762</v>
      </c>
      <c r="L40" s="60" t="s">
        <v>736</v>
      </c>
      <c r="M40" s="48" t="s">
        <v>6</v>
      </c>
      <c r="N40" s="60">
        <v>80241</v>
      </c>
      <c r="O40" s="48" t="s">
        <v>1763</v>
      </c>
      <c r="P40" s="103">
        <v>39.920424677799602</v>
      </c>
      <c r="Q40" s="103">
        <v>-104.98311545595</v>
      </c>
      <c r="R40" s="157">
        <v>50</v>
      </c>
      <c r="S40" s="75"/>
      <c r="T40" s="76"/>
      <c r="U40" s="76" t="s">
        <v>1758</v>
      </c>
      <c r="V40" s="76" t="s">
        <v>1760</v>
      </c>
      <c r="W40" s="76" t="s">
        <v>1762</v>
      </c>
      <c r="X40" s="60" t="s">
        <v>736</v>
      </c>
      <c r="Y40" s="60" t="s">
        <v>6</v>
      </c>
      <c r="Z40" s="60" t="s">
        <v>184</v>
      </c>
      <c r="AA40" s="105">
        <v>44778</v>
      </c>
      <c r="AB40" s="72" t="s">
        <v>3558</v>
      </c>
      <c r="AC40" s="72" t="s">
        <v>3560</v>
      </c>
      <c r="AD40" s="72" t="s">
        <v>3559</v>
      </c>
      <c r="AE40" s="312" t="s">
        <v>1760</v>
      </c>
      <c r="AF40" s="623">
        <f t="shared" si="2"/>
        <v>24</v>
      </c>
      <c r="AG40" s="76"/>
      <c r="AH40" s="76"/>
      <c r="AI40" s="76"/>
    </row>
    <row r="41" spans="1:35" ht="105">
      <c r="A41" s="63">
        <v>7040</v>
      </c>
      <c r="B41" s="48" t="s">
        <v>167</v>
      </c>
      <c r="C41" s="48" t="s">
        <v>3316</v>
      </c>
      <c r="D41" s="72" t="s">
        <v>3561</v>
      </c>
      <c r="E41" s="48" t="s">
        <v>197</v>
      </c>
      <c r="F41" s="72" t="s">
        <v>3562</v>
      </c>
      <c r="G41" s="72" t="s">
        <v>3317</v>
      </c>
      <c r="H41" s="72" t="s">
        <v>3407</v>
      </c>
      <c r="I41" s="312" t="s">
        <v>3563</v>
      </c>
      <c r="J41" s="72" t="s">
        <v>3564</v>
      </c>
      <c r="K41" s="72" t="s">
        <v>3565</v>
      </c>
      <c r="L41" s="60" t="s">
        <v>534</v>
      </c>
      <c r="M41" s="48" t="s">
        <v>6</v>
      </c>
      <c r="N41" s="60">
        <v>55303</v>
      </c>
      <c r="O41" s="48" t="s">
        <v>3566</v>
      </c>
      <c r="P41" s="103">
        <v>45.240449451757399</v>
      </c>
      <c r="Q41" s="103">
        <v>-93.480062377784407</v>
      </c>
      <c r="R41" s="157">
        <v>115</v>
      </c>
      <c r="S41" s="75"/>
      <c r="T41" s="76"/>
      <c r="U41" s="76" t="s">
        <v>3567</v>
      </c>
      <c r="V41" s="76" t="s">
        <v>3568</v>
      </c>
      <c r="W41" s="76" t="s">
        <v>3565</v>
      </c>
      <c r="X41" s="60" t="s">
        <v>534</v>
      </c>
      <c r="Y41" s="60" t="s">
        <v>6</v>
      </c>
      <c r="Z41" s="60" t="s">
        <v>184</v>
      </c>
      <c r="AA41" s="105">
        <v>44778</v>
      </c>
      <c r="AB41" s="72" t="s">
        <v>3569</v>
      </c>
      <c r="AC41" s="76" t="s">
        <v>3572</v>
      </c>
      <c r="AD41" s="72" t="s">
        <v>3570</v>
      </c>
      <c r="AE41" s="312" t="s">
        <v>3571</v>
      </c>
      <c r="AF41" s="623">
        <f t="shared" si="2"/>
        <v>26</v>
      </c>
      <c r="AG41" s="76"/>
      <c r="AH41" s="76"/>
      <c r="AI41" s="76"/>
    </row>
    <row r="42" spans="1:35" ht="105">
      <c r="A42" s="63">
        <v>7041</v>
      </c>
      <c r="B42" s="48" t="s">
        <v>167</v>
      </c>
      <c r="C42" s="48" t="s">
        <v>3316</v>
      </c>
      <c r="D42" s="72" t="s">
        <v>3561</v>
      </c>
      <c r="E42" s="48" t="s">
        <v>197</v>
      </c>
      <c r="F42" s="72" t="s">
        <v>3573</v>
      </c>
      <c r="G42" s="72" t="s">
        <v>3317</v>
      </c>
      <c r="H42" s="72" t="s">
        <v>3407</v>
      </c>
      <c r="I42" s="72" t="s">
        <v>3563</v>
      </c>
      <c r="J42" s="72" t="s">
        <v>3574</v>
      </c>
      <c r="K42" s="72" t="s">
        <v>3575</v>
      </c>
      <c r="L42" s="60" t="s">
        <v>1287</v>
      </c>
      <c r="M42" s="48" t="s">
        <v>6</v>
      </c>
      <c r="N42" s="60">
        <v>18848</v>
      </c>
      <c r="O42" s="48" t="s">
        <v>3576</v>
      </c>
      <c r="P42" s="103">
        <v>41.796116345304902</v>
      </c>
      <c r="Q42" s="103">
        <v>-76.468541389026598</v>
      </c>
      <c r="R42" s="157">
        <v>23</v>
      </c>
      <c r="S42" s="75"/>
      <c r="T42" s="76"/>
      <c r="U42" s="76" t="s">
        <v>3567</v>
      </c>
      <c r="V42" s="76" t="s">
        <v>3568</v>
      </c>
      <c r="W42" s="76" t="s">
        <v>3565</v>
      </c>
      <c r="X42" s="60" t="s">
        <v>534</v>
      </c>
      <c r="Y42" s="60" t="s">
        <v>6</v>
      </c>
      <c r="Z42" s="60" t="s">
        <v>184</v>
      </c>
      <c r="AA42" s="105">
        <v>44778</v>
      </c>
      <c r="AB42" s="72" t="s">
        <v>3569</v>
      </c>
      <c r="AC42" s="76" t="s">
        <v>3577</v>
      </c>
      <c r="AD42" s="72" t="s">
        <v>3570</v>
      </c>
      <c r="AE42" s="312" t="s">
        <v>3571</v>
      </c>
      <c r="AF42" s="623">
        <f t="shared" si="2"/>
        <v>26</v>
      </c>
      <c r="AG42" s="76"/>
      <c r="AH42" s="76"/>
      <c r="AI42" s="76"/>
    </row>
    <row r="43" spans="1:35" ht="193.9" customHeight="1">
      <c r="A43" s="63">
        <v>7042</v>
      </c>
      <c r="B43" s="48" t="s">
        <v>167</v>
      </c>
      <c r="C43" s="48" t="s">
        <v>3316</v>
      </c>
      <c r="D43" s="72" t="s">
        <v>3578</v>
      </c>
      <c r="E43" s="48" t="s">
        <v>197</v>
      </c>
      <c r="F43" s="72" t="s">
        <v>3578</v>
      </c>
      <c r="G43" s="72" t="s">
        <v>3317</v>
      </c>
      <c r="H43" s="72" t="s">
        <v>3579</v>
      </c>
      <c r="I43" s="72" t="s">
        <v>3580</v>
      </c>
      <c r="J43" s="72" t="s">
        <v>3581</v>
      </c>
      <c r="K43" s="72" t="s">
        <v>3582</v>
      </c>
      <c r="L43" s="60" t="s">
        <v>1347</v>
      </c>
      <c r="M43" s="48" t="s">
        <v>6</v>
      </c>
      <c r="N43" s="60" t="s">
        <v>6709</v>
      </c>
      <c r="O43" s="48" t="s">
        <v>3583</v>
      </c>
      <c r="P43" s="103">
        <v>40.402879850201103</v>
      </c>
      <c r="Q43" s="103">
        <v>-74.853876544878105</v>
      </c>
      <c r="R43" s="157">
        <v>15</v>
      </c>
      <c r="S43" s="75"/>
      <c r="T43" s="76"/>
      <c r="U43" s="76" t="s">
        <v>3578</v>
      </c>
      <c r="V43" s="76" t="s">
        <v>3580</v>
      </c>
      <c r="W43" s="76" t="s">
        <v>3582</v>
      </c>
      <c r="X43" s="60" t="s">
        <v>1347</v>
      </c>
      <c r="Y43" s="60" t="s">
        <v>6</v>
      </c>
      <c r="Z43" s="60" t="s">
        <v>184</v>
      </c>
      <c r="AA43" s="105">
        <v>44778</v>
      </c>
      <c r="AB43" s="72" t="s">
        <v>3584</v>
      </c>
      <c r="AC43" s="72" t="s">
        <v>3587</v>
      </c>
      <c r="AD43" s="415" t="s">
        <v>3585</v>
      </c>
      <c r="AE43" s="312" t="s">
        <v>3586</v>
      </c>
      <c r="AF43" s="623">
        <f t="shared" si="2"/>
        <v>30</v>
      </c>
      <c r="AG43" s="76"/>
      <c r="AH43" s="76"/>
      <c r="AI43" s="76"/>
    </row>
    <row r="44" spans="1:35" ht="90">
      <c r="A44" s="63">
        <v>7043</v>
      </c>
      <c r="B44" s="48" t="s">
        <v>167</v>
      </c>
      <c r="C44" s="72" t="s">
        <v>3316</v>
      </c>
      <c r="D44" s="72" t="s">
        <v>3588</v>
      </c>
      <c r="E44" s="48"/>
      <c r="F44" s="72" t="s">
        <v>3589</v>
      </c>
      <c r="G44" s="72" t="s">
        <v>3317</v>
      </c>
      <c r="H44" s="72" t="s">
        <v>3590</v>
      </c>
      <c r="I44" s="72" t="s">
        <v>3591</v>
      </c>
      <c r="J44" s="72" t="s">
        <v>3592</v>
      </c>
      <c r="K44" s="72" t="s">
        <v>3593</v>
      </c>
      <c r="L44" s="60" t="s">
        <v>855</v>
      </c>
      <c r="M44" s="48" t="s">
        <v>6</v>
      </c>
      <c r="N44" s="60">
        <v>30518</v>
      </c>
      <c r="O44" s="48"/>
      <c r="P44" s="103">
        <v>34.103646685855402</v>
      </c>
      <c r="Q44" s="103">
        <v>-84.007156946445704</v>
      </c>
      <c r="R44" s="157"/>
      <c r="S44" s="75"/>
      <c r="T44" s="76"/>
      <c r="U44" s="76" t="s">
        <v>3594</v>
      </c>
      <c r="V44" s="72" t="s">
        <v>3595</v>
      </c>
      <c r="W44" s="76" t="s">
        <v>3596</v>
      </c>
      <c r="X44" s="60" t="s">
        <v>918</v>
      </c>
      <c r="Y44" s="60" t="s">
        <v>918</v>
      </c>
      <c r="Z44" s="48" t="s">
        <v>184</v>
      </c>
      <c r="AA44" s="61">
        <v>45289</v>
      </c>
      <c r="AB44" s="72" t="s">
        <v>3597</v>
      </c>
      <c r="AC44" s="76"/>
      <c r="AD44" s="72" t="s">
        <v>3598</v>
      </c>
      <c r="AE44" s="76"/>
      <c r="AF44" s="623">
        <f t="shared" si="2"/>
        <v>25</v>
      </c>
      <c r="AG44" s="76"/>
      <c r="AH44" s="76"/>
      <c r="AI44" s="76"/>
    </row>
    <row r="45" spans="1:35" ht="165" customHeight="1">
      <c r="A45" s="63">
        <v>7044</v>
      </c>
      <c r="B45" s="48" t="s">
        <v>167</v>
      </c>
      <c r="C45" s="48" t="s">
        <v>3316</v>
      </c>
      <c r="D45" s="72" t="s">
        <v>3599</v>
      </c>
      <c r="E45" s="48" t="s">
        <v>170</v>
      </c>
      <c r="F45" s="72" t="s">
        <v>3600</v>
      </c>
      <c r="G45" s="72" t="s">
        <v>3317</v>
      </c>
      <c r="H45" s="72" t="s">
        <v>3483</v>
      </c>
      <c r="I45" s="312" t="s">
        <v>3601</v>
      </c>
      <c r="J45" s="72" t="s">
        <v>3602</v>
      </c>
      <c r="K45" s="72" t="s">
        <v>2568</v>
      </c>
      <c r="L45" s="60" t="s">
        <v>1400</v>
      </c>
      <c r="M45" s="48" t="s">
        <v>6</v>
      </c>
      <c r="N45" s="60">
        <v>34232</v>
      </c>
      <c r="O45" s="48" t="s">
        <v>3603</v>
      </c>
      <c r="P45" s="103">
        <v>27.323053541664301</v>
      </c>
      <c r="Q45" s="103">
        <v>-82.449116540496803</v>
      </c>
      <c r="R45" s="157">
        <v>108</v>
      </c>
      <c r="S45" s="75"/>
      <c r="T45" s="76"/>
      <c r="U45" s="72" t="s">
        <v>3604</v>
      </c>
      <c r="V45" s="76" t="s">
        <v>3601</v>
      </c>
      <c r="W45" s="76" t="s">
        <v>2568</v>
      </c>
      <c r="X45" s="60" t="s">
        <v>1400</v>
      </c>
      <c r="Y45" s="60" t="s">
        <v>6</v>
      </c>
      <c r="Z45" s="48" t="s">
        <v>184</v>
      </c>
      <c r="AA45" s="61">
        <v>44801</v>
      </c>
      <c r="AB45" s="72" t="s">
        <v>3605</v>
      </c>
      <c r="AC45" s="76"/>
      <c r="AD45" s="72" t="s">
        <v>3606</v>
      </c>
      <c r="AE45" s="312" t="s">
        <v>3607</v>
      </c>
      <c r="AF45" s="623">
        <f t="shared" si="2"/>
        <v>28</v>
      </c>
      <c r="AG45" s="76"/>
      <c r="AH45" s="76"/>
      <c r="AI45" s="76"/>
    </row>
    <row r="46" spans="1:35" ht="90">
      <c r="A46" s="63">
        <v>7045</v>
      </c>
      <c r="B46" s="48" t="s">
        <v>167</v>
      </c>
      <c r="C46" s="48" t="s">
        <v>3316</v>
      </c>
      <c r="D46" s="72" t="s">
        <v>2827</v>
      </c>
      <c r="E46" s="48" t="s">
        <v>170</v>
      </c>
      <c r="F46" s="72" t="s">
        <v>2827</v>
      </c>
      <c r="G46" s="72" t="s">
        <v>3317</v>
      </c>
      <c r="H46" s="72" t="s">
        <v>3608</v>
      </c>
      <c r="I46" s="72" t="s">
        <v>2829</v>
      </c>
      <c r="J46" s="72" t="s">
        <v>3609</v>
      </c>
      <c r="K46" s="72" t="s">
        <v>182</v>
      </c>
      <c r="L46" s="60" t="s">
        <v>183</v>
      </c>
      <c r="M46" s="48" t="s">
        <v>6</v>
      </c>
      <c r="N46" s="60">
        <v>28202</v>
      </c>
      <c r="O46" s="48" t="s">
        <v>2832</v>
      </c>
      <c r="P46" s="103">
        <v>35.224141438955201</v>
      </c>
      <c r="Q46" s="103">
        <v>-80.851357648248396</v>
      </c>
      <c r="R46" s="157">
        <v>1300</v>
      </c>
      <c r="S46" s="75"/>
      <c r="T46" s="76"/>
      <c r="U46" s="72" t="s">
        <v>2827</v>
      </c>
      <c r="V46" s="72" t="s">
        <v>2829</v>
      </c>
      <c r="W46" s="76" t="s">
        <v>182</v>
      </c>
      <c r="X46" s="60" t="s">
        <v>183</v>
      </c>
      <c r="Y46" s="60" t="s">
        <v>6</v>
      </c>
      <c r="Z46" s="48" t="s">
        <v>184</v>
      </c>
      <c r="AA46" s="61">
        <v>45295</v>
      </c>
      <c r="AB46" s="72" t="s">
        <v>3610</v>
      </c>
      <c r="AC46" s="76"/>
      <c r="AD46" s="377" t="s">
        <v>3611</v>
      </c>
      <c r="AE46" s="110" t="s">
        <v>2835</v>
      </c>
      <c r="AF46" s="623">
        <f t="shared" si="2"/>
        <v>22</v>
      </c>
      <c r="AG46" t="s">
        <v>2846</v>
      </c>
      <c r="AH46" t="s">
        <v>2847</v>
      </c>
      <c r="AI46" s="374" t="s">
        <v>3612</v>
      </c>
    </row>
    <row r="47" spans="1:35" ht="90">
      <c r="A47" s="63">
        <v>7046</v>
      </c>
      <c r="B47" s="48" t="s">
        <v>167</v>
      </c>
      <c r="C47" s="48" t="s">
        <v>3316</v>
      </c>
      <c r="D47" s="72" t="s">
        <v>3613</v>
      </c>
      <c r="E47" s="48" t="s">
        <v>197</v>
      </c>
      <c r="F47" s="72" t="s">
        <v>3613</v>
      </c>
      <c r="G47" s="72" t="s">
        <v>3317</v>
      </c>
      <c r="H47" s="72" t="s">
        <v>3614</v>
      </c>
      <c r="I47" s="72" t="s">
        <v>3615</v>
      </c>
      <c r="J47" s="72" t="s">
        <v>3616</v>
      </c>
      <c r="K47" s="72" t="s">
        <v>3617</v>
      </c>
      <c r="L47" s="60" t="s">
        <v>733</v>
      </c>
      <c r="M47" s="48" t="s">
        <v>6</v>
      </c>
      <c r="N47" s="60">
        <v>35217</v>
      </c>
      <c r="O47" s="48" t="s">
        <v>3618</v>
      </c>
      <c r="P47" s="103">
        <v>33.637110399690698</v>
      </c>
      <c r="Q47" s="103">
        <v>-86.729701173916794</v>
      </c>
      <c r="R47" s="157">
        <v>28</v>
      </c>
      <c r="S47" s="75"/>
      <c r="T47" s="76"/>
      <c r="U47" s="76" t="s">
        <v>3613</v>
      </c>
      <c r="V47" s="72" t="s">
        <v>3615</v>
      </c>
      <c r="W47" s="76" t="s">
        <v>3617</v>
      </c>
      <c r="X47" s="60" t="s">
        <v>733</v>
      </c>
      <c r="Y47" s="60" t="s">
        <v>6</v>
      </c>
      <c r="Z47" s="60" t="s">
        <v>184</v>
      </c>
      <c r="AA47" s="105">
        <v>44778</v>
      </c>
      <c r="AB47" s="72" t="s">
        <v>3619</v>
      </c>
      <c r="AC47" s="76"/>
      <c r="AD47" s="72" t="s">
        <v>3620</v>
      </c>
      <c r="AE47" s="312" t="s">
        <v>3615</v>
      </c>
      <c r="AF47" s="623">
        <f t="shared" si="2"/>
        <v>27</v>
      </c>
      <c r="AG47" s="76"/>
      <c r="AH47" s="76"/>
      <c r="AI47" s="76"/>
    </row>
    <row r="48" spans="1:35" ht="90">
      <c r="A48" s="63">
        <v>7047</v>
      </c>
      <c r="B48" s="48" t="s">
        <v>167</v>
      </c>
      <c r="C48" s="48" t="s">
        <v>3316</v>
      </c>
      <c r="D48" s="72" t="s">
        <v>3613</v>
      </c>
      <c r="E48" s="48" t="s">
        <v>197</v>
      </c>
      <c r="F48" s="72" t="s">
        <v>3613</v>
      </c>
      <c r="G48" s="72" t="s">
        <v>3317</v>
      </c>
      <c r="H48" s="72" t="s">
        <v>3407</v>
      </c>
      <c r="I48" s="72" t="s">
        <v>3615</v>
      </c>
      <c r="J48" s="72" t="s">
        <v>3616</v>
      </c>
      <c r="K48" s="72" t="s">
        <v>3617</v>
      </c>
      <c r="L48" s="60" t="s">
        <v>733</v>
      </c>
      <c r="M48" s="48" t="s">
        <v>6</v>
      </c>
      <c r="N48" s="60">
        <v>35217</v>
      </c>
      <c r="O48" s="48" t="s">
        <v>3621</v>
      </c>
      <c r="P48" s="103">
        <v>33.637110399690698</v>
      </c>
      <c r="Q48" s="103">
        <v>-86.729701173916794</v>
      </c>
      <c r="R48" s="157">
        <v>28</v>
      </c>
      <c r="S48" s="75"/>
      <c r="T48" s="76"/>
      <c r="U48" s="76" t="s">
        <v>3613</v>
      </c>
      <c r="V48" s="72" t="s">
        <v>3615</v>
      </c>
      <c r="W48" s="76" t="s">
        <v>3617</v>
      </c>
      <c r="X48" s="60" t="s">
        <v>733</v>
      </c>
      <c r="Y48" s="60" t="s">
        <v>6</v>
      </c>
      <c r="Z48" s="60" t="s">
        <v>184</v>
      </c>
      <c r="AA48" s="105">
        <v>44778</v>
      </c>
      <c r="AB48" s="72" t="s">
        <v>3619</v>
      </c>
      <c r="AC48" s="76"/>
      <c r="AD48" s="72" t="s">
        <v>3620</v>
      </c>
      <c r="AE48" s="312" t="s">
        <v>3615</v>
      </c>
      <c r="AF48" s="623">
        <f t="shared" si="2"/>
        <v>27</v>
      </c>
      <c r="AG48" s="76"/>
      <c r="AH48" s="76"/>
      <c r="AI48" s="76"/>
    </row>
    <row r="49" spans="1:35" ht="90">
      <c r="A49" s="63">
        <v>7048</v>
      </c>
      <c r="B49" s="48" t="s">
        <v>167</v>
      </c>
      <c r="C49" s="48" t="s">
        <v>3316</v>
      </c>
      <c r="D49" s="72" t="s">
        <v>3613</v>
      </c>
      <c r="E49" s="48" t="s">
        <v>197</v>
      </c>
      <c r="F49" s="72" t="s">
        <v>3613</v>
      </c>
      <c r="G49" s="72" t="s">
        <v>3317</v>
      </c>
      <c r="H49" s="72" t="s">
        <v>3469</v>
      </c>
      <c r="I49" s="72" t="s">
        <v>3615</v>
      </c>
      <c r="J49" s="72" t="s">
        <v>3616</v>
      </c>
      <c r="K49" s="72" t="s">
        <v>3617</v>
      </c>
      <c r="L49" s="60" t="s">
        <v>733</v>
      </c>
      <c r="M49" s="48" t="s">
        <v>6</v>
      </c>
      <c r="N49" s="60">
        <v>35218</v>
      </c>
      <c r="O49" s="48" t="s">
        <v>3621</v>
      </c>
      <c r="P49" s="103">
        <v>33.637110399690698</v>
      </c>
      <c r="Q49" s="103">
        <v>-86.729701173916794</v>
      </c>
      <c r="R49" s="157">
        <v>28</v>
      </c>
      <c r="S49" s="75"/>
      <c r="T49" s="76"/>
      <c r="U49" s="76" t="s">
        <v>3613</v>
      </c>
      <c r="V49" s="72" t="s">
        <v>3615</v>
      </c>
      <c r="W49" s="76" t="s">
        <v>3617</v>
      </c>
      <c r="X49" s="60" t="s">
        <v>733</v>
      </c>
      <c r="Y49" s="60" t="s">
        <v>6</v>
      </c>
      <c r="Z49" s="60" t="s">
        <v>184</v>
      </c>
      <c r="AA49" s="105">
        <v>44778</v>
      </c>
      <c r="AB49" s="72" t="s">
        <v>3619</v>
      </c>
      <c r="AC49" s="76"/>
      <c r="AD49" s="72" t="s">
        <v>3620</v>
      </c>
      <c r="AE49" s="312" t="s">
        <v>3615</v>
      </c>
      <c r="AF49" s="623">
        <f t="shared" si="2"/>
        <v>27</v>
      </c>
      <c r="AG49" s="76"/>
      <c r="AH49" s="76"/>
      <c r="AI49" s="76"/>
    </row>
    <row r="50" spans="1:35" ht="60">
      <c r="A50" s="63">
        <v>7049</v>
      </c>
      <c r="B50" s="48" t="s">
        <v>3622</v>
      </c>
      <c r="C50" s="48" t="s">
        <v>3316</v>
      </c>
      <c r="D50" s="72" t="s">
        <v>3623</v>
      </c>
      <c r="E50" s="48" t="s">
        <v>170</v>
      </c>
      <c r="F50" s="72" t="s">
        <v>3623</v>
      </c>
      <c r="G50" s="72" t="s">
        <v>3317</v>
      </c>
      <c r="H50" s="72" t="s">
        <v>3407</v>
      </c>
      <c r="I50" s="72" t="s">
        <v>3624</v>
      </c>
      <c r="J50" s="72" t="s">
        <v>3625</v>
      </c>
      <c r="K50" s="72" t="s">
        <v>2897</v>
      </c>
      <c r="L50" s="60" t="s">
        <v>435</v>
      </c>
      <c r="M50" s="48" t="s">
        <v>6</v>
      </c>
      <c r="N50" s="60">
        <v>48084</v>
      </c>
      <c r="O50" s="48" t="s">
        <v>3626</v>
      </c>
      <c r="P50" s="103">
        <v>42.5491193458056</v>
      </c>
      <c r="Q50" s="103">
        <v>-83.153751088999499</v>
      </c>
      <c r="R50" s="157">
        <v>10</v>
      </c>
      <c r="S50" s="75"/>
      <c r="T50" s="76"/>
      <c r="U50" s="76" t="s">
        <v>3623</v>
      </c>
      <c r="V50" s="312" t="s">
        <v>3627</v>
      </c>
      <c r="W50" s="76" t="s">
        <v>2897</v>
      </c>
      <c r="X50" s="60" t="s">
        <v>435</v>
      </c>
      <c r="Y50" s="60" t="s">
        <v>6</v>
      </c>
      <c r="Z50" s="48" t="s">
        <v>184</v>
      </c>
      <c r="AA50" s="61">
        <v>44801</v>
      </c>
      <c r="AB50" s="72" t="s">
        <v>3628</v>
      </c>
      <c r="AC50" s="72" t="s">
        <v>3631</v>
      </c>
      <c r="AD50" s="72" t="s">
        <v>3629</v>
      </c>
      <c r="AE50" s="312" t="s">
        <v>3630</v>
      </c>
      <c r="AF50" s="623">
        <f t="shared" ref="AF50:AF74" si="3">IF(LEN(TRIM(AD50))=0,0,LEN(TRIM(AD50))-LEN(SUBSTITUTE(AD50," ",""))+1)</f>
        <v>17</v>
      </c>
      <c r="AG50" s="76"/>
      <c r="AH50" s="76"/>
      <c r="AI50" s="76"/>
    </row>
    <row r="51" spans="1:35" ht="75">
      <c r="A51" s="63">
        <v>7050</v>
      </c>
      <c r="B51" s="48" t="s">
        <v>230</v>
      </c>
      <c r="C51" s="48" t="s">
        <v>3316</v>
      </c>
      <c r="D51" s="72" t="s">
        <v>3632</v>
      </c>
      <c r="E51" s="48" t="s">
        <v>170</v>
      </c>
      <c r="F51" s="72" t="s">
        <v>3633</v>
      </c>
      <c r="G51" s="72" t="s">
        <v>3317</v>
      </c>
      <c r="H51" s="72" t="s">
        <v>3634</v>
      </c>
      <c r="I51" s="72" t="s">
        <v>3635</v>
      </c>
      <c r="J51" s="72" t="s">
        <v>3636</v>
      </c>
      <c r="K51" s="72" t="s">
        <v>3637</v>
      </c>
      <c r="L51" s="48" t="s">
        <v>534</v>
      </c>
      <c r="M51" s="48" t="s">
        <v>6</v>
      </c>
      <c r="N51" s="48">
        <v>55432</v>
      </c>
      <c r="O51" s="48" t="s">
        <v>3638</v>
      </c>
      <c r="P51" s="103">
        <v>45.067211150281601</v>
      </c>
      <c r="Q51" s="103">
        <v>-93.233538802389504</v>
      </c>
      <c r="R51" s="243"/>
      <c r="S51" s="118"/>
      <c r="T51" s="72"/>
      <c r="U51" s="244" t="s">
        <v>3639</v>
      </c>
      <c r="V51" s="72" t="s">
        <v>3635</v>
      </c>
      <c r="W51" s="72" t="s">
        <v>3637</v>
      </c>
      <c r="X51" s="48" t="s">
        <v>534</v>
      </c>
      <c r="Y51" s="48" t="s">
        <v>6</v>
      </c>
      <c r="Z51" s="48" t="s">
        <v>184</v>
      </c>
      <c r="AA51" s="61">
        <v>44892</v>
      </c>
      <c r="AB51" s="48" t="s">
        <v>3640</v>
      </c>
      <c r="AC51" s="76"/>
      <c r="AD51" s="72" t="s">
        <v>3641</v>
      </c>
      <c r="AE51" s="312" t="s">
        <v>3635</v>
      </c>
      <c r="AF51" s="623">
        <f t="shared" si="3"/>
        <v>11</v>
      </c>
      <c r="AG51" s="76"/>
      <c r="AH51" s="76"/>
      <c r="AI51" s="76"/>
    </row>
    <row r="52" spans="1:35" ht="105">
      <c r="A52" s="63">
        <v>7051</v>
      </c>
      <c r="B52" s="48" t="s">
        <v>167</v>
      </c>
      <c r="C52" s="72" t="s">
        <v>3316</v>
      </c>
      <c r="D52" s="72" t="s">
        <v>7116</v>
      </c>
      <c r="E52" s="48" t="s">
        <v>170</v>
      </c>
      <c r="F52" s="72" t="s">
        <v>7117</v>
      </c>
      <c r="G52" s="72" t="s">
        <v>3692</v>
      </c>
      <c r="H52" s="72" t="s">
        <v>7126</v>
      </c>
      <c r="I52" s="72" t="s">
        <v>7129</v>
      </c>
      <c r="J52" s="72" t="s">
        <v>7118</v>
      </c>
      <c r="K52" s="72" t="s">
        <v>7119</v>
      </c>
      <c r="L52" s="48" t="s">
        <v>435</v>
      </c>
      <c r="M52" s="48" t="s">
        <v>6</v>
      </c>
      <c r="N52" s="48">
        <v>49048</v>
      </c>
      <c r="O52" s="48"/>
      <c r="P52" s="103">
        <v>42.246417687560402</v>
      </c>
      <c r="Q52" s="103">
        <v>-85.5153510460501</v>
      </c>
      <c r="R52" s="241">
        <v>51</v>
      </c>
      <c r="S52" s="242"/>
      <c r="T52" s="72"/>
      <c r="U52" s="140" t="s">
        <v>7116</v>
      </c>
      <c r="V52" s="588" t="s">
        <v>7128</v>
      </c>
      <c r="W52" s="72" t="s">
        <v>7119</v>
      </c>
      <c r="X52" s="48" t="s">
        <v>435</v>
      </c>
      <c r="Y52" s="48" t="s">
        <v>6</v>
      </c>
      <c r="Z52" s="48" t="s">
        <v>184</v>
      </c>
      <c r="AA52" s="61">
        <v>45339</v>
      </c>
      <c r="AB52" s="72" t="s">
        <v>861</v>
      </c>
      <c r="AC52" s="72"/>
      <c r="AD52" s="142" t="s">
        <v>7130</v>
      </c>
      <c r="AE52" s="588"/>
      <c r="AF52" s="623">
        <f t="shared" si="3"/>
        <v>28</v>
      </c>
      <c r="AG52" t="s">
        <v>7123</v>
      </c>
      <c r="AH52" s="1" t="s">
        <v>7124</v>
      </c>
      <c r="AI52" s="76"/>
    </row>
    <row r="53" spans="1:35" ht="105">
      <c r="A53" s="63">
        <v>7052</v>
      </c>
      <c r="B53" s="48" t="s">
        <v>167</v>
      </c>
      <c r="C53" s="72" t="s">
        <v>3316</v>
      </c>
      <c r="D53" s="72" t="s">
        <v>7116</v>
      </c>
      <c r="E53" s="48" t="s">
        <v>170</v>
      </c>
      <c r="F53" s="72" t="s">
        <v>7117</v>
      </c>
      <c r="G53" s="72" t="s">
        <v>3692</v>
      </c>
      <c r="H53" s="72" t="s">
        <v>7127</v>
      </c>
      <c r="I53" s="72" t="s">
        <v>7129</v>
      </c>
      <c r="J53" s="72" t="s">
        <v>7120</v>
      </c>
      <c r="K53" s="72" t="s">
        <v>7121</v>
      </c>
      <c r="L53" s="48" t="s">
        <v>534</v>
      </c>
      <c r="M53" s="48" t="s">
        <v>6</v>
      </c>
      <c r="N53" s="48">
        <v>55330</v>
      </c>
      <c r="O53" s="48"/>
      <c r="P53" s="103">
        <v>45.319278752075597</v>
      </c>
      <c r="Q53" s="103">
        <v>-93.560071259372705</v>
      </c>
      <c r="R53" s="241">
        <v>25</v>
      </c>
      <c r="S53" s="242"/>
      <c r="T53" s="72"/>
      <c r="U53" s="140" t="s">
        <v>7116</v>
      </c>
      <c r="V53" s="588" t="s">
        <v>7128</v>
      </c>
      <c r="W53" s="72" t="s">
        <v>7119</v>
      </c>
      <c r="X53" s="48" t="s">
        <v>435</v>
      </c>
      <c r="Y53" s="48" t="s">
        <v>6</v>
      </c>
      <c r="Z53" s="48" t="s">
        <v>184</v>
      </c>
      <c r="AA53" s="61">
        <v>45339</v>
      </c>
      <c r="AB53" s="72" t="s">
        <v>861</v>
      </c>
      <c r="AC53" s="72"/>
      <c r="AD53" s="142" t="s">
        <v>7130</v>
      </c>
      <c r="AE53" s="588"/>
      <c r="AF53" s="623">
        <f t="shared" si="3"/>
        <v>28</v>
      </c>
      <c r="AG53" t="s">
        <v>7123</v>
      </c>
      <c r="AH53" s="1" t="s">
        <v>7124</v>
      </c>
      <c r="AI53" s="76"/>
    </row>
    <row r="54" spans="1:35" ht="105">
      <c r="A54" s="63">
        <v>7053</v>
      </c>
      <c r="B54" s="48" t="s">
        <v>167</v>
      </c>
      <c r="C54" s="72" t="s">
        <v>3316</v>
      </c>
      <c r="D54" s="72" t="s">
        <v>7116</v>
      </c>
      <c r="E54" s="48" t="s">
        <v>170</v>
      </c>
      <c r="F54" s="72" t="s">
        <v>7117</v>
      </c>
      <c r="G54" s="72" t="s">
        <v>3692</v>
      </c>
      <c r="H54" s="72" t="s">
        <v>7314</v>
      </c>
      <c r="I54" s="72" t="s">
        <v>7129</v>
      </c>
      <c r="J54" s="72" t="s">
        <v>7122</v>
      </c>
      <c r="K54" s="72" t="s">
        <v>4150</v>
      </c>
      <c r="L54" s="48" t="s">
        <v>985</v>
      </c>
      <c r="M54" s="48" t="s">
        <v>6</v>
      </c>
      <c r="N54" s="48">
        <v>75223</v>
      </c>
      <c r="O54" s="48"/>
      <c r="P54" s="103">
        <v>32.783952852216203</v>
      </c>
      <c r="Q54" s="103">
        <v>-96.761838604174201</v>
      </c>
      <c r="R54" s="241">
        <v>18</v>
      </c>
      <c r="S54" s="242"/>
      <c r="T54" s="72"/>
      <c r="U54" s="140" t="s">
        <v>7116</v>
      </c>
      <c r="V54" s="588" t="s">
        <v>7128</v>
      </c>
      <c r="W54" s="72" t="s">
        <v>7119</v>
      </c>
      <c r="X54" s="48" t="s">
        <v>435</v>
      </c>
      <c r="Y54" s="48" t="s">
        <v>6</v>
      </c>
      <c r="Z54" s="48" t="s">
        <v>184</v>
      </c>
      <c r="AA54" s="61">
        <v>45339</v>
      </c>
      <c r="AB54" s="72" t="s">
        <v>861</v>
      </c>
      <c r="AC54" s="72"/>
      <c r="AD54" s="142" t="s">
        <v>7130</v>
      </c>
      <c r="AE54" s="588"/>
      <c r="AF54" s="623">
        <f t="shared" si="3"/>
        <v>28</v>
      </c>
      <c r="AG54" t="s">
        <v>7123</v>
      </c>
      <c r="AH54" s="1" t="s">
        <v>7124</v>
      </c>
      <c r="AI54" s="76"/>
    </row>
    <row r="55" spans="1:35" ht="105">
      <c r="A55" s="63">
        <v>7054</v>
      </c>
      <c r="B55" s="48" t="s">
        <v>167</v>
      </c>
      <c r="C55" s="48" t="s">
        <v>3316</v>
      </c>
      <c r="D55" s="72" t="s">
        <v>3642</v>
      </c>
      <c r="E55" s="48" t="s">
        <v>170</v>
      </c>
      <c r="F55" s="72" t="s">
        <v>3642</v>
      </c>
      <c r="G55" s="72" t="s">
        <v>3344</v>
      </c>
      <c r="H55" s="72" t="s">
        <v>8</v>
      </c>
      <c r="I55" s="312" t="s">
        <v>3643</v>
      </c>
      <c r="J55" s="72" t="s">
        <v>3644</v>
      </c>
      <c r="K55" s="72" t="s">
        <v>2613</v>
      </c>
      <c r="L55" s="60" t="s">
        <v>249</v>
      </c>
      <c r="M55" s="48" t="s">
        <v>6</v>
      </c>
      <c r="N55" s="60">
        <v>94608</v>
      </c>
      <c r="O55" s="48" t="s">
        <v>3645</v>
      </c>
      <c r="P55" s="103">
        <v>37.832006233964101</v>
      </c>
      <c r="Q55" s="103">
        <v>-122.282006029633</v>
      </c>
      <c r="R55" s="157">
        <v>30</v>
      </c>
      <c r="S55" s="75"/>
      <c r="T55" s="76"/>
      <c r="U55" s="76" t="s">
        <v>3642</v>
      </c>
      <c r="V55" s="72" t="s">
        <v>3646</v>
      </c>
      <c r="W55" s="76" t="s">
        <v>2613</v>
      </c>
      <c r="X55" s="60" t="s">
        <v>249</v>
      </c>
      <c r="Y55" s="60" t="s">
        <v>6</v>
      </c>
      <c r="Z55" s="48" t="s">
        <v>184</v>
      </c>
      <c r="AA55" s="61">
        <v>44801</v>
      </c>
      <c r="AB55" s="72" t="s">
        <v>3647</v>
      </c>
      <c r="AC55" s="72" t="s">
        <v>3649</v>
      </c>
      <c r="AD55" s="72" t="s">
        <v>3648</v>
      </c>
      <c r="AE55" s="312" t="s">
        <v>3646</v>
      </c>
      <c r="AF55" s="623">
        <f t="shared" si="3"/>
        <v>25</v>
      </c>
      <c r="AG55" s="76"/>
      <c r="AH55" s="76"/>
      <c r="AI55" s="76"/>
    </row>
    <row r="56" spans="1:35" ht="135">
      <c r="A56" s="63">
        <v>7055</v>
      </c>
      <c r="B56" s="48" t="s">
        <v>167</v>
      </c>
      <c r="C56" s="48" t="s">
        <v>3316</v>
      </c>
      <c r="D56" s="72" t="s">
        <v>3650</v>
      </c>
      <c r="E56" s="48" t="s">
        <v>170</v>
      </c>
      <c r="F56" s="76" t="s">
        <v>3650</v>
      </c>
      <c r="G56" s="72" t="s">
        <v>3344</v>
      </c>
      <c r="H56" s="72" t="s">
        <v>3651</v>
      </c>
      <c r="I56" s="72" t="s">
        <v>3652</v>
      </c>
      <c r="J56" s="72" t="s">
        <v>3653</v>
      </c>
      <c r="K56" s="72" t="s">
        <v>3654</v>
      </c>
      <c r="L56" s="48" t="s">
        <v>3655</v>
      </c>
      <c r="M56" s="48" t="s">
        <v>6</v>
      </c>
      <c r="N56" s="48">
        <v>74107</v>
      </c>
      <c r="O56" s="48" t="s">
        <v>3656</v>
      </c>
      <c r="P56" s="103">
        <v>36.100172230309099</v>
      </c>
      <c r="Q56" s="103">
        <v>-96.048643631518999</v>
      </c>
      <c r="R56" s="240"/>
      <c r="S56" s="75"/>
      <c r="T56" s="76"/>
      <c r="U56" s="72" t="s">
        <v>3657</v>
      </c>
      <c r="V56" s="72" t="s">
        <v>3658</v>
      </c>
      <c r="W56" s="72" t="s">
        <v>3654</v>
      </c>
      <c r="X56" s="48" t="s">
        <v>3655</v>
      </c>
      <c r="Y56" s="48" t="s">
        <v>6</v>
      </c>
      <c r="Z56" s="48" t="s">
        <v>184</v>
      </c>
      <c r="AA56" s="61">
        <v>44434</v>
      </c>
      <c r="AB56" s="72" t="s">
        <v>3659</v>
      </c>
      <c r="AC56" s="76"/>
      <c r="AD56" s="72" t="s">
        <v>3660</v>
      </c>
      <c r="AE56" s="312" t="s">
        <v>3661</v>
      </c>
      <c r="AF56" s="623">
        <f t="shared" si="3"/>
        <v>24</v>
      </c>
      <c r="AG56" s="76"/>
      <c r="AH56" s="76"/>
      <c r="AI56" s="76"/>
    </row>
    <row r="57" spans="1:35" ht="75">
      <c r="A57" s="63">
        <v>7056</v>
      </c>
      <c r="B57" s="48" t="s">
        <v>167</v>
      </c>
      <c r="C57" s="48" t="s">
        <v>3316</v>
      </c>
      <c r="D57" s="72" t="s">
        <v>3662</v>
      </c>
      <c r="E57" s="48" t="s">
        <v>197</v>
      </c>
      <c r="F57" s="72" t="s">
        <v>3662</v>
      </c>
      <c r="G57" s="72" t="s">
        <v>3317</v>
      </c>
      <c r="H57" s="72" t="s">
        <v>3663</v>
      </c>
      <c r="I57" s="72" t="s">
        <v>3664</v>
      </c>
      <c r="J57" s="72" t="s">
        <v>3665</v>
      </c>
      <c r="K57" s="72" t="s">
        <v>3666</v>
      </c>
      <c r="L57" s="60" t="s">
        <v>3667</v>
      </c>
      <c r="M57" s="48" t="s">
        <v>6</v>
      </c>
      <c r="N57" s="60">
        <v>52302</v>
      </c>
      <c r="O57" s="48" t="s">
        <v>3668</v>
      </c>
      <c r="P57" s="103">
        <v>42.0291358457551</v>
      </c>
      <c r="Q57" s="103">
        <v>-91.572182402495798</v>
      </c>
      <c r="R57" s="157"/>
      <c r="S57" s="75"/>
      <c r="T57" s="76"/>
      <c r="U57" s="76" t="s">
        <v>3662</v>
      </c>
      <c r="V57" s="72" t="s">
        <v>3664</v>
      </c>
      <c r="W57" s="76" t="s">
        <v>3666</v>
      </c>
      <c r="X57" s="60" t="s">
        <v>3667</v>
      </c>
      <c r="Y57" s="60" t="s">
        <v>6</v>
      </c>
      <c r="Z57" s="60"/>
      <c r="AA57" s="105"/>
      <c r="AB57" s="72" t="s">
        <v>3669</v>
      </c>
      <c r="AC57" s="76"/>
      <c r="AD57" s="72" t="s">
        <v>3670</v>
      </c>
      <c r="AE57" s="312" t="s">
        <v>3671</v>
      </c>
      <c r="AF57" s="623">
        <f t="shared" si="3"/>
        <v>18</v>
      </c>
      <c r="AG57" s="76"/>
      <c r="AH57" s="76"/>
      <c r="AI57" s="76"/>
    </row>
    <row r="58" spans="1:35" ht="75">
      <c r="A58" s="63">
        <v>7057</v>
      </c>
      <c r="B58" s="48" t="s">
        <v>167</v>
      </c>
      <c r="C58" s="48" t="s">
        <v>3316</v>
      </c>
      <c r="D58" s="72" t="s">
        <v>3662</v>
      </c>
      <c r="E58" s="48" t="s">
        <v>197</v>
      </c>
      <c r="F58" s="72" t="s">
        <v>3662</v>
      </c>
      <c r="G58" s="72" t="s">
        <v>3317</v>
      </c>
      <c r="H58" s="72" t="s">
        <v>3579</v>
      </c>
      <c r="I58" s="72" t="s">
        <v>3664</v>
      </c>
      <c r="J58" s="72" t="s">
        <v>3665</v>
      </c>
      <c r="K58" s="72" t="s">
        <v>3666</v>
      </c>
      <c r="L58" s="60" t="s">
        <v>3667</v>
      </c>
      <c r="M58" s="48" t="s">
        <v>6</v>
      </c>
      <c r="N58" s="60">
        <v>52302</v>
      </c>
      <c r="O58" s="48" t="s">
        <v>3668</v>
      </c>
      <c r="P58" s="103">
        <v>42.0291358457551</v>
      </c>
      <c r="Q58" s="103">
        <v>-91.572182402495798</v>
      </c>
      <c r="R58" s="157"/>
      <c r="S58" s="75"/>
      <c r="T58" s="76"/>
      <c r="U58" s="76" t="s">
        <v>3662</v>
      </c>
      <c r="V58" s="72" t="s">
        <v>3664</v>
      </c>
      <c r="W58" s="76" t="s">
        <v>3666</v>
      </c>
      <c r="X58" s="60" t="s">
        <v>3667</v>
      </c>
      <c r="Y58" s="60" t="s">
        <v>6</v>
      </c>
      <c r="Z58" s="60"/>
      <c r="AA58" s="105"/>
      <c r="AB58" s="72" t="s">
        <v>3669</v>
      </c>
      <c r="AC58" s="76"/>
      <c r="AD58" s="72" t="s">
        <v>3670</v>
      </c>
      <c r="AE58" s="312" t="s">
        <v>3671</v>
      </c>
      <c r="AF58" s="623">
        <f t="shared" si="3"/>
        <v>18</v>
      </c>
      <c r="AG58" s="76"/>
      <c r="AH58" s="76"/>
      <c r="AI58" s="76"/>
    </row>
    <row r="59" spans="1:35" ht="90">
      <c r="A59" s="63">
        <v>7058</v>
      </c>
      <c r="B59" s="48" t="s">
        <v>167</v>
      </c>
      <c r="C59" s="48" t="s">
        <v>3316</v>
      </c>
      <c r="D59" s="72" t="s">
        <v>3672</v>
      </c>
      <c r="E59" s="48" t="s">
        <v>170</v>
      </c>
      <c r="F59" s="72" t="s">
        <v>3672</v>
      </c>
      <c r="G59" s="72" t="s">
        <v>3519</v>
      </c>
      <c r="H59" s="72" t="s">
        <v>3520</v>
      </c>
      <c r="I59" s="72" t="s">
        <v>3673</v>
      </c>
      <c r="J59" s="72" t="s">
        <v>3674</v>
      </c>
      <c r="K59" s="72" t="s">
        <v>3675</v>
      </c>
      <c r="L59" s="48" t="s">
        <v>841</v>
      </c>
      <c r="M59" s="48" t="s">
        <v>6</v>
      </c>
      <c r="N59" s="48">
        <v>60527</v>
      </c>
      <c r="O59" s="48" t="s">
        <v>3676</v>
      </c>
      <c r="P59" s="103">
        <v>41.760090603818497</v>
      </c>
      <c r="Q59" s="103">
        <v>-87.938255744833199</v>
      </c>
      <c r="R59" s="240">
        <v>150</v>
      </c>
      <c r="S59" s="75"/>
      <c r="T59" s="76"/>
      <c r="U59" s="72" t="s">
        <v>3677</v>
      </c>
      <c r="V59" s="72" t="s">
        <v>3673</v>
      </c>
      <c r="W59" s="72" t="s">
        <v>3675</v>
      </c>
      <c r="X59" s="48" t="s">
        <v>841</v>
      </c>
      <c r="Y59" s="48" t="s">
        <v>6</v>
      </c>
      <c r="Z59" s="48" t="s">
        <v>184</v>
      </c>
      <c r="AA59" s="61">
        <v>44766</v>
      </c>
      <c r="AB59" s="72" t="s">
        <v>3678</v>
      </c>
      <c r="AC59" s="76"/>
      <c r="AD59" s="72" t="s">
        <v>3679</v>
      </c>
      <c r="AE59" s="312" t="s">
        <v>3680</v>
      </c>
      <c r="AF59" s="623">
        <f t="shared" si="3"/>
        <v>17</v>
      </c>
      <c r="AG59" s="76"/>
      <c r="AH59" s="76"/>
      <c r="AI59" s="76"/>
    </row>
    <row r="60" spans="1:35" ht="103.15" customHeight="1">
      <c r="A60" s="63">
        <v>7059</v>
      </c>
      <c r="B60" s="48" t="s">
        <v>167</v>
      </c>
      <c r="C60" s="48" t="s">
        <v>3316</v>
      </c>
      <c r="D60" s="72" t="s">
        <v>3672</v>
      </c>
      <c r="E60" s="48" t="s">
        <v>170</v>
      </c>
      <c r="F60" s="72" t="s">
        <v>3672</v>
      </c>
      <c r="G60" s="72" t="s">
        <v>3519</v>
      </c>
      <c r="H60" s="72" t="s">
        <v>3681</v>
      </c>
      <c r="I60" s="72" t="s">
        <v>3673</v>
      </c>
      <c r="J60" s="72" t="s">
        <v>3674</v>
      </c>
      <c r="K60" s="72" t="s">
        <v>3675</v>
      </c>
      <c r="L60" s="48" t="s">
        <v>841</v>
      </c>
      <c r="M60" s="48" t="s">
        <v>6</v>
      </c>
      <c r="N60" s="48">
        <v>60527</v>
      </c>
      <c r="O60" s="48" t="s">
        <v>3676</v>
      </c>
      <c r="P60" s="103">
        <v>41.760090603818497</v>
      </c>
      <c r="Q60" s="103">
        <v>-87.938255744833199</v>
      </c>
      <c r="R60" s="240">
        <v>150</v>
      </c>
      <c r="S60" s="75"/>
      <c r="T60" s="76"/>
      <c r="U60" s="72" t="s">
        <v>3677</v>
      </c>
      <c r="V60" s="72" t="s">
        <v>3673</v>
      </c>
      <c r="W60" s="72" t="s">
        <v>3675</v>
      </c>
      <c r="X60" s="48" t="s">
        <v>841</v>
      </c>
      <c r="Y60" s="48" t="s">
        <v>6</v>
      </c>
      <c r="Z60" s="48" t="s">
        <v>184</v>
      </c>
      <c r="AA60" s="61">
        <v>44766</v>
      </c>
      <c r="AB60" s="72" t="s">
        <v>3678</v>
      </c>
      <c r="AC60" s="76"/>
      <c r="AD60" s="72" t="s">
        <v>3682</v>
      </c>
      <c r="AE60" s="312" t="s">
        <v>3680</v>
      </c>
      <c r="AF60" s="623">
        <f t="shared" si="3"/>
        <v>22</v>
      </c>
      <c r="AG60" s="76"/>
      <c r="AH60" s="76"/>
      <c r="AI60" s="76"/>
    </row>
    <row r="61" spans="1:35" ht="103.15" customHeight="1">
      <c r="A61" s="63">
        <v>7060</v>
      </c>
      <c r="B61" s="48" t="s">
        <v>167</v>
      </c>
      <c r="C61" s="48" t="s">
        <v>3316</v>
      </c>
      <c r="D61" s="72" t="s">
        <v>3672</v>
      </c>
      <c r="E61" s="48" t="s">
        <v>170</v>
      </c>
      <c r="F61" s="72" t="s">
        <v>3672</v>
      </c>
      <c r="G61" s="72" t="s">
        <v>3519</v>
      </c>
      <c r="H61" s="72" t="s">
        <v>3683</v>
      </c>
      <c r="I61" s="72" t="s">
        <v>3673</v>
      </c>
      <c r="J61" s="72" t="s">
        <v>3674</v>
      </c>
      <c r="K61" s="72" t="s">
        <v>3675</v>
      </c>
      <c r="L61" s="48" t="s">
        <v>841</v>
      </c>
      <c r="M61" s="48" t="s">
        <v>6</v>
      </c>
      <c r="N61" s="48">
        <v>60527</v>
      </c>
      <c r="O61" s="48" t="s">
        <v>3676</v>
      </c>
      <c r="P61" s="103">
        <v>41.760090603818497</v>
      </c>
      <c r="Q61" s="103">
        <v>-87.938255744833199</v>
      </c>
      <c r="R61" s="240">
        <v>50</v>
      </c>
      <c r="S61" s="75"/>
      <c r="T61" s="76"/>
      <c r="U61" s="72" t="s">
        <v>3677</v>
      </c>
      <c r="V61" s="72" t="s">
        <v>3673</v>
      </c>
      <c r="W61" s="72" t="s">
        <v>3675</v>
      </c>
      <c r="X61" s="48" t="s">
        <v>841</v>
      </c>
      <c r="Y61" s="48" t="s">
        <v>6</v>
      </c>
      <c r="Z61" s="48" t="s">
        <v>184</v>
      </c>
      <c r="AA61" s="61">
        <v>44766</v>
      </c>
      <c r="AB61" s="72" t="s">
        <v>3678</v>
      </c>
      <c r="AC61" s="76"/>
      <c r="AD61" s="72" t="s">
        <v>3682</v>
      </c>
      <c r="AE61" s="312" t="s">
        <v>3680</v>
      </c>
      <c r="AF61" s="623">
        <f t="shared" si="3"/>
        <v>22</v>
      </c>
      <c r="AG61" s="76"/>
      <c r="AH61" s="76"/>
      <c r="AI61" s="76"/>
    </row>
    <row r="62" spans="1:35" ht="90">
      <c r="A62" s="63">
        <v>7061</v>
      </c>
      <c r="B62" s="48" t="s">
        <v>167</v>
      </c>
      <c r="C62" s="48" t="s">
        <v>3316</v>
      </c>
      <c r="D62" s="72" t="s">
        <v>3684</v>
      </c>
      <c r="E62" s="48" t="s">
        <v>197</v>
      </c>
      <c r="F62" s="76" t="s">
        <v>3684</v>
      </c>
      <c r="G62" s="72" t="s">
        <v>3317</v>
      </c>
      <c r="H62" s="72" t="s">
        <v>8</v>
      </c>
      <c r="I62" s="72" t="s">
        <v>3685</v>
      </c>
      <c r="J62" s="72" t="s">
        <v>3686</v>
      </c>
      <c r="K62" s="72" t="s">
        <v>2366</v>
      </c>
      <c r="L62" s="60" t="s">
        <v>249</v>
      </c>
      <c r="M62" s="48" t="s">
        <v>6</v>
      </c>
      <c r="N62" s="60">
        <v>94804</v>
      </c>
      <c r="O62" s="48" t="s">
        <v>3687</v>
      </c>
      <c r="P62" s="103">
        <v>37.920155007071898</v>
      </c>
      <c r="Q62" s="103">
        <v>-122.35119301612001</v>
      </c>
      <c r="R62" s="157">
        <v>43</v>
      </c>
      <c r="S62" s="75"/>
      <c r="T62" s="76"/>
      <c r="U62" s="76" t="s">
        <v>3684</v>
      </c>
      <c r="V62" s="72" t="s">
        <v>3685</v>
      </c>
      <c r="W62" s="76" t="s">
        <v>2366</v>
      </c>
      <c r="X62" s="60" t="s">
        <v>249</v>
      </c>
      <c r="Y62" s="60" t="s">
        <v>6</v>
      </c>
      <c r="Z62" s="60" t="s">
        <v>184</v>
      </c>
      <c r="AA62" s="105">
        <v>44413</v>
      </c>
      <c r="AB62" s="72" t="s">
        <v>3688</v>
      </c>
      <c r="AC62" s="72"/>
      <c r="AD62" s="72" t="s">
        <v>3689</v>
      </c>
      <c r="AE62" s="312" t="s">
        <v>3690</v>
      </c>
      <c r="AF62" s="623">
        <f t="shared" si="3"/>
        <v>25</v>
      </c>
      <c r="AG62" s="76"/>
      <c r="AH62" s="76"/>
      <c r="AI62" s="76"/>
    </row>
    <row r="63" spans="1:35" ht="90">
      <c r="A63" s="63">
        <v>7062</v>
      </c>
      <c r="B63" s="48" t="s">
        <v>167</v>
      </c>
      <c r="C63" s="48" t="s">
        <v>3316</v>
      </c>
      <c r="D63" s="72" t="s">
        <v>3684</v>
      </c>
      <c r="E63" s="48" t="s">
        <v>197</v>
      </c>
      <c r="F63" s="76" t="s">
        <v>3684</v>
      </c>
      <c r="G63" s="72" t="s">
        <v>3344</v>
      </c>
      <c r="H63" s="72" t="s">
        <v>8</v>
      </c>
      <c r="I63" s="72" t="s">
        <v>3685</v>
      </c>
      <c r="J63" s="72" t="s">
        <v>3686</v>
      </c>
      <c r="K63" s="72" t="s">
        <v>2366</v>
      </c>
      <c r="L63" s="60" t="s">
        <v>249</v>
      </c>
      <c r="M63" s="48" t="s">
        <v>6</v>
      </c>
      <c r="N63" s="60">
        <v>94804</v>
      </c>
      <c r="O63" s="48" t="s">
        <v>3687</v>
      </c>
      <c r="P63" s="103">
        <v>37.920155007071898</v>
      </c>
      <c r="Q63" s="103">
        <v>-122.35119301612001</v>
      </c>
      <c r="R63" s="157">
        <v>43</v>
      </c>
      <c r="S63" s="75"/>
      <c r="T63" s="76"/>
      <c r="U63" s="76" t="s">
        <v>3684</v>
      </c>
      <c r="V63" s="72" t="s">
        <v>3685</v>
      </c>
      <c r="W63" s="76" t="s">
        <v>2366</v>
      </c>
      <c r="X63" s="60" t="s">
        <v>249</v>
      </c>
      <c r="Y63" s="60" t="s">
        <v>6</v>
      </c>
      <c r="Z63" s="60" t="s">
        <v>184</v>
      </c>
      <c r="AA63" s="105">
        <v>44413</v>
      </c>
      <c r="AB63" s="72" t="s">
        <v>3688</v>
      </c>
      <c r="AC63" s="72"/>
      <c r="AD63" s="72" t="s">
        <v>3689</v>
      </c>
      <c r="AE63" s="312" t="s">
        <v>3690</v>
      </c>
      <c r="AF63" s="623">
        <f t="shared" si="3"/>
        <v>25</v>
      </c>
      <c r="AG63" s="76"/>
      <c r="AH63" s="76"/>
      <c r="AI63" s="76"/>
    </row>
    <row r="64" spans="1:35" ht="88.5" customHeight="1">
      <c r="A64" s="63">
        <v>7063</v>
      </c>
      <c r="B64" s="48" t="s">
        <v>167</v>
      </c>
      <c r="C64" s="48" t="s">
        <v>3316</v>
      </c>
      <c r="D64" s="72" t="s">
        <v>3691</v>
      </c>
      <c r="E64" s="48" t="s">
        <v>197</v>
      </c>
      <c r="F64" s="76" t="s">
        <v>182</v>
      </c>
      <c r="G64" s="72" t="s">
        <v>3692</v>
      </c>
      <c r="H64" s="72" t="s">
        <v>3693</v>
      </c>
      <c r="I64" s="72" t="s">
        <v>3694</v>
      </c>
      <c r="J64" s="72" t="s">
        <v>3695</v>
      </c>
      <c r="K64" s="72" t="s">
        <v>182</v>
      </c>
      <c r="L64" s="60" t="s">
        <v>183</v>
      </c>
      <c r="M64" s="48" t="s">
        <v>6</v>
      </c>
      <c r="N64" s="60">
        <v>28216</v>
      </c>
      <c r="O64" s="48" t="s">
        <v>3696</v>
      </c>
      <c r="P64" s="103">
        <v>35.279942840435801</v>
      </c>
      <c r="Q64" s="103">
        <v>-80.877288259885304</v>
      </c>
      <c r="R64" s="157"/>
      <c r="S64" s="75"/>
      <c r="T64" s="76"/>
      <c r="U64" s="76" t="s">
        <v>3697</v>
      </c>
      <c r="V64" s="72" t="s">
        <v>3698</v>
      </c>
      <c r="W64" s="76" t="s">
        <v>182</v>
      </c>
      <c r="X64" s="60" t="s">
        <v>183</v>
      </c>
      <c r="Y64" s="60" t="s">
        <v>6</v>
      </c>
      <c r="Z64" s="48" t="s">
        <v>184</v>
      </c>
      <c r="AA64" s="61">
        <v>45289</v>
      </c>
      <c r="AB64" s="72" t="s">
        <v>2835</v>
      </c>
      <c r="AC64" s="72"/>
      <c r="AD64" s="72" t="s">
        <v>3699</v>
      </c>
      <c r="AE64" s="76"/>
      <c r="AF64" s="623">
        <f t="shared" si="3"/>
        <v>25</v>
      </c>
      <c r="AG64" s="76"/>
      <c r="AH64" s="76"/>
      <c r="AI64" s="76"/>
    </row>
    <row r="65" spans="1:35" ht="60">
      <c r="A65" s="63">
        <v>7064</v>
      </c>
      <c r="B65" s="48" t="s">
        <v>167</v>
      </c>
      <c r="C65" s="48" t="s">
        <v>3316</v>
      </c>
      <c r="D65" s="72" t="s">
        <v>3700</v>
      </c>
      <c r="E65" s="48" t="s">
        <v>197</v>
      </c>
      <c r="F65" s="76" t="s">
        <v>182</v>
      </c>
      <c r="G65" s="72" t="s">
        <v>3692</v>
      </c>
      <c r="H65" s="72" t="s">
        <v>3701</v>
      </c>
      <c r="I65" s="312" t="s">
        <v>3702</v>
      </c>
      <c r="J65" s="72" t="s">
        <v>3695</v>
      </c>
      <c r="K65" s="72" t="s">
        <v>182</v>
      </c>
      <c r="L65" s="60" t="s">
        <v>183</v>
      </c>
      <c r="M65" s="48" t="s">
        <v>6</v>
      </c>
      <c r="N65" s="60">
        <v>28216</v>
      </c>
      <c r="O65" s="48" t="s">
        <v>3703</v>
      </c>
      <c r="P65" s="103">
        <v>35.279942840435801</v>
      </c>
      <c r="Q65" s="103">
        <v>-80.877288259885304</v>
      </c>
      <c r="R65" s="157"/>
      <c r="S65" s="75"/>
      <c r="T65" s="76"/>
      <c r="U65" s="76" t="s">
        <v>3697</v>
      </c>
      <c r="V65" s="72" t="s">
        <v>3698</v>
      </c>
      <c r="W65" s="76" t="s">
        <v>182</v>
      </c>
      <c r="X65" s="60" t="s">
        <v>183</v>
      </c>
      <c r="Y65" s="60" t="s">
        <v>6</v>
      </c>
      <c r="Z65" s="48" t="s">
        <v>184</v>
      </c>
      <c r="AA65" s="61">
        <v>45289</v>
      </c>
      <c r="AB65" s="72" t="s">
        <v>2835</v>
      </c>
      <c r="AC65" s="72"/>
      <c r="AD65" s="72" t="s">
        <v>3704</v>
      </c>
      <c r="AE65" s="76"/>
      <c r="AF65" s="623">
        <f t="shared" si="3"/>
        <v>17</v>
      </c>
      <c r="AG65" s="76"/>
      <c r="AH65" s="76"/>
      <c r="AI65" s="76"/>
    </row>
    <row r="66" spans="1:35" ht="90">
      <c r="A66" s="63">
        <v>7065</v>
      </c>
      <c r="B66" s="72" t="s">
        <v>167</v>
      </c>
      <c r="C66" s="72" t="s">
        <v>3316</v>
      </c>
      <c r="D66" s="72" t="s">
        <v>3705</v>
      </c>
      <c r="E66" s="48" t="s">
        <v>170</v>
      </c>
      <c r="F66" s="76" t="s">
        <v>3706</v>
      </c>
      <c r="G66" s="72" t="s">
        <v>3317</v>
      </c>
      <c r="H66" s="72" t="s">
        <v>3707</v>
      </c>
      <c r="I66" t="s">
        <v>3708</v>
      </c>
      <c r="J66" s="72" t="s">
        <v>3709</v>
      </c>
      <c r="K66" s="72" t="s">
        <v>2582</v>
      </c>
      <c r="L66" s="76" t="s">
        <v>1287</v>
      </c>
      <c r="M66" s="72" t="s">
        <v>6</v>
      </c>
      <c r="N66" s="245" t="s">
        <v>4349</v>
      </c>
      <c r="O66" s="72" t="s">
        <v>3710</v>
      </c>
      <c r="P66" s="103">
        <v>40.0596416265453</v>
      </c>
      <c r="Q66" s="103">
        <v>-75.642886545093603</v>
      </c>
      <c r="R66" s="122">
        <v>65</v>
      </c>
      <c r="S66" s="204"/>
      <c r="T66" s="76"/>
      <c r="U66" s="72" t="s">
        <v>3711</v>
      </c>
      <c r="V66" s="1" t="s">
        <v>3708</v>
      </c>
      <c r="W66" s="76" t="s">
        <v>3712</v>
      </c>
      <c r="X66" s="60" t="s">
        <v>1589</v>
      </c>
      <c r="Y66" s="48" t="s">
        <v>918</v>
      </c>
      <c r="Z66" s="48" t="s">
        <v>184</v>
      </c>
      <c r="AA66" s="61">
        <v>45084</v>
      </c>
      <c r="AB66" s="72" t="s">
        <v>3713</v>
      </c>
      <c r="AC66" s="72"/>
      <c r="AD66" s="416" t="s">
        <v>3714</v>
      </c>
      <c r="AE66" s="312" t="s">
        <v>3708</v>
      </c>
      <c r="AF66" s="623">
        <f t="shared" si="3"/>
        <v>29</v>
      </c>
      <c r="AG66" s="76"/>
      <c r="AH66" s="76"/>
      <c r="AI66" s="76"/>
    </row>
    <row r="67" spans="1:35" ht="145.5" customHeight="1">
      <c r="A67" s="63">
        <v>7066</v>
      </c>
      <c r="B67" s="72" t="s">
        <v>167</v>
      </c>
      <c r="C67" s="72" t="s">
        <v>3316</v>
      </c>
      <c r="D67" s="72" t="s">
        <v>3715</v>
      </c>
      <c r="E67" s="48" t="s">
        <v>170</v>
      </c>
      <c r="F67" s="76" t="s">
        <v>3716</v>
      </c>
      <c r="G67" s="72" t="s">
        <v>3344</v>
      </c>
      <c r="H67" s="72" t="s">
        <v>3717</v>
      </c>
      <c r="I67" s="308" t="s">
        <v>3718</v>
      </c>
      <c r="J67" s="72" t="s">
        <v>3719</v>
      </c>
      <c r="K67" s="72" t="s">
        <v>2582</v>
      </c>
      <c r="L67" s="76" t="s">
        <v>1287</v>
      </c>
      <c r="M67" s="72" t="s">
        <v>6</v>
      </c>
      <c r="N67" s="245" t="s">
        <v>4349</v>
      </c>
      <c r="O67" s="72" t="s">
        <v>3710</v>
      </c>
      <c r="P67" s="103">
        <v>40.0596416265453</v>
      </c>
      <c r="Q67" s="103">
        <v>-75.642886545093603</v>
      </c>
      <c r="R67" s="122">
        <v>72</v>
      </c>
      <c r="S67" s="204"/>
      <c r="T67" s="76"/>
      <c r="U67" s="72" t="s">
        <v>3711</v>
      </c>
      <c r="V67" s="308" t="s">
        <v>3718</v>
      </c>
      <c r="W67" s="76" t="s">
        <v>3712</v>
      </c>
      <c r="X67" s="60" t="s">
        <v>1589</v>
      </c>
      <c r="Y67" s="48" t="s">
        <v>918</v>
      </c>
      <c r="Z67" s="48" t="s">
        <v>184</v>
      </c>
      <c r="AA67" s="61">
        <v>45084</v>
      </c>
      <c r="AB67" s="72" t="s">
        <v>3713</v>
      </c>
      <c r="AC67" s="72"/>
      <c r="AD67" s="255" t="s">
        <v>3720</v>
      </c>
      <c r="AE67" s="312" t="s">
        <v>3718</v>
      </c>
      <c r="AF67" s="623">
        <f t="shared" si="3"/>
        <v>16</v>
      </c>
      <c r="AG67" s="76"/>
      <c r="AH67" s="76"/>
      <c r="AI67" s="76"/>
    </row>
    <row r="68" spans="1:35" ht="145.5" customHeight="1">
      <c r="A68" s="63">
        <v>7067</v>
      </c>
      <c r="B68" s="459" t="s">
        <v>167</v>
      </c>
      <c r="C68" s="459" t="s">
        <v>3316</v>
      </c>
      <c r="D68" s="461" t="s">
        <v>3721</v>
      </c>
      <c r="E68" s="459" t="s">
        <v>197</v>
      </c>
      <c r="F68" s="461" t="s">
        <v>3722</v>
      </c>
      <c r="G68" s="461" t="s">
        <v>3317</v>
      </c>
      <c r="H68" s="72" t="s">
        <v>3723</v>
      </c>
      <c r="I68" s="461" t="s">
        <v>3724</v>
      </c>
      <c r="J68" s="461" t="s">
        <v>3725</v>
      </c>
      <c r="K68" s="461" t="s">
        <v>3722</v>
      </c>
      <c r="L68" s="459" t="s">
        <v>927</v>
      </c>
      <c r="M68" s="459" t="s">
        <v>6</v>
      </c>
      <c r="N68" s="459">
        <v>43035</v>
      </c>
      <c r="O68" s="459" t="s">
        <v>3726</v>
      </c>
      <c r="P68" s="463">
        <v>40.154128985146201</v>
      </c>
      <c r="Q68" s="463">
        <v>-83.008964129321598</v>
      </c>
      <c r="R68" s="735">
        <v>65</v>
      </c>
      <c r="S68" s="75"/>
      <c r="T68" s="76"/>
      <c r="U68" s="740" t="s">
        <v>3721</v>
      </c>
      <c r="V68" s="461" t="s">
        <v>3724</v>
      </c>
      <c r="W68" s="461" t="s">
        <v>3722</v>
      </c>
      <c r="X68" s="459" t="s">
        <v>927</v>
      </c>
      <c r="Y68" s="459" t="s">
        <v>6</v>
      </c>
      <c r="Z68" s="459" t="s">
        <v>184</v>
      </c>
      <c r="AA68" s="469">
        <v>44891</v>
      </c>
      <c r="AB68" s="459" t="s">
        <v>3727</v>
      </c>
      <c r="AC68" s="461" t="s">
        <v>3730</v>
      </c>
      <c r="AD68" s="72" t="s">
        <v>3728</v>
      </c>
      <c r="AE68" s="462" t="s">
        <v>3729</v>
      </c>
      <c r="AF68" s="738">
        <f t="shared" si="3"/>
        <v>26</v>
      </c>
      <c r="AG68" s="76"/>
      <c r="AH68" s="76"/>
      <c r="AI68" s="76"/>
    </row>
    <row r="69" spans="1:35" ht="156.4" customHeight="1">
      <c r="A69" s="63">
        <v>7068</v>
      </c>
      <c r="B69" s="48" t="s">
        <v>167</v>
      </c>
      <c r="C69" s="48" t="s">
        <v>3316</v>
      </c>
      <c r="D69" s="72" t="s">
        <v>3731</v>
      </c>
      <c r="E69" s="48" t="s">
        <v>197</v>
      </c>
      <c r="F69" s="72" t="s">
        <v>3731</v>
      </c>
      <c r="G69" s="72" t="s">
        <v>3317</v>
      </c>
      <c r="H69" s="309" t="s">
        <v>3732</v>
      </c>
      <c r="I69" s="72" t="s">
        <v>3733</v>
      </c>
      <c r="J69" s="72" t="s">
        <v>3734</v>
      </c>
      <c r="K69" s="72" t="s">
        <v>275</v>
      </c>
      <c r="L69" s="60" t="s">
        <v>249</v>
      </c>
      <c r="M69" s="48" t="s">
        <v>6</v>
      </c>
      <c r="N69" s="60">
        <v>92010</v>
      </c>
      <c r="O69" s="48" t="s">
        <v>3735</v>
      </c>
      <c r="P69" s="103">
        <v>33.133662545515897</v>
      </c>
      <c r="Q69" s="103">
        <v>-117.257091118109</v>
      </c>
      <c r="R69" s="157"/>
      <c r="S69" s="75"/>
      <c r="T69" s="76"/>
      <c r="U69" s="76" t="s">
        <v>3731</v>
      </c>
      <c r="V69" s="72" t="s">
        <v>3733</v>
      </c>
      <c r="W69" s="76" t="s">
        <v>275</v>
      </c>
      <c r="X69" s="60" t="s">
        <v>249</v>
      </c>
      <c r="Y69" s="60" t="s">
        <v>6</v>
      </c>
      <c r="Z69" s="60"/>
      <c r="AA69" s="105"/>
      <c r="AB69" s="312" t="s">
        <v>3736</v>
      </c>
      <c r="AC69" s="76"/>
      <c r="AD69" s="415" t="s">
        <v>3737</v>
      </c>
      <c r="AE69" s="72"/>
      <c r="AF69" s="623">
        <f t="shared" si="3"/>
        <v>20</v>
      </c>
      <c r="AG69" s="76"/>
      <c r="AH69" s="76"/>
      <c r="AI69" s="76"/>
    </row>
    <row r="70" spans="1:35" ht="96.4" customHeight="1">
      <c r="A70" s="63">
        <v>7069</v>
      </c>
      <c r="B70" s="48" t="s">
        <v>167</v>
      </c>
      <c r="C70" s="48" t="s">
        <v>3316</v>
      </c>
      <c r="D70" s="1" t="s">
        <v>3738</v>
      </c>
      <c r="E70" s="82" t="s">
        <v>197</v>
      </c>
      <c r="F70" s="1" t="s">
        <v>3739</v>
      </c>
      <c r="G70" s="72" t="s">
        <v>3317</v>
      </c>
      <c r="H70" s="72" t="s">
        <v>3740</v>
      </c>
      <c r="I70" s="18" t="s">
        <v>1217</v>
      </c>
      <c r="J70" t="s">
        <v>3741</v>
      </c>
      <c r="K70" t="s">
        <v>3742</v>
      </c>
      <c r="L70" s="82" t="s">
        <v>3743</v>
      </c>
      <c r="M70" s="82" t="s">
        <v>7</v>
      </c>
      <c r="N70" s="82" t="s">
        <v>6710</v>
      </c>
      <c r="O70" s="82" t="s">
        <v>3744</v>
      </c>
      <c r="P70" s="76">
        <v>44.661161300000003</v>
      </c>
      <c r="Q70" s="246">
        <v>-63.5426839</v>
      </c>
      <c r="R70" s="82">
        <v>55</v>
      </c>
      <c r="S70"/>
      <c r="T70"/>
      <c r="U70" s="1" t="s">
        <v>3739</v>
      </c>
      <c r="V70" s="305" t="s">
        <v>3745</v>
      </c>
      <c r="W70" s="76" t="s">
        <v>3742</v>
      </c>
      <c r="X70" s="60" t="s">
        <v>3743</v>
      </c>
      <c r="Y70" s="60" t="s">
        <v>7</v>
      </c>
      <c r="Z70" s="48" t="s">
        <v>184</v>
      </c>
      <c r="AA70" s="61">
        <v>44774</v>
      </c>
      <c r="AB70" s="72" t="s">
        <v>3746</v>
      </c>
      <c r="AC70" s="72" t="s">
        <v>3748</v>
      </c>
      <c r="AD70" s="72" t="s">
        <v>3747</v>
      </c>
      <c r="AE70" s="312" t="s">
        <v>1226</v>
      </c>
      <c r="AF70" s="623">
        <f t="shared" si="3"/>
        <v>28</v>
      </c>
      <c r="AG70" s="76"/>
      <c r="AH70" s="76"/>
      <c r="AI70" s="76"/>
    </row>
    <row r="71" spans="1:35" ht="101.25" customHeight="1">
      <c r="A71" s="63">
        <v>7070</v>
      </c>
      <c r="B71" s="48" t="s">
        <v>167</v>
      </c>
      <c r="C71" s="48" t="s">
        <v>3316</v>
      </c>
      <c r="D71" s="72" t="s">
        <v>3749</v>
      </c>
      <c r="E71" s="48" t="s">
        <v>170</v>
      </c>
      <c r="F71" s="72" t="s">
        <v>3750</v>
      </c>
      <c r="G71" s="72" t="s">
        <v>3317</v>
      </c>
      <c r="H71" s="76" t="s">
        <v>3751</v>
      </c>
      <c r="I71" s="312" t="s">
        <v>3752</v>
      </c>
      <c r="J71" s="72" t="s">
        <v>3753</v>
      </c>
      <c r="K71" s="72" t="s">
        <v>735</v>
      </c>
      <c r="L71" s="60" t="s">
        <v>736</v>
      </c>
      <c r="M71" s="48" t="s">
        <v>6</v>
      </c>
      <c r="N71" s="60">
        <v>80112</v>
      </c>
      <c r="O71" s="48" t="s">
        <v>3754</v>
      </c>
      <c r="P71" s="103">
        <v>39.581995868111598</v>
      </c>
      <c r="Q71" s="103">
        <v>-104.837602031412</v>
      </c>
      <c r="R71" s="157"/>
      <c r="S71" s="75"/>
      <c r="T71" s="76"/>
      <c r="U71" s="76" t="s">
        <v>3749</v>
      </c>
      <c r="V71" s="72" t="s">
        <v>3755</v>
      </c>
      <c r="W71" s="76" t="s">
        <v>735</v>
      </c>
      <c r="X71" s="60" t="s">
        <v>736</v>
      </c>
      <c r="Y71" s="60" t="s">
        <v>6</v>
      </c>
      <c r="Z71" s="48" t="s">
        <v>184</v>
      </c>
      <c r="AA71" s="61">
        <v>44443</v>
      </c>
      <c r="AB71" s="72" t="s">
        <v>3756</v>
      </c>
      <c r="AC71" s="76"/>
      <c r="AD71" s="72" t="s">
        <v>3757</v>
      </c>
      <c r="AE71" s="312" t="s">
        <v>3758</v>
      </c>
      <c r="AF71" s="623">
        <f t="shared" si="3"/>
        <v>26</v>
      </c>
      <c r="AG71" s="76"/>
      <c r="AH71" s="76"/>
      <c r="AI71" s="76"/>
    </row>
    <row r="72" spans="1:35" ht="104.25" customHeight="1">
      <c r="A72" s="63">
        <v>7071</v>
      </c>
      <c r="B72" s="48" t="s">
        <v>167</v>
      </c>
      <c r="C72" s="48" t="s">
        <v>3316</v>
      </c>
      <c r="D72" s="48" t="s">
        <v>7213</v>
      </c>
      <c r="E72" s="48" t="s">
        <v>197</v>
      </c>
      <c r="F72" s="48" t="s">
        <v>7213</v>
      </c>
      <c r="G72" s="48" t="s">
        <v>3317</v>
      </c>
      <c r="H72" s="48" t="s">
        <v>7221</v>
      </c>
      <c r="I72" s="48" t="s">
        <v>7216</v>
      </c>
      <c r="J72" s="48" t="s">
        <v>7214</v>
      </c>
      <c r="K72" s="48" t="s">
        <v>7215</v>
      </c>
      <c r="L72" s="48" t="s">
        <v>435</v>
      </c>
      <c r="M72" s="48" t="s">
        <v>6</v>
      </c>
      <c r="N72" s="48">
        <v>49707</v>
      </c>
      <c r="O72" s="48" t="s">
        <v>7220</v>
      </c>
      <c r="P72" s="48">
        <v>45.069170884781002</v>
      </c>
      <c r="Q72" s="48">
        <v>-83.439632203567101</v>
      </c>
      <c r="R72" s="48">
        <v>15</v>
      </c>
      <c r="S72" s="48"/>
      <c r="T72" s="48"/>
      <c r="U72" s="48" t="s">
        <v>7213</v>
      </c>
      <c r="V72" s="48" t="s">
        <v>7216</v>
      </c>
      <c r="W72" s="48" t="s">
        <v>7215</v>
      </c>
      <c r="X72" s="48" t="s">
        <v>435</v>
      </c>
      <c r="Y72" s="48" t="s">
        <v>6</v>
      </c>
      <c r="Z72" s="48" t="s">
        <v>184</v>
      </c>
      <c r="AA72" s="61">
        <v>45340</v>
      </c>
      <c r="AB72" s="48"/>
      <c r="AC72" s="48"/>
      <c r="AD72" s="72" t="s">
        <v>7219</v>
      </c>
      <c r="AE72" s="48"/>
      <c r="AF72" s="623">
        <f t="shared" si="3"/>
        <v>26</v>
      </c>
      <c r="AG72" t="s">
        <v>7217</v>
      </c>
      <c r="AH72" s="1" t="s">
        <v>7218</v>
      </c>
      <c r="AI72" s="48"/>
    </row>
    <row r="73" spans="1:35" ht="117" customHeight="1">
      <c r="A73" s="63">
        <v>7072</v>
      </c>
      <c r="B73" s="48" t="s">
        <v>167</v>
      </c>
      <c r="C73" s="48" t="s">
        <v>3316</v>
      </c>
      <c r="D73" s="72" t="s">
        <v>7185</v>
      </c>
      <c r="E73" s="48" t="s">
        <v>170</v>
      </c>
      <c r="F73" s="48" t="s">
        <v>7199</v>
      </c>
      <c r="G73" s="72" t="s">
        <v>3692</v>
      </c>
      <c r="H73" s="72" t="s">
        <v>7200</v>
      </c>
      <c r="I73" s="72" t="s">
        <v>7197</v>
      </c>
      <c r="J73" s="72" t="s">
        <v>7188</v>
      </c>
      <c r="K73" s="72" t="s">
        <v>7189</v>
      </c>
      <c r="L73" s="48" t="s">
        <v>1400</v>
      </c>
      <c r="M73" s="48" t="s">
        <v>6</v>
      </c>
      <c r="N73" s="48">
        <v>33431</v>
      </c>
      <c r="O73" s="48" t="s">
        <v>7196</v>
      </c>
      <c r="P73" s="103">
        <v>26.369944576213701</v>
      </c>
      <c r="Q73" s="103">
        <v>-80.128639904416701</v>
      </c>
      <c r="R73" s="239">
        <v>10</v>
      </c>
      <c r="S73" s="108">
        <v>20</v>
      </c>
      <c r="T73" s="72" t="s">
        <v>7198</v>
      </c>
      <c r="U73" s="227" t="s">
        <v>7193</v>
      </c>
      <c r="V73" s="72" t="s">
        <v>7195</v>
      </c>
      <c r="W73" s="72" t="s">
        <v>7194</v>
      </c>
      <c r="X73" s="48"/>
      <c r="Y73" s="48" t="s">
        <v>1436</v>
      </c>
      <c r="Z73" s="48" t="s">
        <v>184</v>
      </c>
      <c r="AA73" s="61">
        <v>45340</v>
      </c>
      <c r="AB73" s="72"/>
      <c r="AC73" s="137"/>
      <c r="AD73" s="72" t="s">
        <v>7249</v>
      </c>
      <c r="AE73" s="72"/>
      <c r="AF73" s="106">
        <f t="shared" si="3"/>
        <v>11</v>
      </c>
      <c r="AG73" s="76" t="s">
        <v>7186</v>
      </c>
      <c r="AH73" s="1" t="s">
        <v>7187</v>
      </c>
      <c r="AI73" s="76"/>
    </row>
    <row r="74" spans="1:35" ht="106.5" customHeight="1">
      <c r="A74" s="63">
        <v>7073</v>
      </c>
      <c r="B74" s="48" t="s">
        <v>167</v>
      </c>
      <c r="C74" s="48" t="s">
        <v>3316</v>
      </c>
      <c r="D74" s="72" t="s">
        <v>3759</v>
      </c>
      <c r="E74" s="48" t="s">
        <v>197</v>
      </c>
      <c r="F74" s="72" t="s">
        <v>3760</v>
      </c>
      <c r="G74" s="72" t="s">
        <v>3317</v>
      </c>
      <c r="H74" s="72" t="s">
        <v>3761</v>
      </c>
      <c r="I74" s="72" t="s">
        <v>3762</v>
      </c>
      <c r="J74" s="72" t="s">
        <v>3763</v>
      </c>
      <c r="K74" s="72" t="s">
        <v>3764</v>
      </c>
      <c r="L74" s="60" t="s">
        <v>841</v>
      </c>
      <c r="M74" s="48" t="s">
        <v>6</v>
      </c>
      <c r="N74" s="60">
        <v>60124</v>
      </c>
      <c r="O74" s="48" t="s">
        <v>3765</v>
      </c>
      <c r="P74" s="103">
        <v>42.090009521817798</v>
      </c>
      <c r="Q74" s="103">
        <v>-88.340825019074799</v>
      </c>
      <c r="R74" s="157"/>
      <c r="S74" s="75"/>
      <c r="T74" s="76"/>
      <c r="U74" s="76" t="s">
        <v>3766</v>
      </c>
      <c r="V74" s="72" t="s">
        <v>3762</v>
      </c>
      <c r="W74" s="76" t="s">
        <v>3767</v>
      </c>
      <c r="X74" s="60"/>
      <c r="Y74" s="60" t="s">
        <v>918</v>
      </c>
      <c r="Z74" s="48" t="s">
        <v>184</v>
      </c>
      <c r="AA74" s="61">
        <v>45289</v>
      </c>
      <c r="AB74" s="72" t="s">
        <v>3768</v>
      </c>
      <c r="AC74" s="76"/>
      <c r="AD74" s="72" t="s">
        <v>3769</v>
      </c>
      <c r="AE74" s="76"/>
      <c r="AF74" s="623">
        <f t="shared" si="3"/>
        <v>23</v>
      </c>
      <c r="AG74" s="76"/>
      <c r="AH74" s="76"/>
      <c r="AI74" s="76"/>
    </row>
    <row r="75" spans="1:35" ht="75">
      <c r="A75" s="63">
        <v>7074</v>
      </c>
      <c r="B75" s="48" t="s">
        <v>167</v>
      </c>
      <c r="C75" s="72" t="s">
        <v>3316</v>
      </c>
      <c r="D75" s="72" t="s">
        <v>6896</v>
      </c>
      <c r="E75" s="48" t="s">
        <v>197</v>
      </c>
      <c r="F75" s="72" t="s">
        <v>6898</v>
      </c>
      <c r="G75" s="72" t="s">
        <v>3692</v>
      </c>
      <c r="H75" s="72" t="s">
        <v>6902</v>
      </c>
      <c r="I75" s="72" t="s">
        <v>7114</v>
      </c>
      <c r="J75" s="72" t="s">
        <v>6899</v>
      </c>
      <c r="K75" s="72" t="s">
        <v>2831</v>
      </c>
      <c r="L75" s="48" t="s">
        <v>985</v>
      </c>
      <c r="M75" s="48" t="s">
        <v>6</v>
      </c>
      <c r="N75" s="48" t="s">
        <v>6900</v>
      </c>
      <c r="O75" s="48" t="s">
        <v>6901</v>
      </c>
      <c r="P75" s="103">
        <v>29.833266780371801</v>
      </c>
      <c r="Q75" s="103">
        <v>-95.515179075456402</v>
      </c>
      <c r="R75" s="241"/>
      <c r="S75" s="242">
        <v>0</v>
      </c>
      <c r="T75" s="72"/>
      <c r="U75" s="140" t="s">
        <v>6896</v>
      </c>
      <c r="V75" s="588" t="s">
        <v>7114</v>
      </c>
      <c r="W75" s="72" t="s">
        <v>2831</v>
      </c>
      <c r="X75" s="48" t="s">
        <v>985</v>
      </c>
      <c r="Y75" s="48" t="s">
        <v>6</v>
      </c>
      <c r="Z75" s="48" t="s">
        <v>2886</v>
      </c>
      <c r="AA75" s="61">
        <v>45336</v>
      </c>
      <c r="AB75" s="72" t="s">
        <v>6980</v>
      </c>
      <c r="AC75" s="72"/>
      <c r="AD75" s="72" t="s">
        <v>6897</v>
      </c>
      <c r="AE75" s="588"/>
      <c r="AF75" s="623">
        <v>20</v>
      </c>
      <c r="AG75" s="76" t="s">
        <v>6894</v>
      </c>
      <c r="AH75" s="72" t="s">
        <v>6895</v>
      </c>
      <c r="AI75" s="76" t="s">
        <v>7064</v>
      </c>
    </row>
    <row r="76" spans="1:35" ht="180">
      <c r="A76" s="63">
        <v>7075</v>
      </c>
      <c r="B76" s="341" t="s">
        <v>167</v>
      </c>
      <c r="C76" s="342" t="s">
        <v>3316</v>
      </c>
      <c r="D76" s="343" t="s">
        <v>3770</v>
      </c>
      <c r="E76" s="342" t="s">
        <v>170</v>
      </c>
      <c r="F76" s="343" t="s">
        <v>3770</v>
      </c>
      <c r="G76" s="344" t="s">
        <v>3317</v>
      </c>
      <c r="H76" s="344" t="s">
        <v>8</v>
      </c>
      <c r="I76" s="345" t="s">
        <v>3771</v>
      </c>
      <c r="J76" s="343" t="s">
        <v>3772</v>
      </c>
      <c r="K76" s="343" t="s">
        <v>3773</v>
      </c>
      <c r="L76" s="342" t="s">
        <v>1287</v>
      </c>
      <c r="M76" s="513" t="s">
        <v>6</v>
      </c>
      <c r="N76" s="342">
        <v>18106</v>
      </c>
      <c r="O76" s="342" t="s">
        <v>3774</v>
      </c>
      <c r="P76" s="343">
        <v>40.587011672911999</v>
      </c>
      <c r="Q76" s="346">
        <v>-75.597542461162902</v>
      </c>
      <c r="R76" s="342">
        <v>60</v>
      </c>
      <c r="S76" s="343"/>
      <c r="T76" s="343"/>
      <c r="U76" s="343" t="s">
        <v>3770</v>
      </c>
      <c r="V76" s="345" t="s">
        <v>3771</v>
      </c>
      <c r="W76" s="343" t="s">
        <v>3773</v>
      </c>
      <c r="X76" s="342" t="s">
        <v>1287</v>
      </c>
      <c r="Y76" s="342" t="s">
        <v>3775</v>
      </c>
      <c r="Z76" s="48" t="s">
        <v>184</v>
      </c>
      <c r="AA76" s="61">
        <v>45289</v>
      </c>
      <c r="AB76" s="353" t="s">
        <v>3776</v>
      </c>
      <c r="AC76" s="344" t="s">
        <v>3778</v>
      </c>
      <c r="AD76" s="72" t="s">
        <v>3777</v>
      </c>
      <c r="AE76" s="76"/>
      <c r="AF76" s="623">
        <f t="shared" ref="AF76:AF92" si="4">IF(LEN(TRIM(AD76))=0,0,LEN(TRIM(AD76))-LEN(SUBSTITUTE(AD76," ",""))+1)</f>
        <v>30</v>
      </c>
      <c r="AG76" s="76"/>
      <c r="AH76" s="76"/>
      <c r="AI76" s="76"/>
    </row>
    <row r="77" spans="1:35" ht="80.25" customHeight="1">
      <c r="A77" s="63">
        <v>7076</v>
      </c>
      <c r="B77" s="348" t="s">
        <v>167</v>
      </c>
      <c r="C77" s="349" t="s">
        <v>3316</v>
      </c>
      <c r="D77" s="349" t="s">
        <v>3770</v>
      </c>
      <c r="E77" s="348" t="s">
        <v>170</v>
      </c>
      <c r="F77" s="350" t="s">
        <v>3770</v>
      </c>
      <c r="G77" s="349" t="s">
        <v>3317</v>
      </c>
      <c r="H77" s="349" t="s">
        <v>8</v>
      </c>
      <c r="I77" s="351" t="s">
        <v>3771</v>
      </c>
      <c r="J77" s="349" t="s">
        <v>3779</v>
      </c>
      <c r="K77" s="349" t="s">
        <v>3780</v>
      </c>
      <c r="L77" s="352" t="s">
        <v>855</v>
      </c>
      <c r="M77" s="513" t="s">
        <v>6</v>
      </c>
      <c r="N77" s="352">
        <v>30117</v>
      </c>
      <c r="O77" s="348" t="s">
        <v>3781</v>
      </c>
      <c r="P77" s="350">
        <v>33.578214682724202</v>
      </c>
      <c r="Q77" s="350">
        <v>-85.042980732620407</v>
      </c>
      <c r="R77" s="352">
        <v>20</v>
      </c>
      <c r="S77" s="350"/>
      <c r="T77" s="350"/>
      <c r="U77" s="350" t="s">
        <v>3770</v>
      </c>
      <c r="V77" s="351" t="s">
        <v>3771</v>
      </c>
      <c r="W77" s="350" t="s">
        <v>3773</v>
      </c>
      <c r="X77" s="352" t="s">
        <v>1287</v>
      </c>
      <c r="Y77" s="352" t="s">
        <v>3775</v>
      </c>
      <c r="Z77" s="48" t="s">
        <v>184</v>
      </c>
      <c r="AA77" s="61">
        <v>45289</v>
      </c>
      <c r="AB77" s="353" t="s">
        <v>3776</v>
      </c>
      <c r="AC77" s="349" t="s">
        <v>3778</v>
      </c>
      <c r="AD77" s="72" t="s">
        <v>3777</v>
      </c>
      <c r="AE77" s="76"/>
      <c r="AF77" s="623">
        <f t="shared" si="4"/>
        <v>30</v>
      </c>
      <c r="AG77" s="76"/>
      <c r="AH77" s="76"/>
      <c r="AI77" s="76"/>
    </row>
    <row r="78" spans="1:35" ht="180">
      <c r="A78" s="63">
        <v>7077</v>
      </c>
      <c r="B78" s="341" t="s">
        <v>167</v>
      </c>
      <c r="C78" s="344" t="s">
        <v>3316</v>
      </c>
      <c r="D78" s="344" t="s">
        <v>3770</v>
      </c>
      <c r="E78" s="341" t="s">
        <v>170</v>
      </c>
      <c r="F78" s="343" t="s">
        <v>3770</v>
      </c>
      <c r="G78" s="344" t="s">
        <v>3317</v>
      </c>
      <c r="H78" s="344" t="s">
        <v>8</v>
      </c>
      <c r="I78" s="347" t="s">
        <v>3771</v>
      </c>
      <c r="J78" s="344" t="s">
        <v>3782</v>
      </c>
      <c r="K78" s="344" t="s">
        <v>3783</v>
      </c>
      <c r="L78" s="342" t="s">
        <v>886</v>
      </c>
      <c r="M78" s="513" t="s">
        <v>6</v>
      </c>
      <c r="N78" s="342">
        <v>42351</v>
      </c>
      <c r="O78" s="341" t="s">
        <v>3784</v>
      </c>
      <c r="P78" s="343">
        <v>37.912711503941097</v>
      </c>
      <c r="Q78" s="343">
        <v>-86.902495903609605</v>
      </c>
      <c r="R78" s="342">
        <v>20</v>
      </c>
      <c r="S78" s="343"/>
      <c r="T78" s="343"/>
      <c r="U78" s="343" t="s">
        <v>3770</v>
      </c>
      <c r="V78" s="347" t="s">
        <v>3771</v>
      </c>
      <c r="W78" s="343" t="s">
        <v>3773</v>
      </c>
      <c r="X78" s="342" t="s">
        <v>1287</v>
      </c>
      <c r="Y78" s="342" t="s">
        <v>3775</v>
      </c>
      <c r="Z78" s="48" t="s">
        <v>184</v>
      </c>
      <c r="AA78" s="61">
        <v>45289</v>
      </c>
      <c r="AB78" s="353" t="s">
        <v>3776</v>
      </c>
      <c r="AC78" s="344" t="s">
        <v>3778</v>
      </c>
      <c r="AD78" s="72" t="s">
        <v>3777</v>
      </c>
      <c r="AE78" s="76"/>
      <c r="AF78" s="623">
        <f t="shared" si="4"/>
        <v>30</v>
      </c>
      <c r="AG78" s="76"/>
      <c r="AH78" s="76"/>
      <c r="AI78" s="76"/>
    </row>
    <row r="79" spans="1:35" ht="180">
      <c r="A79" s="63">
        <v>7078</v>
      </c>
      <c r="B79" s="348" t="s">
        <v>167</v>
      </c>
      <c r="C79" s="349" t="s">
        <v>3316</v>
      </c>
      <c r="D79" s="349" t="s">
        <v>3770</v>
      </c>
      <c r="E79" s="348" t="s">
        <v>170</v>
      </c>
      <c r="F79" s="350" t="s">
        <v>3770</v>
      </c>
      <c r="G79" s="349" t="s">
        <v>3317</v>
      </c>
      <c r="H79" s="349" t="s">
        <v>8</v>
      </c>
      <c r="I79" s="351" t="s">
        <v>3771</v>
      </c>
      <c r="J79" s="349" t="s">
        <v>3785</v>
      </c>
      <c r="K79" s="349" t="s">
        <v>3786</v>
      </c>
      <c r="L79" s="352" t="s">
        <v>1125</v>
      </c>
      <c r="M79" s="513" t="s">
        <v>6</v>
      </c>
      <c r="N79" s="352">
        <v>71854</v>
      </c>
      <c r="O79" s="348" t="s">
        <v>3787</v>
      </c>
      <c r="P79" s="350">
        <v>33.442521229946003</v>
      </c>
      <c r="Q79" s="350">
        <v>-93.998775632625495</v>
      </c>
      <c r="R79" s="352">
        <v>20</v>
      </c>
      <c r="S79" s="350"/>
      <c r="T79" s="350"/>
      <c r="U79" s="350" t="s">
        <v>3770</v>
      </c>
      <c r="V79" s="351" t="s">
        <v>3771</v>
      </c>
      <c r="W79" s="350" t="s">
        <v>3773</v>
      </c>
      <c r="X79" s="352" t="s">
        <v>1287</v>
      </c>
      <c r="Y79" s="352" t="s">
        <v>3775</v>
      </c>
      <c r="Z79" s="48" t="s">
        <v>184</v>
      </c>
      <c r="AA79" s="61">
        <v>45289</v>
      </c>
      <c r="AB79" s="353" t="s">
        <v>3776</v>
      </c>
      <c r="AC79" s="349" t="s">
        <v>3778</v>
      </c>
      <c r="AD79" s="72" t="s">
        <v>3777</v>
      </c>
      <c r="AE79" s="76"/>
      <c r="AF79" s="623">
        <f t="shared" si="4"/>
        <v>30</v>
      </c>
      <c r="AG79" s="76"/>
      <c r="AH79" s="76"/>
      <c r="AI79" s="76"/>
    </row>
    <row r="80" spans="1:35" ht="105">
      <c r="A80" s="63">
        <v>7079</v>
      </c>
      <c r="B80" s="48" t="s">
        <v>167</v>
      </c>
      <c r="C80" s="48" t="s">
        <v>3316</v>
      </c>
      <c r="D80" s="72" t="s">
        <v>3788</v>
      </c>
      <c r="E80" s="48" t="s">
        <v>197</v>
      </c>
      <c r="F80" s="72" t="s">
        <v>3788</v>
      </c>
      <c r="G80" s="72" t="s">
        <v>3317</v>
      </c>
      <c r="H80" s="72" t="s">
        <v>3789</v>
      </c>
      <c r="I80" s="312" t="s">
        <v>3790</v>
      </c>
      <c r="J80" s="72" t="s">
        <v>3791</v>
      </c>
      <c r="K80" s="72" t="s">
        <v>3792</v>
      </c>
      <c r="L80" s="60" t="s">
        <v>3461</v>
      </c>
      <c r="M80" s="48" t="s">
        <v>6</v>
      </c>
      <c r="N80" s="60">
        <v>10165</v>
      </c>
      <c r="O80" s="48" t="s">
        <v>3793</v>
      </c>
      <c r="P80" s="103">
        <v>40.752232299503902</v>
      </c>
      <c r="Q80" s="103">
        <v>-73.978600385343796</v>
      </c>
      <c r="R80" s="157"/>
      <c r="S80" s="75"/>
      <c r="T80" s="76"/>
      <c r="U80" s="76" t="s">
        <v>3794</v>
      </c>
      <c r="V80" s="76" t="s">
        <v>3790</v>
      </c>
      <c r="W80" s="76" t="s">
        <v>3792</v>
      </c>
      <c r="X80" s="60" t="s">
        <v>806</v>
      </c>
      <c r="Y80" s="60" t="s">
        <v>6</v>
      </c>
      <c r="Z80" s="60"/>
      <c r="AA80" s="105"/>
      <c r="AB80" s="72" t="s">
        <v>3795</v>
      </c>
      <c r="AC80" s="76"/>
      <c r="AD80" s="72" t="s">
        <v>3796</v>
      </c>
      <c r="AE80" s="312" t="s">
        <v>3790</v>
      </c>
      <c r="AF80" s="623">
        <f t="shared" si="4"/>
        <v>28</v>
      </c>
      <c r="AG80" s="76"/>
      <c r="AH80" s="76"/>
      <c r="AI80" s="76"/>
    </row>
    <row r="81" spans="1:88" ht="105">
      <c r="A81" s="63">
        <v>7080</v>
      </c>
      <c r="B81" s="48" t="s">
        <v>167</v>
      </c>
      <c r="C81" s="48" t="s">
        <v>3316</v>
      </c>
      <c r="D81" s="72" t="s">
        <v>3788</v>
      </c>
      <c r="E81" s="48" t="s">
        <v>197</v>
      </c>
      <c r="F81" s="72" t="s">
        <v>3788</v>
      </c>
      <c r="G81" s="72" t="s">
        <v>3317</v>
      </c>
      <c r="H81" s="72" t="s">
        <v>3480</v>
      </c>
      <c r="I81" s="72" t="s">
        <v>3790</v>
      </c>
      <c r="J81" s="72" t="s">
        <v>3791</v>
      </c>
      <c r="K81" s="72" t="s">
        <v>3792</v>
      </c>
      <c r="L81" s="60" t="s">
        <v>3461</v>
      </c>
      <c r="M81" s="48" t="s">
        <v>6</v>
      </c>
      <c r="N81" s="60">
        <v>10165</v>
      </c>
      <c r="O81" s="48" t="s">
        <v>3793</v>
      </c>
      <c r="P81" s="103">
        <v>40.752232299503902</v>
      </c>
      <c r="Q81" s="103">
        <v>-73.978600385343796</v>
      </c>
      <c r="R81" s="157"/>
      <c r="S81" s="75"/>
      <c r="T81" s="76"/>
      <c r="U81" s="76" t="s">
        <v>3794</v>
      </c>
      <c r="V81" s="76" t="s">
        <v>3790</v>
      </c>
      <c r="W81" s="76" t="s">
        <v>3792</v>
      </c>
      <c r="X81" s="60" t="s">
        <v>806</v>
      </c>
      <c r="Y81" s="60" t="s">
        <v>6</v>
      </c>
      <c r="Z81" s="60" t="s">
        <v>184</v>
      </c>
      <c r="AA81" s="105">
        <v>44801</v>
      </c>
      <c r="AB81" s="72" t="s">
        <v>3795</v>
      </c>
      <c r="AC81" s="76"/>
      <c r="AD81" s="72" t="s">
        <v>3796</v>
      </c>
      <c r="AE81" s="312" t="s">
        <v>3790</v>
      </c>
      <c r="AF81" s="623">
        <f t="shared" si="4"/>
        <v>28</v>
      </c>
      <c r="AG81" s="76"/>
      <c r="AH81" s="76"/>
      <c r="AI81" s="76"/>
    </row>
    <row r="82" spans="1:88" ht="101.25" customHeight="1">
      <c r="A82" s="63">
        <v>7081</v>
      </c>
      <c r="B82" s="48" t="s">
        <v>167</v>
      </c>
      <c r="C82" s="48" t="s">
        <v>3316</v>
      </c>
      <c r="D82" s="72" t="s">
        <v>3788</v>
      </c>
      <c r="E82" s="48" t="s">
        <v>197</v>
      </c>
      <c r="F82" s="72" t="s">
        <v>3788</v>
      </c>
      <c r="G82" s="72" t="s">
        <v>3317</v>
      </c>
      <c r="H82" s="247" t="s">
        <v>3483</v>
      </c>
      <c r="I82" s="72" t="s">
        <v>3790</v>
      </c>
      <c r="J82" s="72" t="s">
        <v>3791</v>
      </c>
      <c r="K82" s="72" t="s">
        <v>3792</v>
      </c>
      <c r="L82" s="60" t="s">
        <v>3461</v>
      </c>
      <c r="M82" s="48" t="s">
        <v>6</v>
      </c>
      <c r="N82" s="60">
        <v>10165</v>
      </c>
      <c r="O82" s="48" t="s">
        <v>3793</v>
      </c>
      <c r="P82" s="103">
        <v>40.752232299503902</v>
      </c>
      <c r="Q82" s="103">
        <v>-73.978600385343796</v>
      </c>
      <c r="R82" s="157"/>
      <c r="S82" s="75"/>
      <c r="T82" s="76"/>
      <c r="U82" s="76" t="s">
        <v>3794</v>
      </c>
      <c r="V82" s="76" t="s">
        <v>3790</v>
      </c>
      <c r="W82" s="76" t="s">
        <v>3792</v>
      </c>
      <c r="X82" s="60" t="s">
        <v>806</v>
      </c>
      <c r="Y82" s="60" t="s">
        <v>6</v>
      </c>
      <c r="Z82" s="60" t="s">
        <v>184</v>
      </c>
      <c r="AA82" s="105">
        <v>44801</v>
      </c>
      <c r="AB82" s="72" t="s">
        <v>3795</v>
      </c>
      <c r="AC82" s="76"/>
      <c r="AD82" s="72" t="s">
        <v>3796</v>
      </c>
      <c r="AE82" s="312" t="s">
        <v>3790</v>
      </c>
      <c r="AF82" s="623">
        <f t="shared" si="4"/>
        <v>28</v>
      </c>
      <c r="AG82" s="76"/>
      <c r="AH82" s="76"/>
      <c r="AI82" s="76"/>
    </row>
    <row r="83" spans="1:88" ht="126" customHeight="1">
      <c r="A83" s="63">
        <v>7082</v>
      </c>
      <c r="B83" s="48" t="s">
        <v>167</v>
      </c>
      <c r="C83" s="48" t="s">
        <v>3316</v>
      </c>
      <c r="D83" s="247" t="s">
        <v>3788</v>
      </c>
      <c r="E83" s="48" t="s">
        <v>197</v>
      </c>
      <c r="F83" s="247" t="s">
        <v>3788</v>
      </c>
      <c r="G83" s="72" t="s">
        <v>3317</v>
      </c>
      <c r="H83" s="72" t="s">
        <v>3481</v>
      </c>
      <c r="I83" s="72" t="s">
        <v>3790</v>
      </c>
      <c r="J83" s="247" t="s">
        <v>3791</v>
      </c>
      <c r="K83" s="72" t="s">
        <v>3792</v>
      </c>
      <c r="L83" s="60" t="s">
        <v>3461</v>
      </c>
      <c r="M83" s="48" t="s">
        <v>6</v>
      </c>
      <c r="N83" s="60">
        <v>10165</v>
      </c>
      <c r="O83" s="248" t="s">
        <v>3793</v>
      </c>
      <c r="P83" s="103">
        <v>40.752232299503902</v>
      </c>
      <c r="Q83" s="103">
        <v>-73.978600385343796</v>
      </c>
      <c r="R83" s="157"/>
      <c r="S83" s="75"/>
      <c r="T83" s="76"/>
      <c r="U83" s="76" t="s">
        <v>3794</v>
      </c>
      <c r="V83" s="76" t="s">
        <v>3790</v>
      </c>
      <c r="W83" s="76" t="s">
        <v>3792</v>
      </c>
      <c r="X83" s="60" t="s">
        <v>806</v>
      </c>
      <c r="Y83" s="60" t="s">
        <v>6</v>
      </c>
      <c r="Z83" s="60" t="s">
        <v>184</v>
      </c>
      <c r="AA83" s="105">
        <v>44801</v>
      </c>
      <c r="AB83" s="72" t="s">
        <v>3795</v>
      </c>
      <c r="AC83" s="76"/>
      <c r="AD83" s="72" t="s">
        <v>3796</v>
      </c>
      <c r="AE83" s="312" t="s">
        <v>3790</v>
      </c>
      <c r="AF83" s="623">
        <f t="shared" si="4"/>
        <v>28</v>
      </c>
      <c r="AG83" s="76"/>
      <c r="AH83" s="76"/>
      <c r="AI83" s="76"/>
    </row>
    <row r="84" spans="1:88" ht="122.25" customHeight="1">
      <c r="A84" s="63">
        <v>7083</v>
      </c>
      <c r="B84" s="48" t="s">
        <v>167</v>
      </c>
      <c r="C84" s="48" t="s">
        <v>3316</v>
      </c>
      <c r="D84" s="72" t="s">
        <v>3788</v>
      </c>
      <c r="E84" s="48" t="s">
        <v>197</v>
      </c>
      <c r="F84" s="72" t="s">
        <v>3788</v>
      </c>
      <c r="G84" s="72" t="s">
        <v>3317</v>
      </c>
      <c r="H84" s="72" t="s">
        <v>3479</v>
      </c>
      <c r="I84" s="72" t="s">
        <v>3790</v>
      </c>
      <c r="J84" s="72" t="s">
        <v>3791</v>
      </c>
      <c r="K84" s="72" t="s">
        <v>3792</v>
      </c>
      <c r="L84" s="60" t="s">
        <v>3461</v>
      </c>
      <c r="M84" s="48" t="s">
        <v>6</v>
      </c>
      <c r="N84" s="60">
        <v>10165</v>
      </c>
      <c r="O84" s="48" t="s">
        <v>3793</v>
      </c>
      <c r="P84" s="103">
        <v>40.752232299503902</v>
      </c>
      <c r="Q84" s="103">
        <v>-73.978600385343796</v>
      </c>
      <c r="R84" s="157"/>
      <c r="S84" s="75"/>
      <c r="T84" s="76"/>
      <c r="U84" s="76" t="s">
        <v>3794</v>
      </c>
      <c r="V84" s="76" t="s">
        <v>3790</v>
      </c>
      <c r="W84" s="76" t="s">
        <v>3792</v>
      </c>
      <c r="X84" s="60" t="s">
        <v>806</v>
      </c>
      <c r="Y84" s="60" t="s">
        <v>6</v>
      </c>
      <c r="Z84" s="60" t="s">
        <v>184</v>
      </c>
      <c r="AA84" s="105">
        <v>44801</v>
      </c>
      <c r="AB84" s="72" t="s">
        <v>3795</v>
      </c>
      <c r="AC84" s="76"/>
      <c r="AD84" s="72" t="s">
        <v>3796</v>
      </c>
      <c r="AE84" s="312" t="s">
        <v>3790</v>
      </c>
      <c r="AF84" s="623">
        <f t="shared" si="4"/>
        <v>28</v>
      </c>
      <c r="AG84" s="76"/>
      <c r="AH84" s="76"/>
      <c r="AI84" s="76"/>
    </row>
    <row r="85" spans="1:88" ht="126" customHeight="1">
      <c r="A85" s="63">
        <v>7084</v>
      </c>
      <c r="B85" s="48" t="s">
        <v>167</v>
      </c>
      <c r="C85" s="48" t="s">
        <v>3316</v>
      </c>
      <c r="D85" s="72" t="s">
        <v>3788</v>
      </c>
      <c r="E85" s="48" t="s">
        <v>197</v>
      </c>
      <c r="F85" s="72" t="s">
        <v>3788</v>
      </c>
      <c r="G85" s="72" t="s">
        <v>3317</v>
      </c>
      <c r="H85" s="72" t="s">
        <v>3663</v>
      </c>
      <c r="I85" s="72" t="s">
        <v>3790</v>
      </c>
      <c r="J85" s="72" t="s">
        <v>3791</v>
      </c>
      <c r="K85" s="72" t="s">
        <v>3792</v>
      </c>
      <c r="L85" s="60" t="s">
        <v>3461</v>
      </c>
      <c r="M85" s="48" t="s">
        <v>6</v>
      </c>
      <c r="N85" s="60">
        <v>10165</v>
      </c>
      <c r="O85" s="48" t="s">
        <v>3793</v>
      </c>
      <c r="P85" s="103">
        <v>40.752232299503902</v>
      </c>
      <c r="Q85" s="103">
        <v>-73.978600385343796</v>
      </c>
      <c r="R85" s="157"/>
      <c r="S85" s="75"/>
      <c r="T85" s="76"/>
      <c r="U85" s="76" t="s">
        <v>3794</v>
      </c>
      <c r="V85" s="76" t="s">
        <v>3790</v>
      </c>
      <c r="W85" s="76" t="s">
        <v>3792</v>
      </c>
      <c r="X85" s="60" t="s">
        <v>806</v>
      </c>
      <c r="Y85" s="60" t="s">
        <v>6</v>
      </c>
      <c r="Z85" s="60" t="s">
        <v>184</v>
      </c>
      <c r="AA85" s="105">
        <v>44801</v>
      </c>
      <c r="AB85" s="72" t="s">
        <v>3795</v>
      </c>
      <c r="AC85" s="76"/>
      <c r="AD85" s="72" t="s">
        <v>3796</v>
      </c>
      <c r="AE85" s="312" t="s">
        <v>3790</v>
      </c>
      <c r="AF85" s="623">
        <f t="shared" si="4"/>
        <v>28</v>
      </c>
      <c r="AG85" s="76"/>
      <c r="AH85" s="76"/>
      <c r="AI85" s="76"/>
    </row>
    <row r="86" spans="1:88" ht="143.25" customHeight="1">
      <c r="A86" s="63">
        <v>7085</v>
      </c>
      <c r="B86" s="48" t="s">
        <v>167</v>
      </c>
      <c r="C86" s="48" t="s">
        <v>3316</v>
      </c>
      <c r="D86" s="72" t="s">
        <v>3797</v>
      </c>
      <c r="E86" s="48" t="s">
        <v>170</v>
      </c>
      <c r="F86" s="72" t="s">
        <v>3797</v>
      </c>
      <c r="G86" s="72" t="s">
        <v>3317</v>
      </c>
      <c r="H86" s="72" t="s">
        <v>3798</v>
      </c>
      <c r="I86" s="72" t="s">
        <v>3799</v>
      </c>
      <c r="J86" s="72" t="s">
        <v>3800</v>
      </c>
      <c r="K86" s="72" t="s">
        <v>3801</v>
      </c>
      <c r="L86" s="60" t="s">
        <v>963</v>
      </c>
      <c r="M86" s="48" t="s">
        <v>6</v>
      </c>
      <c r="N86" s="60">
        <v>59701</v>
      </c>
      <c r="O86" s="48" t="s">
        <v>3802</v>
      </c>
      <c r="P86" s="103">
        <v>46.014447786581798</v>
      </c>
      <c r="Q86" s="103">
        <v>-112.53532057352299</v>
      </c>
      <c r="R86" s="157"/>
      <c r="S86" s="75"/>
      <c r="T86" s="76"/>
      <c r="U86" s="76" t="s">
        <v>3803</v>
      </c>
      <c r="V86" s="76" t="s">
        <v>3804</v>
      </c>
      <c r="W86" s="76" t="s">
        <v>3801</v>
      </c>
      <c r="X86" s="60" t="s">
        <v>963</v>
      </c>
      <c r="Y86" s="60" t="s">
        <v>6</v>
      </c>
      <c r="Z86" s="60" t="s">
        <v>184</v>
      </c>
      <c r="AA86" s="105">
        <v>44801</v>
      </c>
      <c r="AB86" s="72" t="s">
        <v>3805</v>
      </c>
      <c r="AC86" s="76"/>
      <c r="AD86" s="72" t="s">
        <v>3806</v>
      </c>
      <c r="AE86" s="312" t="s">
        <v>3807</v>
      </c>
      <c r="AF86" s="623">
        <f t="shared" si="4"/>
        <v>29</v>
      </c>
      <c r="AG86" s="76"/>
      <c r="AH86" s="76"/>
      <c r="AI86" s="76"/>
    </row>
    <row r="87" spans="1:88" ht="90">
      <c r="A87" s="63">
        <v>7086</v>
      </c>
      <c r="B87" s="48" t="s">
        <v>167</v>
      </c>
      <c r="C87" s="48" t="s">
        <v>3316</v>
      </c>
      <c r="D87" s="72" t="s">
        <v>3808</v>
      </c>
      <c r="E87" s="48" t="s">
        <v>197</v>
      </c>
      <c r="F87" s="72" t="s">
        <v>3809</v>
      </c>
      <c r="G87" s="72" t="s">
        <v>3317</v>
      </c>
      <c r="H87" s="113" t="s">
        <v>3810</v>
      </c>
      <c r="I87" s="72" t="s">
        <v>3811</v>
      </c>
      <c r="J87" s="72" t="s">
        <v>3812</v>
      </c>
      <c r="K87" s="72" t="s">
        <v>3813</v>
      </c>
      <c r="L87" s="60" t="s">
        <v>855</v>
      </c>
      <c r="M87" s="48" t="s">
        <v>6</v>
      </c>
      <c r="N87" s="60">
        <v>31405</v>
      </c>
      <c r="O87" s="48" t="s">
        <v>3814</v>
      </c>
      <c r="P87" s="103">
        <v>32.056694108200098</v>
      </c>
      <c r="Q87" s="103">
        <v>-81.1466340608238</v>
      </c>
      <c r="R87" s="157">
        <v>50</v>
      </c>
      <c r="S87" s="75"/>
      <c r="T87" s="76"/>
      <c r="U87" s="72" t="s">
        <v>3809</v>
      </c>
      <c r="V87" s="258" t="s">
        <v>3811</v>
      </c>
      <c r="W87" s="76" t="s">
        <v>3815</v>
      </c>
      <c r="X87" s="60" t="s">
        <v>806</v>
      </c>
      <c r="Y87" s="60" t="s">
        <v>6</v>
      </c>
      <c r="Z87" s="60" t="s">
        <v>184</v>
      </c>
      <c r="AA87" s="105">
        <v>44892</v>
      </c>
      <c r="AB87" s="72" t="s">
        <v>3816</v>
      </c>
      <c r="AC87" s="76"/>
      <c r="AD87" s="72" t="s">
        <v>3817</v>
      </c>
      <c r="AE87" s="312" t="s">
        <v>3818</v>
      </c>
      <c r="AF87" s="623">
        <f t="shared" si="4"/>
        <v>28</v>
      </c>
      <c r="AG87" s="76"/>
      <c r="AH87" s="76"/>
      <c r="AI87" s="76"/>
    </row>
    <row r="88" spans="1:88" ht="90">
      <c r="A88" s="63">
        <v>7087</v>
      </c>
      <c r="B88" s="48" t="s">
        <v>167</v>
      </c>
      <c r="C88" s="48" t="s">
        <v>3316</v>
      </c>
      <c r="D88" s="113" t="s">
        <v>3819</v>
      </c>
      <c r="E88" s="124" t="s">
        <v>197</v>
      </c>
      <c r="F88" s="113" t="s">
        <v>3809</v>
      </c>
      <c r="G88" s="72" t="s">
        <v>3317</v>
      </c>
      <c r="H88" s="72" t="s">
        <v>3820</v>
      </c>
      <c r="I88" s="113" t="s">
        <v>3811</v>
      </c>
      <c r="J88" s="113" t="s">
        <v>3821</v>
      </c>
      <c r="K88" s="113" t="s">
        <v>3822</v>
      </c>
      <c r="L88" s="733" t="s">
        <v>3461</v>
      </c>
      <c r="M88" s="124" t="s">
        <v>6</v>
      </c>
      <c r="N88" s="733">
        <v>11788</v>
      </c>
      <c r="O88" s="124" t="s">
        <v>3814</v>
      </c>
      <c r="P88" s="126">
        <v>40.811040508102003</v>
      </c>
      <c r="Q88" s="126">
        <v>-73.234227973056804</v>
      </c>
      <c r="R88" s="734">
        <v>50</v>
      </c>
      <c r="S88" s="249"/>
      <c r="T88" s="155"/>
      <c r="U88" s="113" t="s">
        <v>3809</v>
      </c>
      <c r="V88" s="155" t="s">
        <v>3811</v>
      </c>
      <c r="W88" s="155" t="s">
        <v>3815</v>
      </c>
      <c r="X88" s="733" t="s">
        <v>806</v>
      </c>
      <c r="Y88" s="733" t="s">
        <v>6</v>
      </c>
      <c r="Z88" s="733" t="s">
        <v>184</v>
      </c>
      <c r="AA88" s="736">
        <v>44892</v>
      </c>
      <c r="AB88" s="113" t="s">
        <v>3816</v>
      </c>
      <c r="AC88" s="737"/>
      <c r="AD88" s="72" t="s">
        <v>3817</v>
      </c>
      <c r="AE88" s="312" t="s">
        <v>3818</v>
      </c>
      <c r="AF88" s="623">
        <f t="shared" si="4"/>
        <v>28</v>
      </c>
      <c r="AG88" s="76"/>
      <c r="AH88" s="76"/>
      <c r="AI88" s="76"/>
    </row>
    <row r="89" spans="1:88" ht="60">
      <c r="A89" s="63">
        <v>7088</v>
      </c>
      <c r="B89" s="48" t="s">
        <v>167</v>
      </c>
      <c r="C89" s="48" t="s">
        <v>3316</v>
      </c>
      <c r="D89" s="72" t="s">
        <v>3823</v>
      </c>
      <c r="E89" s="48" t="s">
        <v>197</v>
      </c>
      <c r="F89" s="72" t="s">
        <v>3809</v>
      </c>
      <c r="G89" s="72" t="s">
        <v>3317</v>
      </c>
      <c r="H89" s="72" t="s">
        <v>3824</v>
      </c>
      <c r="I89" s="312" t="s">
        <v>3825</v>
      </c>
      <c r="J89" s="72" t="s">
        <v>3826</v>
      </c>
      <c r="K89" s="72" t="s">
        <v>3813</v>
      </c>
      <c r="L89" s="60" t="s">
        <v>855</v>
      </c>
      <c r="M89" s="48" t="s">
        <v>6</v>
      </c>
      <c r="N89" s="60">
        <v>31405</v>
      </c>
      <c r="O89" s="48" t="s">
        <v>3814</v>
      </c>
      <c r="P89" s="103">
        <v>32.056694108200098</v>
      </c>
      <c r="Q89" s="103">
        <v>-81.1466340608238</v>
      </c>
      <c r="R89" s="157">
        <v>10</v>
      </c>
      <c r="S89" s="75"/>
      <c r="T89" s="76"/>
      <c r="U89" s="72" t="s">
        <v>3809</v>
      </c>
      <c r="V89" s="76" t="s">
        <v>3811</v>
      </c>
      <c r="W89" s="76" t="s">
        <v>3815</v>
      </c>
      <c r="X89" s="60" t="s">
        <v>806</v>
      </c>
      <c r="Y89" s="60" t="s">
        <v>6</v>
      </c>
      <c r="Z89" s="60" t="s">
        <v>184</v>
      </c>
      <c r="AA89" s="105">
        <v>44892</v>
      </c>
      <c r="AB89" s="72" t="s">
        <v>3816</v>
      </c>
      <c r="AC89" s="76"/>
      <c r="AD89" s="72" t="s">
        <v>7315</v>
      </c>
      <c r="AE89" s="312" t="s">
        <v>3818</v>
      </c>
      <c r="AF89" s="623">
        <f t="shared" si="4"/>
        <v>19</v>
      </c>
      <c r="AG89" s="76"/>
      <c r="AH89" s="76"/>
      <c r="AI89" s="76"/>
    </row>
    <row r="90" spans="1:88" ht="105">
      <c r="A90" s="63">
        <v>7089</v>
      </c>
      <c r="B90" s="48" t="s">
        <v>167</v>
      </c>
      <c r="C90" s="48" t="s">
        <v>3316</v>
      </c>
      <c r="D90" s="154" t="s">
        <v>3828</v>
      </c>
      <c r="E90" s="48" t="s">
        <v>170</v>
      </c>
      <c r="F90" s="76" t="s">
        <v>3829</v>
      </c>
      <c r="G90" s="72" t="s">
        <v>3317</v>
      </c>
      <c r="H90" s="72" t="s">
        <v>8</v>
      </c>
      <c r="I90" s="312" t="s">
        <v>3830</v>
      </c>
      <c r="J90" s="72" t="s">
        <v>3831</v>
      </c>
      <c r="K90" s="72" t="s">
        <v>3832</v>
      </c>
      <c r="L90" s="48" t="s">
        <v>486</v>
      </c>
      <c r="M90" s="48" t="s">
        <v>6</v>
      </c>
      <c r="N90" s="48">
        <v>64153</v>
      </c>
      <c r="O90" s="48" t="s">
        <v>3833</v>
      </c>
      <c r="P90" s="103">
        <v>39.287607322192898</v>
      </c>
      <c r="Q90" s="103">
        <v>-94.671748473749901</v>
      </c>
      <c r="R90" s="240">
        <v>113</v>
      </c>
      <c r="S90" s="75"/>
      <c r="T90" s="76"/>
      <c r="U90" s="72" t="s">
        <v>3828</v>
      </c>
      <c r="V90" s="72" t="s">
        <v>3830</v>
      </c>
      <c r="W90" s="72" t="s">
        <v>3832</v>
      </c>
      <c r="X90" s="48" t="s">
        <v>486</v>
      </c>
      <c r="Y90" s="48" t="s">
        <v>3834</v>
      </c>
      <c r="Z90" s="48" t="s">
        <v>184</v>
      </c>
      <c r="AA90" s="61">
        <v>44774</v>
      </c>
      <c r="AB90" s="72" t="s">
        <v>3835</v>
      </c>
      <c r="AC90" s="72" t="s">
        <v>3838</v>
      </c>
      <c r="AD90" s="72" t="s">
        <v>3836</v>
      </c>
      <c r="AE90" s="312" t="s">
        <v>3837</v>
      </c>
      <c r="AF90" s="623">
        <f t="shared" si="4"/>
        <v>28</v>
      </c>
      <c r="AG90" s="76"/>
      <c r="AH90" s="76"/>
      <c r="AI90" s="76"/>
    </row>
    <row r="91" spans="1:88" ht="105">
      <c r="A91" s="63">
        <v>7090</v>
      </c>
      <c r="B91" s="48" t="s">
        <v>167</v>
      </c>
      <c r="C91" s="48" t="s">
        <v>3316</v>
      </c>
      <c r="D91" s="72" t="s">
        <v>3828</v>
      </c>
      <c r="E91" s="48" t="s">
        <v>170</v>
      </c>
      <c r="F91" s="76" t="s">
        <v>2536</v>
      </c>
      <c r="G91" s="72" t="s">
        <v>3317</v>
      </c>
      <c r="H91" s="72" t="s">
        <v>8</v>
      </c>
      <c r="I91" s="72" t="s">
        <v>3830</v>
      </c>
      <c r="J91" s="72" t="s">
        <v>3839</v>
      </c>
      <c r="K91" s="72" t="s">
        <v>2536</v>
      </c>
      <c r="L91" s="48" t="s">
        <v>993</v>
      </c>
      <c r="M91" s="48" t="s">
        <v>6</v>
      </c>
      <c r="N91" s="48">
        <v>53190</v>
      </c>
      <c r="O91" s="48" t="s">
        <v>3840</v>
      </c>
      <c r="P91" s="103">
        <v>42.8329277400927</v>
      </c>
      <c r="Q91" s="103">
        <v>-88.7161436947966</v>
      </c>
      <c r="R91" s="240"/>
      <c r="S91" s="75"/>
      <c r="T91" s="76"/>
      <c r="U91" s="72" t="s">
        <v>3828</v>
      </c>
      <c r="V91" s="72" t="s">
        <v>3830</v>
      </c>
      <c r="W91" s="72" t="s">
        <v>3832</v>
      </c>
      <c r="X91" s="48" t="s">
        <v>486</v>
      </c>
      <c r="Y91" s="48" t="s">
        <v>3834</v>
      </c>
      <c r="Z91" s="48" t="s">
        <v>184</v>
      </c>
      <c r="AA91" s="61">
        <v>44435</v>
      </c>
      <c r="AB91" s="72" t="s">
        <v>3841</v>
      </c>
      <c r="AC91" s="76" t="s">
        <v>3842</v>
      </c>
      <c r="AD91" s="72" t="s">
        <v>3836</v>
      </c>
      <c r="AE91" s="312" t="s">
        <v>3837</v>
      </c>
      <c r="AF91" s="623">
        <f t="shared" si="4"/>
        <v>28</v>
      </c>
      <c r="AG91" s="76"/>
      <c r="AH91" s="76"/>
      <c r="AI91" s="76"/>
    </row>
    <row r="92" spans="1:88" ht="75">
      <c r="A92" s="63">
        <v>7091</v>
      </c>
      <c r="B92" s="48" t="s">
        <v>167</v>
      </c>
      <c r="C92" s="48" t="s">
        <v>3316</v>
      </c>
      <c r="D92" s="72" t="s">
        <v>3843</v>
      </c>
      <c r="E92" s="48" t="s">
        <v>197</v>
      </c>
      <c r="F92" s="76" t="s">
        <v>3844</v>
      </c>
      <c r="G92" s="72" t="s">
        <v>3317</v>
      </c>
      <c r="H92" s="72" t="s">
        <v>3845</v>
      </c>
      <c r="I92" s="72" t="s">
        <v>3846</v>
      </c>
      <c r="J92" s="72" t="s">
        <v>3847</v>
      </c>
      <c r="K92" s="72" t="s">
        <v>2831</v>
      </c>
      <c r="L92" s="60" t="s">
        <v>985</v>
      </c>
      <c r="M92" s="48" t="s">
        <v>6</v>
      </c>
      <c r="N92" s="60">
        <v>77041</v>
      </c>
      <c r="O92" s="48" t="s">
        <v>3848</v>
      </c>
      <c r="P92" s="103">
        <v>29.864805167743199</v>
      </c>
      <c r="Q92" s="103">
        <v>-95.562969231866802</v>
      </c>
      <c r="R92" s="157">
        <v>15</v>
      </c>
      <c r="S92" s="75"/>
      <c r="T92" s="76"/>
      <c r="U92" s="76" t="s">
        <v>3843</v>
      </c>
      <c r="V92" s="72" t="s">
        <v>3846</v>
      </c>
      <c r="W92" s="76" t="s">
        <v>2831</v>
      </c>
      <c r="X92" s="60" t="s">
        <v>985</v>
      </c>
      <c r="Y92" s="60" t="s">
        <v>6</v>
      </c>
      <c r="Z92" s="60" t="s">
        <v>184</v>
      </c>
      <c r="AA92" s="105">
        <v>44435</v>
      </c>
      <c r="AB92" s="72" t="s">
        <v>3849</v>
      </c>
      <c r="AC92" s="76" t="s">
        <v>3852</v>
      </c>
      <c r="AD92" s="72" t="s">
        <v>3850</v>
      </c>
      <c r="AE92" s="312" t="s">
        <v>3851</v>
      </c>
      <c r="AF92" s="623">
        <f t="shared" si="4"/>
        <v>19</v>
      </c>
      <c r="AG92" s="76"/>
      <c r="AH92" s="76"/>
      <c r="AI92" s="76"/>
    </row>
    <row r="93" spans="1:88" ht="105">
      <c r="A93" s="63">
        <v>7092</v>
      </c>
      <c r="B93" s="48" t="s">
        <v>167</v>
      </c>
      <c r="C93" s="72" t="s">
        <v>3316</v>
      </c>
      <c r="D93" s="72" t="s">
        <v>6906</v>
      </c>
      <c r="E93" s="48" t="s">
        <v>197</v>
      </c>
      <c r="F93" s="72" t="s">
        <v>6906</v>
      </c>
      <c r="G93" s="72" t="s">
        <v>3692</v>
      </c>
      <c r="H93" s="72" t="s">
        <v>6910</v>
      </c>
      <c r="I93" s="72" t="s">
        <v>7113</v>
      </c>
      <c r="J93" s="72" t="s">
        <v>6908</v>
      </c>
      <c r="K93" s="72" t="s">
        <v>7079</v>
      </c>
      <c r="L93" s="48" t="s">
        <v>1048</v>
      </c>
      <c r="M93" s="48" t="s">
        <v>6</v>
      </c>
      <c r="N93" s="48" t="s">
        <v>6909</v>
      </c>
      <c r="O93" s="48" t="s">
        <v>7066</v>
      </c>
      <c r="P93" s="103">
        <v>32.429061253999301</v>
      </c>
      <c r="Q93" s="103">
        <v>-110.941913285398</v>
      </c>
      <c r="R93" s="241"/>
      <c r="S93" s="242">
        <v>0</v>
      </c>
      <c r="T93" s="72"/>
      <c r="U93" s="140" t="s">
        <v>6907</v>
      </c>
      <c r="V93" s="588" t="s">
        <v>7002</v>
      </c>
      <c r="W93" s="72" t="s">
        <v>1038</v>
      </c>
      <c r="X93" s="48" t="s">
        <v>249</v>
      </c>
      <c r="Y93" s="48" t="s">
        <v>6</v>
      </c>
      <c r="Z93" s="48" t="s">
        <v>2886</v>
      </c>
      <c r="AA93" s="61">
        <v>45336</v>
      </c>
      <c r="AB93" s="72" t="s">
        <v>6980</v>
      </c>
      <c r="AC93" s="72"/>
      <c r="AD93" s="72" t="s">
        <v>7065</v>
      </c>
      <c r="AE93" s="588"/>
      <c r="AF93" s="623">
        <v>30</v>
      </c>
      <c r="AG93" s="76" t="s">
        <v>6903</v>
      </c>
      <c r="AH93" s="72" t="s">
        <v>6904</v>
      </c>
      <c r="AI93" s="76" t="s">
        <v>6905</v>
      </c>
    </row>
    <row r="94" spans="1:88" s="11" customFormat="1" ht="60">
      <c r="A94" s="63">
        <v>7093</v>
      </c>
      <c r="B94" s="48" t="s">
        <v>167</v>
      </c>
      <c r="C94" s="48" t="s">
        <v>3316</v>
      </c>
      <c r="D94" s="72" t="s">
        <v>3853</v>
      </c>
      <c r="E94" s="48" t="s">
        <v>197</v>
      </c>
      <c r="F94" s="72" t="s">
        <v>3853</v>
      </c>
      <c r="G94" s="150" t="s">
        <v>3317</v>
      </c>
      <c r="H94" s="72" t="s">
        <v>3854</v>
      </c>
      <c r="I94" s="312" t="s">
        <v>3855</v>
      </c>
      <c r="J94" s="72" t="s">
        <v>3856</v>
      </c>
      <c r="K94" s="72" t="s">
        <v>3857</v>
      </c>
      <c r="L94" s="60" t="s">
        <v>1287</v>
      </c>
      <c r="M94" s="48" t="s">
        <v>6</v>
      </c>
      <c r="N94" s="60">
        <v>19380</v>
      </c>
      <c r="O94" s="48" t="s">
        <v>3858</v>
      </c>
      <c r="P94" s="103">
        <v>39.999531480690699</v>
      </c>
      <c r="Q94" s="103">
        <v>-75.588139527696697</v>
      </c>
      <c r="R94" s="157"/>
      <c r="S94" s="75"/>
      <c r="T94" s="76"/>
      <c r="U94" s="76" t="s">
        <v>3853</v>
      </c>
      <c r="V94" s="72" t="s">
        <v>3855</v>
      </c>
      <c r="W94" s="76" t="s">
        <v>3857</v>
      </c>
      <c r="X94" s="60" t="s">
        <v>1287</v>
      </c>
      <c r="Y94" s="60" t="s">
        <v>6</v>
      </c>
      <c r="Z94" s="60"/>
      <c r="AA94" s="105"/>
      <c r="AB94" s="150" t="s">
        <v>3859</v>
      </c>
      <c r="AC94" s="76"/>
      <c r="AD94" s="72" t="s">
        <v>3860</v>
      </c>
      <c r="AE94" s="312" t="s">
        <v>3855</v>
      </c>
      <c r="AF94" s="623">
        <f t="shared" ref="AF94:AF102" si="5">IF(LEN(TRIM(AD94))=0,0,LEN(TRIM(AD94))-LEN(SUBSTITUTE(AD94," ",""))+1)</f>
        <v>20</v>
      </c>
      <c r="AG94" s="76"/>
      <c r="AH94" s="76"/>
      <c r="AI94" s="7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row>
    <row r="95" spans="1:88" s="11" customFormat="1" ht="93" customHeight="1">
      <c r="A95" s="63">
        <v>7094</v>
      </c>
      <c r="B95" s="48" t="s">
        <v>230</v>
      </c>
      <c r="C95" s="48" t="s">
        <v>3316</v>
      </c>
      <c r="D95" s="72" t="s">
        <v>3862</v>
      </c>
      <c r="E95" s="48" t="s">
        <v>197</v>
      </c>
      <c r="F95" s="72" t="s">
        <v>3862</v>
      </c>
      <c r="G95" s="72" t="s">
        <v>3863</v>
      </c>
      <c r="H95" s="72" t="s">
        <v>3864</v>
      </c>
      <c r="I95" s="324" t="s">
        <v>3865</v>
      </c>
      <c r="J95" s="72" t="s">
        <v>3866</v>
      </c>
      <c r="K95" s="72" t="s">
        <v>1008</v>
      </c>
      <c r="L95" s="48" t="s">
        <v>1006</v>
      </c>
      <c r="M95" s="48" t="s">
        <v>7</v>
      </c>
      <c r="N95" s="48" t="s">
        <v>6711</v>
      </c>
      <c r="O95" s="48" t="s">
        <v>3867</v>
      </c>
      <c r="P95" s="103">
        <v>51.146258974709099</v>
      </c>
      <c r="Q95" s="103">
        <v>-114.28148037517199</v>
      </c>
      <c r="R95" s="243">
        <v>49</v>
      </c>
      <c r="S95" s="250"/>
      <c r="T95" s="76"/>
      <c r="U95" s="244" t="s">
        <v>7316</v>
      </c>
      <c r="V95" s="72" t="s">
        <v>3869</v>
      </c>
      <c r="W95" s="72" t="s">
        <v>1008</v>
      </c>
      <c r="X95" s="48" t="s">
        <v>1006</v>
      </c>
      <c r="Y95" s="48" t="s">
        <v>7</v>
      </c>
      <c r="Z95" s="48" t="s">
        <v>184</v>
      </c>
      <c r="AA95" s="61">
        <v>44891</v>
      </c>
      <c r="AB95" s="72" t="s">
        <v>3870</v>
      </c>
      <c r="AC95" s="72" t="s">
        <v>3873</v>
      </c>
      <c r="AD95" s="72" t="s">
        <v>3871</v>
      </c>
      <c r="AE95" s="312" t="s">
        <v>3872</v>
      </c>
      <c r="AF95" s="623">
        <f t="shared" si="5"/>
        <v>26</v>
      </c>
      <c r="AG95" s="76"/>
      <c r="AH95" s="76"/>
      <c r="AI95" s="7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row>
    <row r="96" spans="1:88" s="11" customFormat="1" ht="93" customHeight="1">
      <c r="A96" s="63">
        <v>7095</v>
      </c>
      <c r="B96" s="48" t="s">
        <v>167</v>
      </c>
      <c r="C96" s="48" t="s">
        <v>3874</v>
      </c>
      <c r="D96" s="72" t="s">
        <v>3875</v>
      </c>
      <c r="E96" s="48" t="s">
        <v>170</v>
      </c>
      <c r="F96" s="72" t="s">
        <v>3876</v>
      </c>
      <c r="G96" s="72" t="s">
        <v>3344</v>
      </c>
      <c r="H96" s="72" t="s">
        <v>3877</v>
      </c>
      <c r="I96" s="72" t="s">
        <v>3878</v>
      </c>
      <c r="J96" s="72" t="s">
        <v>3879</v>
      </c>
      <c r="K96" s="72" t="s">
        <v>3880</v>
      </c>
      <c r="L96" s="60" t="s">
        <v>3881</v>
      </c>
      <c r="M96" s="48" t="s">
        <v>6</v>
      </c>
      <c r="N96" s="60">
        <v>19720</v>
      </c>
      <c r="O96" s="48" t="s">
        <v>3882</v>
      </c>
      <c r="P96" s="103">
        <v>39.682258103730902</v>
      </c>
      <c r="Q96" s="103">
        <v>-75.545544715345599</v>
      </c>
      <c r="R96" s="157"/>
      <c r="S96" s="75"/>
      <c r="T96" s="76"/>
      <c r="U96" s="76" t="s">
        <v>3883</v>
      </c>
      <c r="V96" s="72" t="s">
        <v>3884</v>
      </c>
      <c r="W96" s="76" t="s">
        <v>3885</v>
      </c>
      <c r="X96" s="60" t="s">
        <v>753</v>
      </c>
      <c r="Y96" s="60" t="s">
        <v>6</v>
      </c>
      <c r="Z96" s="48" t="s">
        <v>184</v>
      </c>
      <c r="AA96" s="61">
        <v>44801</v>
      </c>
      <c r="AB96" s="72" t="s">
        <v>3886</v>
      </c>
      <c r="AC96" s="76"/>
      <c r="AD96" s="72" t="s">
        <v>3887</v>
      </c>
      <c r="AE96" s="312" t="s">
        <v>3888</v>
      </c>
      <c r="AF96" s="623">
        <f t="shared" si="5"/>
        <v>14</v>
      </c>
      <c r="AG96" s="76"/>
      <c r="AH96" s="76"/>
      <c r="AI96" s="7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row>
    <row r="97" spans="1:88" s="11" customFormat="1" ht="93" customHeight="1">
      <c r="A97" s="63">
        <v>7096</v>
      </c>
      <c r="B97" s="48" t="s">
        <v>167</v>
      </c>
      <c r="C97" s="48" t="s">
        <v>3874</v>
      </c>
      <c r="D97" s="72" t="s">
        <v>3875</v>
      </c>
      <c r="E97" s="48" t="s">
        <v>170</v>
      </c>
      <c r="F97" s="72" t="s">
        <v>3889</v>
      </c>
      <c r="G97" s="72" t="s">
        <v>3344</v>
      </c>
      <c r="H97" s="72" t="s">
        <v>3877</v>
      </c>
      <c r="I97" s="72" t="s">
        <v>3878</v>
      </c>
      <c r="J97" s="72" t="s">
        <v>3890</v>
      </c>
      <c r="K97" s="72" t="s">
        <v>3891</v>
      </c>
      <c r="L97" s="60" t="s">
        <v>383</v>
      </c>
      <c r="M97" s="48" t="s">
        <v>6</v>
      </c>
      <c r="N97" s="60">
        <v>84042</v>
      </c>
      <c r="O97" s="48" t="s">
        <v>3892</v>
      </c>
      <c r="P97" s="103">
        <v>40.3461824494292</v>
      </c>
      <c r="Q97" s="103">
        <v>-111.73822698722201</v>
      </c>
      <c r="R97" s="157"/>
      <c r="S97" s="75"/>
      <c r="T97" s="76"/>
      <c r="U97" s="76" t="s">
        <v>3883</v>
      </c>
      <c r="V97" s="72" t="s">
        <v>3884</v>
      </c>
      <c r="W97" s="76" t="s">
        <v>3885</v>
      </c>
      <c r="X97" s="60" t="s">
        <v>753</v>
      </c>
      <c r="Y97" s="60" t="s">
        <v>6</v>
      </c>
      <c r="Z97" s="48" t="s">
        <v>184</v>
      </c>
      <c r="AA97" s="61">
        <v>44801</v>
      </c>
      <c r="AB97" s="72" t="s">
        <v>3886</v>
      </c>
      <c r="AC97" s="76"/>
      <c r="AD97" s="72" t="s">
        <v>3887</v>
      </c>
      <c r="AE97" s="312" t="s">
        <v>3888</v>
      </c>
      <c r="AF97" s="623">
        <f t="shared" si="5"/>
        <v>14</v>
      </c>
      <c r="AG97" s="76"/>
      <c r="AH97" s="76"/>
      <c r="AI97" s="7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row>
    <row r="98" spans="1:88" s="11" customFormat="1" ht="93" customHeight="1">
      <c r="A98" s="63">
        <v>7097</v>
      </c>
      <c r="B98" s="48" t="s">
        <v>167</v>
      </c>
      <c r="C98" s="48" t="s">
        <v>3874</v>
      </c>
      <c r="D98" s="72" t="s">
        <v>3875</v>
      </c>
      <c r="E98" s="48" t="s">
        <v>170</v>
      </c>
      <c r="F98" s="72" t="s">
        <v>3893</v>
      </c>
      <c r="G98" s="72" t="s">
        <v>3317</v>
      </c>
      <c r="H98" s="72" t="s">
        <v>3480</v>
      </c>
      <c r="I98" s="72" t="s">
        <v>3878</v>
      </c>
      <c r="J98" s="72" t="s">
        <v>3894</v>
      </c>
      <c r="K98" s="72" t="s">
        <v>3895</v>
      </c>
      <c r="L98" s="60" t="s">
        <v>534</v>
      </c>
      <c r="M98" s="48" t="s">
        <v>6</v>
      </c>
      <c r="N98" s="60">
        <v>55344</v>
      </c>
      <c r="O98" s="48" t="s">
        <v>3896</v>
      </c>
      <c r="P98" s="103">
        <v>44.865019426287901</v>
      </c>
      <c r="Q98" s="103">
        <v>-93.401329375422705</v>
      </c>
      <c r="R98" s="157"/>
      <c r="S98" s="75"/>
      <c r="T98" s="76"/>
      <c r="U98" s="76" t="s">
        <v>3883</v>
      </c>
      <c r="V98" s="72" t="s">
        <v>3884</v>
      </c>
      <c r="W98" s="76" t="s">
        <v>3885</v>
      </c>
      <c r="X98" s="60" t="s">
        <v>753</v>
      </c>
      <c r="Y98" s="60" t="s">
        <v>6</v>
      </c>
      <c r="Z98" s="48" t="s">
        <v>184</v>
      </c>
      <c r="AA98" s="61">
        <v>44801</v>
      </c>
      <c r="AB98" s="72" t="s">
        <v>3886</v>
      </c>
      <c r="AC98" s="76"/>
      <c r="AD98" s="72" t="s">
        <v>3887</v>
      </c>
      <c r="AE98" s="312" t="s">
        <v>3888</v>
      </c>
      <c r="AF98" s="623">
        <f t="shared" si="5"/>
        <v>14</v>
      </c>
      <c r="AG98" s="76"/>
      <c r="AH98" s="76"/>
      <c r="AI98" s="7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row>
    <row r="99" spans="1:88" s="11" customFormat="1" ht="93" customHeight="1">
      <c r="A99" s="63">
        <v>7098</v>
      </c>
      <c r="B99" s="48" t="s">
        <v>167</v>
      </c>
      <c r="C99" s="48" t="s">
        <v>3316</v>
      </c>
      <c r="D99" s="72" t="s">
        <v>3897</v>
      </c>
      <c r="E99" s="48" t="s">
        <v>170</v>
      </c>
      <c r="F99" s="72" t="s">
        <v>3897</v>
      </c>
      <c r="G99" s="72" t="s">
        <v>3317</v>
      </c>
      <c r="H99" s="72" t="s">
        <v>3898</v>
      </c>
      <c r="I99" s="312" t="s">
        <v>3899</v>
      </c>
      <c r="J99" s="72" t="s">
        <v>3900</v>
      </c>
      <c r="K99" s="72" t="s">
        <v>3901</v>
      </c>
      <c r="L99" s="48" t="s">
        <v>753</v>
      </c>
      <c r="M99" s="48" t="s">
        <v>6</v>
      </c>
      <c r="N99" s="48" t="s">
        <v>6712</v>
      </c>
      <c r="O99" s="48" t="s">
        <v>3902</v>
      </c>
      <c r="P99" s="103">
        <v>42.518101134061602</v>
      </c>
      <c r="Q99" s="103">
        <v>-70.886478917926794</v>
      </c>
      <c r="R99" s="243">
        <v>57</v>
      </c>
      <c r="S99" s="250"/>
      <c r="T99" s="76"/>
      <c r="U99" s="72" t="s">
        <v>3897</v>
      </c>
      <c r="V99" s="72" t="s">
        <v>3899</v>
      </c>
      <c r="W99" s="72" t="s">
        <v>3901</v>
      </c>
      <c r="X99" s="48" t="s">
        <v>753</v>
      </c>
      <c r="Y99" s="48" t="s">
        <v>6</v>
      </c>
      <c r="Z99" s="48"/>
      <c r="AA99" s="61"/>
      <c r="AB99" s="72" t="s">
        <v>3903</v>
      </c>
      <c r="AC99" s="76"/>
      <c r="AD99" s="72" t="s">
        <v>3904</v>
      </c>
      <c r="AE99" s="312" t="s">
        <v>3905</v>
      </c>
      <c r="AF99" s="623">
        <f t="shared" si="5"/>
        <v>27</v>
      </c>
      <c r="AG99" s="76"/>
      <c r="AH99" s="76"/>
      <c r="AI99" s="7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row>
    <row r="100" spans="1:88" ht="118.9" customHeight="1">
      <c r="A100" s="63">
        <v>7099</v>
      </c>
      <c r="B100" s="48" t="s">
        <v>167</v>
      </c>
      <c r="C100" s="72" t="s">
        <v>3316</v>
      </c>
      <c r="D100" s="72" t="s">
        <v>7131</v>
      </c>
      <c r="E100" s="48" t="s">
        <v>197</v>
      </c>
      <c r="F100" s="72" t="s">
        <v>7139</v>
      </c>
      <c r="G100" s="72" t="s">
        <v>3692</v>
      </c>
      <c r="H100" s="1" t="s">
        <v>7133</v>
      </c>
      <c r="I100" s="72" t="s">
        <v>7138</v>
      </c>
      <c r="J100" s="72" t="s">
        <v>7132</v>
      </c>
      <c r="K100" s="72" t="s">
        <v>3390</v>
      </c>
      <c r="L100" s="48" t="s">
        <v>985</v>
      </c>
      <c r="M100" s="48" t="s">
        <v>6</v>
      </c>
      <c r="N100" s="48">
        <v>76131</v>
      </c>
      <c r="O100" s="48" t="s">
        <v>7136</v>
      </c>
      <c r="P100" s="103">
        <v>32.849026160277099</v>
      </c>
      <c r="Q100" s="103">
        <v>-97.346569804171494</v>
      </c>
      <c r="R100" s="241">
        <v>5</v>
      </c>
      <c r="S100" s="242"/>
      <c r="T100" s="72"/>
      <c r="U100" s="140" t="s">
        <v>7137</v>
      </c>
      <c r="V100" s="588" t="s">
        <v>7141</v>
      </c>
      <c r="W100" s="72" t="s">
        <v>7142</v>
      </c>
      <c r="X100" s="48" t="s">
        <v>486</v>
      </c>
      <c r="Y100" s="48" t="s">
        <v>3402</v>
      </c>
      <c r="Z100" s="48" t="s">
        <v>184</v>
      </c>
      <c r="AA100" s="61">
        <v>45339</v>
      </c>
      <c r="AB100" s="72" t="s">
        <v>861</v>
      </c>
      <c r="AC100" s="72"/>
      <c r="AD100" s="72" t="s">
        <v>7140</v>
      </c>
      <c r="AE100" s="588"/>
      <c r="AF100" s="623">
        <f t="shared" si="5"/>
        <v>21</v>
      </c>
      <c r="AG100" t="s">
        <v>7134</v>
      </c>
      <c r="AH100" t="s">
        <v>7135</v>
      </c>
      <c r="AI100" s="76"/>
    </row>
    <row r="101" spans="1:88" ht="84" customHeight="1">
      <c r="A101" s="63">
        <v>7100</v>
      </c>
      <c r="B101" s="48" t="s">
        <v>167</v>
      </c>
      <c r="C101" s="72" t="s">
        <v>3316</v>
      </c>
      <c r="D101" s="72" t="s">
        <v>3906</v>
      </c>
      <c r="E101" s="48" t="s">
        <v>170</v>
      </c>
      <c r="F101" s="72" t="s">
        <v>3907</v>
      </c>
      <c r="G101" s="113" t="s">
        <v>3344</v>
      </c>
      <c r="H101" s="113" t="s">
        <v>3908</v>
      </c>
      <c r="I101" s="312" t="s">
        <v>3909</v>
      </c>
      <c r="J101" s="72" t="s">
        <v>3910</v>
      </c>
      <c r="K101" s="72" t="s">
        <v>2831</v>
      </c>
      <c r="L101" s="48" t="s">
        <v>985</v>
      </c>
      <c r="M101" s="48" t="s">
        <v>6</v>
      </c>
      <c r="N101" s="48">
        <v>77073</v>
      </c>
      <c r="O101" s="48"/>
      <c r="P101" s="103">
        <v>29.968524266355399</v>
      </c>
      <c r="Q101" s="73">
        <v>-95.365086199999993</v>
      </c>
      <c r="R101" s="243"/>
      <c r="S101" s="250"/>
      <c r="T101" s="76"/>
      <c r="U101" s="72" t="s">
        <v>3911</v>
      </c>
      <c r="V101" s="312" t="s">
        <v>3912</v>
      </c>
      <c r="W101" s="72" t="s">
        <v>2831</v>
      </c>
      <c r="X101" s="48" t="s">
        <v>985</v>
      </c>
      <c r="Y101" s="48" t="s">
        <v>6</v>
      </c>
      <c r="Z101" s="48" t="s">
        <v>184</v>
      </c>
      <c r="AA101" s="61">
        <v>45300</v>
      </c>
      <c r="AB101" s="72"/>
      <c r="AC101" s="76"/>
      <c r="AD101" s="605" t="s">
        <v>6713</v>
      </c>
      <c r="AE101" s="312" t="s">
        <v>3909</v>
      </c>
      <c r="AF101" s="623">
        <f t="shared" si="5"/>
        <v>17</v>
      </c>
      <c r="AG101" s="76"/>
      <c r="AH101" s="76"/>
      <c r="AI101" s="76"/>
    </row>
    <row r="102" spans="1:88" ht="103.15" customHeight="1">
      <c r="A102" s="63">
        <v>7101</v>
      </c>
      <c r="B102" s="48" t="s">
        <v>3354</v>
      </c>
      <c r="C102" s="72" t="s">
        <v>3316</v>
      </c>
      <c r="D102" s="72" t="s">
        <v>2314</v>
      </c>
      <c r="E102" s="48" t="s">
        <v>197</v>
      </c>
      <c r="F102" s="72" t="s">
        <v>2329</v>
      </c>
      <c r="G102" s="113" t="s">
        <v>3317</v>
      </c>
      <c r="H102" s="72" t="s">
        <v>3914</v>
      </c>
      <c r="I102" s="72" t="s">
        <v>2316</v>
      </c>
      <c r="J102" s="72" t="s">
        <v>2331</v>
      </c>
      <c r="K102" s="72" t="s">
        <v>2332</v>
      </c>
      <c r="L102" s="48" t="s">
        <v>927</v>
      </c>
      <c r="M102" s="48" t="s">
        <v>6</v>
      </c>
      <c r="N102" s="48">
        <v>45420</v>
      </c>
      <c r="O102" s="48" t="s">
        <v>2333</v>
      </c>
      <c r="P102" s="103">
        <v>39.715498402451701</v>
      </c>
      <c r="Q102" s="103">
        <v>-84.111824546531196</v>
      </c>
      <c r="R102" s="240"/>
      <c r="S102" s="118"/>
      <c r="T102" s="72"/>
      <c r="U102" s="156" t="s">
        <v>2314</v>
      </c>
      <c r="V102" s="312" t="s">
        <v>2316</v>
      </c>
      <c r="W102" s="72" t="s">
        <v>2320</v>
      </c>
      <c r="X102" s="48" t="s">
        <v>927</v>
      </c>
      <c r="Y102" s="48" t="s">
        <v>6</v>
      </c>
      <c r="Z102" s="48" t="s">
        <v>184</v>
      </c>
      <c r="AA102" s="61">
        <v>44891</v>
      </c>
      <c r="AB102" s="72" t="s">
        <v>2334</v>
      </c>
      <c r="AC102" s="72" t="s">
        <v>3917</v>
      </c>
      <c r="AD102" s="72" t="s">
        <v>3915</v>
      </c>
      <c r="AE102" s="312" t="s">
        <v>3916</v>
      </c>
      <c r="AF102" s="623">
        <f t="shared" si="5"/>
        <v>21</v>
      </c>
      <c r="AG102" s="76"/>
      <c r="AH102" s="76"/>
      <c r="AI102" s="76"/>
    </row>
    <row r="103" spans="1:88">
      <c r="A103" s="41" t="str">
        <f t="shared" ref="A103:A108" si="6">IF(D103&lt;&gt;"",A102+1,"")</f>
        <v/>
      </c>
      <c r="B103" s="3"/>
      <c r="C103" s="3"/>
      <c r="G103" s="3"/>
      <c r="H103" s="3"/>
    </row>
    <row r="104" spans="1:88">
      <c r="A104" s="41" t="str">
        <f t="shared" si="6"/>
        <v/>
      </c>
      <c r="B104" s="3"/>
      <c r="C104" s="3"/>
      <c r="G104" s="3"/>
      <c r="H104" s="3"/>
    </row>
    <row r="105" spans="1:88">
      <c r="A105" s="41" t="str">
        <f t="shared" si="6"/>
        <v/>
      </c>
      <c r="B105" s="3"/>
      <c r="C105" s="3"/>
      <c r="G105" s="3"/>
      <c r="H105" s="3"/>
    </row>
    <row r="106" spans="1:88">
      <c r="A106" s="41" t="str">
        <f t="shared" si="6"/>
        <v/>
      </c>
      <c r="B106" s="3"/>
      <c r="C106" s="3"/>
      <c r="G106" s="3"/>
      <c r="H106" s="3"/>
    </row>
    <row r="107" spans="1:88">
      <c r="A107" s="41" t="str">
        <f t="shared" si="6"/>
        <v/>
      </c>
      <c r="B107" s="3"/>
      <c r="C107" s="3"/>
      <c r="G107" s="3"/>
      <c r="H107" s="3"/>
    </row>
    <row r="108" spans="1:88">
      <c r="A108" s="41" t="str">
        <f t="shared" si="6"/>
        <v/>
      </c>
      <c r="B108" s="3"/>
      <c r="C108" s="3"/>
      <c r="G108" s="3"/>
      <c r="H108" s="3"/>
    </row>
    <row r="109" spans="1:88"/>
    <row r="110" spans="1:88"/>
    <row r="111" spans="1:88"/>
    <row r="112" spans="1:88"/>
    <row r="113"/>
    <row r="114"/>
  </sheetData>
  <phoneticPr fontId="7" type="noConversion"/>
  <dataValidations count="8">
    <dataValidation type="list" allowBlank="1" showInputMessage="1" showErrorMessage="1" sqref="G88:G90 G94:G108" xr:uid="{EFBD2D4C-AF8D-4878-87F2-DFD375561AE1}">
      <formula1>IF(#REF!="Housing",Housing_Type,IF(#REF!="Electrode materials",Electrode_Material,""))</formula1>
    </dataValidation>
    <dataValidation type="list" allowBlank="1" showInputMessage="1" showErrorMessage="1" sqref="F83:F87 F89 F103:F108 F92:F101" xr:uid="{BF10A07F-95DD-4A94-B87E-ABA3D125BC4E}">
      <formula1>IF(H83="Cathode",Cathode_Raw_Matl,IF(H83="Anode",Anode_Raw_Matl,IF(H83="Liquid electrolyte",Liquid_Electrolyte,IF(H83="Solid electrolyte",Solid_Electrolyte,IF(H83="Current collectors",Current_Collectors,"")))))</formula1>
    </dataValidation>
    <dataValidation type="list" allowBlank="1" showInputMessage="1" showErrorMessage="1" sqref="H88 H91:H108" xr:uid="{DABA994D-3FE4-4F28-BE0C-3DD465B80F5B}">
      <formula1>IF(G88="Cathode",Cathode_Raw_Matl,IF(G88="Anode",Anode_Raw_Matl,IF(G88="Liquid electrolyte",Liquid_Electrolyte,IF(G88="Solid electrolyte",Solid_Electrolyte,IF(G88="Current collectors",Current_Collectors,"")))))</formula1>
    </dataValidation>
    <dataValidation type="list" allowBlank="1" showInputMessage="1" showErrorMessage="1" sqref="B82" xr:uid="{064ACD7F-216E-4122-AD59-52EA63025C26}">
      <formula1>Status</formula1>
    </dataValidation>
    <dataValidation type="list" allowBlank="1" showInputMessage="1" showErrorMessage="1" sqref="C82" xr:uid="{7580C781-9BF3-4E03-852F-B32385FF0963}">
      <formula1>Supply_Chain_Segment</formula1>
    </dataValidation>
    <dataValidation type="list" allowBlank="1" showInputMessage="1" showErrorMessage="1" sqref="F82 F68:G68" xr:uid="{79FF3E90-78D3-4A68-B418-9B0FE1168ED2}">
      <formula1>Service_Type</formula1>
    </dataValidation>
    <dataValidation type="list" allowBlank="1" showInputMessage="1" showErrorMessage="1" sqref="G23:G36 G21:H22 G91:G93 G39:G67 G69:G87 G2:G12 G14:G20" xr:uid="{B8A2E17B-54ED-4BAE-B29D-AA5BC115751C}">
      <formula1>Equip_Type</formula1>
    </dataValidation>
    <dataValidation type="list" allowBlank="1" showInputMessage="1" showErrorMessage="1" sqref="I21:I22 H23:H36 H39:H67 H69:H87 H7:H12 H14:H20" xr:uid="{9696BDA0-7776-4763-8F7C-1DF357B4B79F}">
      <formula1>IF(G7="Testing Equipment",Test_Equip,IF(G7="Service Equipment",Service_Equip,IF(G7="Manufacturing Equipment",Manuf_Equip,"")))</formula1>
    </dataValidation>
  </dataValidations>
  <hyperlinks>
    <hyperlink ref="I76" r:id="rId1" xr:uid="{6EE22270-48AA-4529-BDC9-057E1ECCBC5D}"/>
    <hyperlink ref="V76" r:id="rId2" xr:uid="{C9F2F936-9B4A-4AA0-A096-5A00A9491E56}"/>
    <hyperlink ref="I77" r:id="rId3" xr:uid="{EC42BBFF-4672-44AB-A88C-C9361D31A4BC}"/>
    <hyperlink ref="I78" r:id="rId4" xr:uid="{63C71FE7-1D19-477C-8BEC-8EAF60BE1CDF}"/>
    <hyperlink ref="I79" r:id="rId5" xr:uid="{AB4C9953-94F4-45B2-901D-005C340E75EB}"/>
    <hyperlink ref="V77" r:id="rId6" xr:uid="{B16BDB53-20D8-416B-A38A-EA7FBF10410C}"/>
    <hyperlink ref="V78" r:id="rId7" xr:uid="{9E45465B-718B-4D1E-977C-1474C1A8859C}"/>
    <hyperlink ref="V79" r:id="rId8" xr:uid="{CAACB3BD-D2A9-4884-9B29-75016D06EA5D}"/>
    <hyperlink ref="AE2" r:id="rId9" display="https://www.24-m.com/" xr:uid="{9AD61DB3-D076-41A2-BADF-F26E1EC38A8E}"/>
    <hyperlink ref="AE4" r:id="rId10" display="https://www.acrossinternational.com/" xr:uid="{192FD066-9DE3-4D62-B236-9BE54508C85B}"/>
    <hyperlink ref="AE5" r:id="rId11" display="https://www.acrossinternational.com/" xr:uid="{5EFBCAF7-9B97-49D1-A6C2-818D52E2B1C2}"/>
    <hyperlink ref="AE6" r:id="rId12" display="https://www.admiralinstruments.com/" xr:uid="{4B69C7A6-43B0-46E0-AB5D-2FD8F5F9681E}"/>
    <hyperlink ref="AE10" r:id="rId13" display="https://www.arbin.com/" xr:uid="{9B777EB2-50CE-4EA3-92EF-002F41303F2B}"/>
    <hyperlink ref="AE11" r:id="rId14" display="https://www.arbin.com/" xr:uid="{6CBCDE64-32E9-45C3-8AA2-6C0051CA5A2C}"/>
    <hyperlink ref="AE12" r:id="rId15" xr:uid="{A8C8C0FB-AE26-4A02-9729-E3DD34EC05A9}"/>
    <hyperlink ref="AE14" r:id="rId16" display="https://www.bitrode.com/" xr:uid="{8CB8765A-E15F-4BF7-8626-2F4A7B9A53F4}"/>
    <hyperlink ref="AE15" r:id="rId17" display="https://www.bitrode.com/" xr:uid="{0ADDBF22-1364-490D-8C99-9C86F9CDC4D8}"/>
    <hyperlink ref="AE16" r:id="rId18" xr:uid="{081223FF-7676-4530-AC2B-8AA62E04B990}"/>
    <hyperlink ref="AE18" r:id="rId19" display="https://www.buschvacuum.com/" xr:uid="{79496385-E17B-42F1-A21F-044A26D3F94A}"/>
    <hyperlink ref="AE19" r:id="rId20" display="https://www.buschvacuum.com/" xr:uid="{1BF97EC8-B5CD-4701-A2AC-A57FBA060016}"/>
    <hyperlink ref="AE20" r:id="rId21" display="https://www.buschvacuum.com/" xr:uid="{123A3992-80D0-4522-A44B-1739D9FFF050}"/>
    <hyperlink ref="AE22" r:id="rId22" display="https://www.csm.de/us/" xr:uid="{436DD2FD-FC90-4589-854E-6B2651F35A0C}"/>
    <hyperlink ref="AE24" r:id="rId23" display="https://www.digatron.com/" xr:uid="{A12DE4C6-264F-43B4-B3B0-8681B677F510}"/>
    <hyperlink ref="AE25" r:id="rId24" display="https://www.digatron.com/" xr:uid="{62A0C2E4-BF8E-4816-8E45-8F652C95C466}"/>
    <hyperlink ref="AE26" r:id="rId25" display="https://www.digatron.com/" xr:uid="{FEA5DD2B-6038-4A58-96BD-76CCDB06D5F2}"/>
    <hyperlink ref="AE27" r:id="rId26" display="https://www.digatron.com/" xr:uid="{26FA072B-A4A2-4747-A402-6482FAAC35C7}"/>
    <hyperlink ref="AE28" r:id="rId27" display="https://www.digatron.com/" xr:uid="{A840F498-71DA-4F8C-A041-7DA240B53667}"/>
    <hyperlink ref="AE29" r:id="rId28" display="https://www.digatron.com/" xr:uid="{E42730E9-261C-4EBB-BF9F-EEE232D23FA4}"/>
    <hyperlink ref="AE30" r:id="rId29" display="https://www.digatron.com/" xr:uid="{4CC919C8-20D0-4652-9093-FE7DE98A1CA3}"/>
    <hyperlink ref="AE31" r:id="rId30" display="https://www.digatron.com/" xr:uid="{EEBF0714-9B06-4296-BFE5-A04D6CAB1F69}"/>
    <hyperlink ref="AE32" r:id="rId31" xr:uid="{B1BCAF5E-669F-49FD-B384-ADB5DD0BFD1A}"/>
    <hyperlink ref="AE33" r:id="rId32" display="https://www.dukosi.com/" xr:uid="{E501E0F2-7ECF-4722-9AF8-6855EE5F5D1A}"/>
    <hyperlink ref="AE34" r:id="rId33" xr:uid="{62B72554-B524-4E06-97A6-890BA772DD65}"/>
    <hyperlink ref="AE35" r:id="rId34" xr:uid="{F8DE6CAE-86A6-4791-86A3-A361E9F8567F}"/>
    <hyperlink ref="AE36" r:id="rId35" xr:uid="{2A4C737B-72DF-4F17-B774-0F24A9DD1399}"/>
    <hyperlink ref="AE37" r:id="rId36" xr:uid="{41B4677E-6BFD-4FD8-A3F8-01481B93EF89}"/>
    <hyperlink ref="AE38" r:id="rId37" display="https://www.entek.com/extrusion-solutions//" xr:uid="{C42BEF38-000A-48BC-9C03-F30CEF8DD29B}"/>
    <hyperlink ref="AE40" r:id="rId38" xr:uid="{91D58596-2760-4905-AA7C-8E7AEB4C3D04}"/>
    <hyperlink ref="AE41" r:id="rId39" display="https://www.frontiercoating.com/" xr:uid="{6A2B2521-B30B-4B90-AA51-CA412ABC16ED}"/>
    <hyperlink ref="AE42" r:id="rId40" display="https://www.frontiercoating.com/" xr:uid="{1949012F-2138-4DE7-8483-578242B98A28}"/>
    <hyperlink ref="AE43" r:id="rId41" display="http://www.hed.com/site/" xr:uid="{EA29EF0B-5B88-40C7-A03F-6330926B4D5E}"/>
    <hyperlink ref="AE45" r:id="rId42" display="https://www.hiltonind.com/" xr:uid="{21DE972B-6BFA-4F48-B8E4-11CCA843E454}"/>
    <hyperlink ref="AE48" r:id="rId43" xr:uid="{06449B20-AB4A-4582-B242-0751ABE8B0B5}"/>
    <hyperlink ref="AE49" r:id="rId44" xr:uid="{558BC94F-79BC-41EB-87A8-239489388222}"/>
    <hyperlink ref="AE47" r:id="rId45" xr:uid="{D52C239A-AD69-4D17-AD11-12089A892FBD}"/>
    <hyperlink ref="AE50" r:id="rId46" display="https://www.intecells.com/" xr:uid="{76FD0DE5-4269-406B-A18E-4D56735AD3D5}"/>
    <hyperlink ref="AE51" r:id="rId47" xr:uid="{2E00D7FC-7F1E-4007-A42D-6C5CBAD49C7F}"/>
    <hyperlink ref="AE55" r:id="rId48" xr:uid="{CF64994E-FC8D-414E-A95D-5F8CB7D44F47}"/>
    <hyperlink ref="AE56" r:id="rId49" location="ContactNorthAmerica" display="http://www.maccor.com/Worldwide.aspx#ContactNorthAmerica" xr:uid="{546B2E48-4642-4237-A330-8E4660BA075D}"/>
    <hyperlink ref="AE57" r:id="rId50" display="https://www.marionsolutions.com/" xr:uid="{DD11FD6E-5C1A-4B4B-9008-B5AE31D5E217}"/>
    <hyperlink ref="AE58" r:id="rId51" display="https://www.marionsolutions.com/" xr:uid="{E0243A13-D729-4EA0-A34B-B5C69C59B741}"/>
    <hyperlink ref="AE59" r:id="rId52" display="https://www.midtronics.com/" xr:uid="{77203D27-D66C-4E63-B9A1-4513E5686DD1}"/>
    <hyperlink ref="AE60" r:id="rId53" display="https://www.midtronics.com/" xr:uid="{2785092E-D683-43DE-8E14-E66B884D7442}"/>
    <hyperlink ref="AE61" r:id="rId54" display="https://www.midtronics.com/" xr:uid="{EB6B38CC-BA97-4E38-BBD9-E6CF4FD45C94}"/>
    <hyperlink ref="AE62" r:id="rId55" display="https://www.mtixtl.com/" xr:uid="{F5454336-2C8D-494F-B4BC-5DFE61F636E6}"/>
    <hyperlink ref="AE63" r:id="rId56" display="https://www.mtixtl.com/" xr:uid="{4F1B23BD-1733-4FEF-8BC3-001550C63856}"/>
    <hyperlink ref="AE66" r:id="rId57" xr:uid="{D95E79E7-7AEA-449C-8971-6677C704392A}"/>
    <hyperlink ref="AE67" r:id="rId58" xr:uid="{68DF0B1B-C957-4AB8-BA9F-8F186EA25317}"/>
    <hyperlink ref="AE68" r:id="rId59" display="https://nexceris.com/" xr:uid="{FF4E5803-5A75-469F-A645-50D67016634E}"/>
    <hyperlink ref="AE70" r:id="rId60" display="https://www.novonixgroup.com/" xr:uid="{35737FA9-D27D-4DCC-AA11-F595747CEF1B}"/>
    <hyperlink ref="AE71" r:id="rId61" display="https://www.nuburu.net/" xr:uid="{A64B13FF-F924-4C52-861B-F1FAAEEBE832}"/>
    <hyperlink ref="AE80" r:id="rId62" xr:uid="{A9927E71-571A-41EE-9CEA-1FA7D6B7DF4D}"/>
    <hyperlink ref="AE81" r:id="rId63" xr:uid="{FA5F3886-E5F9-4867-9A67-F172ACE0927C}"/>
    <hyperlink ref="AE82" r:id="rId64" xr:uid="{A8F6321F-EE6A-4B40-B38C-B38C741E196C}"/>
    <hyperlink ref="AE83" r:id="rId65" xr:uid="{0D4AB166-A5F6-4222-9D7D-714F04EC0C34}"/>
    <hyperlink ref="AE84" r:id="rId66" xr:uid="{25AD9BC0-307B-41BD-9F85-EA57170FF1A7}"/>
    <hyperlink ref="AE85" r:id="rId67" xr:uid="{BBBD7A95-D845-4A5A-B0A1-4B705D3F0917}"/>
    <hyperlink ref="AE86" r:id="rId68" display="https://www.resodynmixers.com/" xr:uid="{213E84C8-7EE7-4A69-BB6B-AA15208A8113}"/>
    <hyperlink ref="AE87" r:id="rId69" display="https://www.mixers.com/" xr:uid="{33D81E03-1850-43C3-946B-D4B56BED7C1E}"/>
    <hyperlink ref="AE88" r:id="rId70" display="https://www.mixers.com/" xr:uid="{66D29B20-3716-4600-A93B-190EBE0BECC5}"/>
    <hyperlink ref="AE89" r:id="rId71" display="https://www.mixers.com/" xr:uid="{AC9C0250-907F-4536-9C23-A17C94D33542}"/>
    <hyperlink ref="AE90" r:id="rId72" display="https://www.schenckprocess.com/" xr:uid="{A1C65A87-DE80-4D5A-9B53-07323A590AFA}"/>
    <hyperlink ref="AE91" r:id="rId73" display="https://www.schenckprocess.com/" xr:uid="{9D5C2060-DE0E-49E9-A05F-DED51D246283}"/>
    <hyperlink ref="AE92" r:id="rId74" display="https://www.scs-usa.com/" xr:uid="{893C798D-26CD-4333-A2FC-FFE8692CC829}"/>
    <hyperlink ref="AE94" r:id="rId75" xr:uid="{CDBA99F2-A840-40AE-AFC4-92544AA5E33B}"/>
    <hyperlink ref="AE95" r:id="rId76" display="https://www.summitnanotech.ca/" xr:uid="{1C91C807-7996-4D63-96FB-D86AACDD01C2}"/>
    <hyperlink ref="AE96" r:id="rId77" display="https://www.tainstruments.com/" xr:uid="{A7627860-C560-440D-B131-EF889AB5979A}"/>
    <hyperlink ref="AE97" r:id="rId78" display="https://www.tainstruments.com/" xr:uid="{D62FBFE1-EF27-47DB-9B22-244E28881BB5}"/>
    <hyperlink ref="AE98" r:id="rId79" display="https://www.tainstruments.com/" xr:uid="{96E7112F-E018-4C99-9026-C8F2F0E7CF16}"/>
    <hyperlink ref="AE99" r:id="rId80" display="https://www.titanaes.com/" xr:uid="{5D27E453-C748-4D6A-9C0C-2E79BA2670E8}"/>
    <hyperlink ref="AE102" r:id="rId81" display="https://xerionbattery.com/" xr:uid="{962BA9F4-8FFC-4547-88D1-F8C21A9D2B93}"/>
    <hyperlink ref="AH23" r:id="rId82" xr:uid="{ADFFFC98-C595-4369-82E2-6DFAE801A600}"/>
    <hyperlink ref="AH8" r:id="rId83" xr:uid="{5A7FFC35-0932-4FB3-8CA3-1E2067EBA3EC}"/>
    <hyperlink ref="I41" r:id="rId84" xr:uid="{6688746A-A40F-4F7D-A3C0-9DB0A2489212}"/>
    <hyperlink ref="I45" r:id="rId85" xr:uid="{84C93E66-E7AB-4913-869B-62C070E08E90}"/>
    <hyperlink ref="V50" r:id="rId86" xr:uid="{1090327D-053A-43AD-B246-030522C71EFC}"/>
    <hyperlink ref="I55" r:id="rId87" xr:uid="{BC78D959-9130-4E00-8FD5-FCC230B71CE8}"/>
    <hyperlink ref="I65" r:id="rId88" xr:uid="{28DC715C-A156-4535-B7A2-93A42D45897A}"/>
    <hyperlink ref="AB69" r:id="rId89" xr:uid="{604DE166-BB2E-4327-9AD6-FC6C97E0E536}"/>
    <hyperlink ref="V70" r:id="rId90" xr:uid="{90A11F86-8CA4-4B17-B1E4-8200B545BDE0}"/>
    <hyperlink ref="I71" r:id="rId91" xr:uid="{5E938F42-AA77-4A5E-B9A8-34732E32DE45}"/>
    <hyperlink ref="I80" r:id="rId92" xr:uid="{C8853B71-9FD6-4F52-8A2C-79DA5F914AD8}"/>
    <hyperlink ref="V87" r:id="rId93" xr:uid="{11181DFA-645A-47E6-A848-F4351F74FB5B}"/>
    <hyperlink ref="I90" r:id="rId94" xr:uid="{30727DD7-5B1F-4524-B2E6-B7A918C20F50}"/>
    <hyperlink ref="I89" r:id="rId95" xr:uid="{A79A0BCD-AA62-4D7C-9AF7-CCFCCD322F73}"/>
    <hyperlink ref="I94" r:id="rId96" xr:uid="{A13366DB-908F-4DCC-A076-79076ADF7B6D}"/>
    <hyperlink ref="I95" r:id="rId97" xr:uid="{B87ED6E4-28A8-4B8C-908B-8F88DA8C01B4}"/>
    <hyperlink ref="I99" r:id="rId98" xr:uid="{3FCFD491-C5C7-4589-8E13-4124F4D39B59}"/>
    <hyperlink ref="V102" r:id="rId99" xr:uid="{52264E88-EEB8-4C20-81F1-051F436266CA}"/>
    <hyperlink ref="I3" r:id="rId100" xr:uid="{78E8C233-9FE6-4EA0-AC59-F77C23671583}"/>
    <hyperlink ref="V3" r:id="rId101" xr:uid="{FA078763-108D-456D-85A0-9F012D038F61}"/>
    <hyperlink ref="V39" r:id="rId102" xr:uid="{7DAF2946-D068-44A9-9968-77D8AC6B29BA}"/>
    <hyperlink ref="I39" r:id="rId103" xr:uid="{F93A4062-CAD0-40D5-AE5E-BA196860D0B3}"/>
    <hyperlink ref="I101" r:id="rId104" xr:uid="{7EA2919E-E17A-4856-ABA3-CAF96F030A3D}"/>
    <hyperlink ref="V101" r:id="rId105" xr:uid="{33D5BC6C-2F6D-4D7A-8939-0B431C2AC8AD}"/>
    <hyperlink ref="AE101" r:id="rId106" xr:uid="{2E1C76F5-234B-4ADD-B65F-4451493230FD}"/>
    <hyperlink ref="I13" r:id="rId107" xr:uid="{4F7BA8CE-4254-46C1-89A1-B8AB0359D7D6}"/>
    <hyperlink ref="AE13" r:id="rId108" xr:uid="{3B915228-5450-47B3-80DD-A18BDFBDBFD4}"/>
    <hyperlink ref="V13" r:id="rId109" xr:uid="{7C563EF5-9B1B-4B73-835D-DA87C26C6587}"/>
  </hyperlinks>
  <pageMargins left="0.7" right="0.7" top="0.75" bottom="0.75" header="0.3" footer="0.3"/>
  <pageSetup orientation="portrait" r:id="rId110"/>
  <legacyDrawing r:id="rId111"/>
  <tableParts count="1">
    <tablePart r:id="rId112"/>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7ED50-FBA0-4F9B-B276-65EBE3A5261F}">
  <sheetPr codeName="Sheet15">
    <tabColor theme="5" tint="0.59999389629810485"/>
  </sheetPr>
  <dimension ref="A1:AF124"/>
  <sheetViews>
    <sheetView zoomScaleNormal="100" workbookViewId="0">
      <pane xSplit="4" ySplit="1" topLeftCell="K74" activePane="bottomRight" state="frozen"/>
      <selection pane="topRight" activeCell="E1" sqref="E1"/>
      <selection pane="bottomLeft" activeCell="A2" sqref="A2"/>
      <selection pane="bottomRight" activeCell="R77" sqref="R77"/>
    </sheetView>
  </sheetViews>
  <sheetFormatPr defaultColWidth="9.140625" defaultRowHeight="15" customHeight="1"/>
  <cols>
    <col min="1" max="1" width="8.7109375" style="499" customWidth="1"/>
    <col min="2" max="2" width="13.7109375" style="500" customWidth="1"/>
    <col min="3" max="3" width="12" style="500" customWidth="1"/>
    <col min="4" max="4" width="20.42578125" style="501" customWidth="1"/>
    <col min="5" max="5" width="11.7109375" style="48" customWidth="1"/>
    <col min="6" max="6" width="19.42578125" style="48" customWidth="1"/>
    <col min="7" max="7" width="26.140625" style="7" customWidth="1"/>
    <col min="8" max="8" width="15.42578125" style="7" customWidth="1"/>
    <col min="9" max="9" width="21" style="7" customWidth="1"/>
    <col min="10" max="10" width="13.7109375" style="72" customWidth="1"/>
    <col min="11" max="11" width="12.28515625" style="48" customWidth="1"/>
    <col min="12" max="12" width="9.140625" style="48" customWidth="1"/>
    <col min="13" max="13" width="10.140625" style="48" customWidth="1"/>
    <col min="14" max="14" width="13.28515625" style="48" customWidth="1"/>
    <col min="15" max="15" width="10.28515625" style="7" customWidth="1"/>
    <col min="16" max="16" width="9.7109375" style="7" customWidth="1"/>
    <col min="17" max="17" width="11" style="59" customWidth="1"/>
    <col min="18" max="18" width="17.140625" style="7" customWidth="1"/>
    <col min="19" max="19" width="20.42578125" style="7" customWidth="1"/>
    <col min="20" max="20" width="15.140625" style="7" customWidth="1"/>
    <col min="21" max="21" width="9.7109375" style="48" customWidth="1"/>
    <col min="22" max="22" width="12" style="48" customWidth="1"/>
    <col min="23" max="23" width="9.7109375" style="7" customWidth="1"/>
    <col min="24" max="24" width="15" style="61" customWidth="1"/>
    <col min="25" max="25" width="44.42578125" style="7" customWidth="1"/>
    <col min="26" max="26" width="35.7109375" style="7" customWidth="1"/>
    <col min="27" max="27" width="34.7109375" style="7" customWidth="1"/>
    <col min="28" max="28" width="15" style="7" customWidth="1"/>
    <col min="29" max="29" width="16.42578125" style="7" customWidth="1"/>
    <col min="30" max="30" width="14.28515625" style="7" customWidth="1"/>
    <col min="31" max="31" width="14.42578125" style="7" customWidth="1"/>
    <col min="32" max="32" width="15.7109375" style="7" customWidth="1"/>
    <col min="33" max="16384" width="9.140625" style="7"/>
  </cols>
  <sheetData>
    <row r="1" spans="1:32" s="46" customFormat="1" ht="45">
      <c r="A1" s="128" t="s">
        <v>115</v>
      </c>
      <c r="B1" s="128" t="s">
        <v>139</v>
      </c>
      <c r="C1" s="128" t="s">
        <v>5</v>
      </c>
      <c r="D1" s="128" t="s">
        <v>114</v>
      </c>
      <c r="E1" s="128" t="s">
        <v>140</v>
      </c>
      <c r="F1" s="128" t="s">
        <v>141</v>
      </c>
      <c r="G1" s="128" t="s">
        <v>137</v>
      </c>
      <c r="H1" s="128" t="s">
        <v>142</v>
      </c>
      <c r="I1" s="128" t="s">
        <v>143</v>
      </c>
      <c r="J1" s="128" t="s">
        <v>119</v>
      </c>
      <c r="K1" s="128" t="s">
        <v>120</v>
      </c>
      <c r="L1" s="128" t="s">
        <v>121</v>
      </c>
      <c r="M1" s="128" t="s">
        <v>144</v>
      </c>
      <c r="N1" s="128" t="s">
        <v>145</v>
      </c>
      <c r="O1" s="128" t="s">
        <v>146</v>
      </c>
      <c r="P1" s="128" t="s">
        <v>147</v>
      </c>
      <c r="Q1" s="132" t="s">
        <v>148</v>
      </c>
      <c r="R1" s="128" t="s">
        <v>150</v>
      </c>
      <c r="S1" s="128" t="s">
        <v>151</v>
      </c>
      <c r="T1" s="128" t="s">
        <v>152</v>
      </c>
      <c r="U1" s="128" t="s">
        <v>153</v>
      </c>
      <c r="V1" s="128" t="s">
        <v>154</v>
      </c>
      <c r="W1" s="128" t="s">
        <v>155</v>
      </c>
      <c r="X1" s="133" t="s">
        <v>156</v>
      </c>
      <c r="Y1" s="128" t="s">
        <v>157</v>
      </c>
      <c r="Z1" s="128" t="s">
        <v>161</v>
      </c>
      <c r="AA1" s="256" t="s">
        <v>158</v>
      </c>
      <c r="AB1" s="256" t="s">
        <v>159</v>
      </c>
      <c r="AC1" s="256" t="s">
        <v>160</v>
      </c>
      <c r="AD1" s="160" t="s">
        <v>162</v>
      </c>
      <c r="AE1" s="160" t="s">
        <v>163</v>
      </c>
      <c r="AF1" s="160" t="s">
        <v>164</v>
      </c>
    </row>
    <row r="2" spans="1:32" s="465" customFormat="1" ht="90">
      <c r="A2" s="459">
        <v>8001</v>
      </c>
      <c r="B2" s="459" t="s">
        <v>167</v>
      </c>
      <c r="C2" s="459" t="s">
        <v>3918</v>
      </c>
      <c r="D2" s="459" t="s">
        <v>2361</v>
      </c>
      <c r="E2" s="459" t="s">
        <v>197</v>
      </c>
      <c r="F2" s="461" t="s">
        <v>3919</v>
      </c>
      <c r="G2" s="461" t="s">
        <v>7307</v>
      </c>
      <c r="H2" s="462" t="s">
        <v>3921</v>
      </c>
      <c r="I2" s="461" t="s">
        <v>2365</v>
      </c>
      <c r="J2" s="461" t="s">
        <v>2366</v>
      </c>
      <c r="K2" s="459" t="s">
        <v>249</v>
      </c>
      <c r="L2" s="459" t="s">
        <v>6</v>
      </c>
      <c r="M2" s="459">
        <v>94804</v>
      </c>
      <c r="N2" s="459" t="s">
        <v>2367</v>
      </c>
      <c r="O2" s="463">
        <v>37.9208482060344</v>
      </c>
      <c r="P2" s="463">
        <v>-122.352250245024</v>
      </c>
      <c r="Q2" s="460">
        <v>30</v>
      </c>
      <c r="R2" s="461" t="s">
        <v>2361</v>
      </c>
      <c r="S2" s="461" t="s">
        <v>3922</v>
      </c>
      <c r="T2" s="461" t="s">
        <v>2366</v>
      </c>
      <c r="U2" s="459" t="s">
        <v>249</v>
      </c>
      <c r="V2" s="459" t="s">
        <v>6</v>
      </c>
      <c r="W2" s="461" t="s">
        <v>184</v>
      </c>
      <c r="X2" s="464">
        <v>44773</v>
      </c>
      <c r="Y2" s="461" t="s">
        <v>2368</v>
      </c>
      <c r="Z2" s="461" t="s">
        <v>3924</v>
      </c>
      <c r="AA2" s="461" t="s">
        <v>3923</v>
      </c>
      <c r="AB2" s="461"/>
      <c r="AC2" s="461">
        <f t="shared" ref="AC2:AC33" si="0">IF(LEN(TRIM(AA2))=0,0,LEN(TRIM(AA2))-LEN(SUBSTITUTE(AA2," ",""))+1)</f>
        <v>27</v>
      </c>
      <c r="AD2" s="461"/>
      <c r="AE2" s="461"/>
      <c r="AF2" s="461">
        <f>IF(LEN(TRIM(AD2))=0,0,LEN(TRIM(AD2))-LEN(SUBSTITUTE(AD2," ",""))+1)</f>
        <v>0</v>
      </c>
    </row>
    <row r="3" spans="1:32" s="465" customFormat="1" ht="128.25" customHeight="1">
      <c r="A3" s="460">
        <v>8002</v>
      </c>
      <c r="B3" s="459" t="s">
        <v>167</v>
      </c>
      <c r="C3" s="459" t="s">
        <v>3918</v>
      </c>
      <c r="D3" s="461" t="s">
        <v>3925</v>
      </c>
      <c r="E3" s="459" t="s">
        <v>170</v>
      </c>
      <c r="F3" s="461" t="s">
        <v>3926</v>
      </c>
      <c r="G3" s="461" t="s">
        <v>3927</v>
      </c>
      <c r="H3" s="461" t="s">
        <v>3928</v>
      </c>
      <c r="I3" s="461" t="s">
        <v>3929</v>
      </c>
      <c r="J3" s="461" t="s">
        <v>3773</v>
      </c>
      <c r="K3" s="459" t="s">
        <v>1287</v>
      </c>
      <c r="L3" s="459" t="s">
        <v>6</v>
      </c>
      <c r="M3" s="466" t="s">
        <v>3930</v>
      </c>
      <c r="N3" s="459" t="s">
        <v>3931</v>
      </c>
      <c r="O3" s="463">
        <v>40.560052492936201</v>
      </c>
      <c r="P3" s="463">
        <v>-75.579796602560705</v>
      </c>
      <c r="Q3" s="467"/>
      <c r="R3" s="461" t="s">
        <v>3925</v>
      </c>
      <c r="S3" s="461" t="s">
        <v>3928</v>
      </c>
      <c r="T3" s="461" t="s">
        <v>3773</v>
      </c>
      <c r="U3" s="459" t="s">
        <v>1287</v>
      </c>
      <c r="V3" s="459" t="s">
        <v>6</v>
      </c>
      <c r="W3" s="461" t="s">
        <v>184</v>
      </c>
      <c r="X3" s="464">
        <v>44801</v>
      </c>
      <c r="Y3" s="461" t="s">
        <v>3932</v>
      </c>
      <c r="Z3" s="461" t="s">
        <v>3934</v>
      </c>
      <c r="AA3" s="461" t="s">
        <v>3933</v>
      </c>
      <c r="AB3" s="461"/>
      <c r="AC3" s="461">
        <f t="shared" si="0"/>
        <v>26</v>
      </c>
      <c r="AD3" s="461"/>
      <c r="AE3" s="461"/>
      <c r="AF3" s="461">
        <f>IF(LEN(TRIM(AD3))=0,0,LEN(TRIM(AD3))-LEN(SUBSTITUTE(AD3," ",""))+1)</f>
        <v>0</v>
      </c>
    </row>
    <row r="4" spans="1:32" s="465" customFormat="1" ht="141" customHeight="1">
      <c r="A4" s="459">
        <v>8003</v>
      </c>
      <c r="B4" s="459" t="s">
        <v>167</v>
      </c>
      <c r="C4" s="459" t="s">
        <v>3918</v>
      </c>
      <c r="D4" s="461" t="s">
        <v>3935</v>
      </c>
      <c r="E4" s="459" t="s">
        <v>170</v>
      </c>
      <c r="F4" s="461" t="s">
        <v>3926</v>
      </c>
      <c r="G4" s="461" t="s">
        <v>3927</v>
      </c>
      <c r="H4" s="461" t="s">
        <v>3936</v>
      </c>
      <c r="I4" s="461" t="s">
        <v>3937</v>
      </c>
      <c r="J4" s="461" t="s">
        <v>3938</v>
      </c>
      <c r="K4" s="459" t="s">
        <v>1287</v>
      </c>
      <c r="L4" s="459" t="s">
        <v>6</v>
      </c>
      <c r="M4" s="466" t="s">
        <v>3939</v>
      </c>
      <c r="N4" s="459" t="s">
        <v>3940</v>
      </c>
      <c r="O4" s="463">
        <v>40.041998883512399</v>
      </c>
      <c r="P4" s="463">
        <v>-75.360717052294206</v>
      </c>
      <c r="Q4" s="467"/>
      <c r="R4" s="461" t="s">
        <v>3941</v>
      </c>
      <c r="S4" s="461" t="s">
        <v>3942</v>
      </c>
      <c r="T4" s="461" t="s">
        <v>3943</v>
      </c>
      <c r="U4" s="459" t="s">
        <v>3944</v>
      </c>
      <c r="V4" s="459" t="s">
        <v>2102</v>
      </c>
      <c r="W4" s="468" t="s">
        <v>184</v>
      </c>
      <c r="X4" s="469">
        <v>44773</v>
      </c>
      <c r="Y4" s="461" t="s">
        <v>3945</v>
      </c>
      <c r="Z4" s="470" t="s">
        <v>3947</v>
      </c>
      <c r="AA4" s="461" t="s">
        <v>3946</v>
      </c>
      <c r="AB4" s="461"/>
      <c r="AC4" s="461">
        <f t="shared" si="0"/>
        <v>24</v>
      </c>
      <c r="AD4" s="461"/>
      <c r="AE4" s="461"/>
      <c r="AF4" s="461">
        <f>IF(LEN(TRIM(AD4))=0,0,LEN(TRIM(AD4))-LEN(SUBSTITUTE(AD4," ",""))+1)</f>
        <v>0</v>
      </c>
    </row>
    <row r="5" spans="1:32" s="465" customFormat="1" ht="90">
      <c r="A5" s="460">
        <v>8004</v>
      </c>
      <c r="B5" s="459" t="s">
        <v>167</v>
      </c>
      <c r="C5" s="459" t="s">
        <v>3918</v>
      </c>
      <c r="D5" s="461" t="s">
        <v>3948</v>
      </c>
      <c r="E5" s="459" t="s">
        <v>170</v>
      </c>
      <c r="F5" s="461" t="s">
        <v>3949</v>
      </c>
      <c r="G5" s="461" t="s">
        <v>3950</v>
      </c>
      <c r="H5" s="741" t="s">
        <v>3951</v>
      </c>
      <c r="I5" s="461" t="s">
        <v>3952</v>
      </c>
      <c r="J5" s="461" t="s">
        <v>3953</v>
      </c>
      <c r="K5" s="459" t="s">
        <v>1287</v>
      </c>
      <c r="L5" s="459" t="s">
        <v>6</v>
      </c>
      <c r="M5" s="459">
        <v>19032</v>
      </c>
      <c r="N5" s="752" t="s">
        <v>3954</v>
      </c>
      <c r="O5" s="463">
        <v>39.889790100571801</v>
      </c>
      <c r="P5" s="463">
        <v>-75.277602002345702</v>
      </c>
      <c r="Q5" s="481">
        <v>2</v>
      </c>
      <c r="R5" s="461" t="s">
        <v>3948</v>
      </c>
      <c r="S5" s="461" t="s">
        <v>3951</v>
      </c>
      <c r="T5" s="461" t="s">
        <v>3955</v>
      </c>
      <c r="U5" s="459" t="s">
        <v>1287</v>
      </c>
      <c r="V5" s="459" t="s">
        <v>6</v>
      </c>
      <c r="W5" s="468" t="s">
        <v>2886</v>
      </c>
      <c r="X5" s="469">
        <v>45324</v>
      </c>
      <c r="Y5" s="461" t="s">
        <v>3956</v>
      </c>
      <c r="Z5" s="461"/>
      <c r="AA5" s="461" t="s">
        <v>7255</v>
      </c>
      <c r="AB5" s="461"/>
      <c r="AC5" s="461">
        <f t="shared" si="0"/>
        <v>18</v>
      </c>
      <c r="AD5" s="461" t="s">
        <v>7051</v>
      </c>
      <c r="AE5" s="741" t="s">
        <v>7052</v>
      </c>
      <c r="AF5" s="461" t="s">
        <v>3954</v>
      </c>
    </row>
    <row r="6" spans="1:32" s="465" customFormat="1" ht="90">
      <c r="A6" s="459">
        <v>8005</v>
      </c>
      <c r="B6" s="482" t="s">
        <v>167</v>
      </c>
      <c r="C6" s="482" t="s">
        <v>3918</v>
      </c>
      <c r="D6" s="483" t="s">
        <v>3958</v>
      </c>
      <c r="E6" s="459" t="s">
        <v>170</v>
      </c>
      <c r="F6" s="461" t="s">
        <v>3919</v>
      </c>
      <c r="G6" s="461" t="s">
        <v>3959</v>
      </c>
      <c r="H6" s="461" t="s">
        <v>3960</v>
      </c>
      <c r="I6" s="461" t="s">
        <v>3961</v>
      </c>
      <c r="J6" s="461" t="s">
        <v>1989</v>
      </c>
      <c r="K6" s="459" t="s">
        <v>435</v>
      </c>
      <c r="L6" s="459" t="s">
        <v>6</v>
      </c>
      <c r="M6" s="459">
        <v>48108</v>
      </c>
      <c r="N6" s="459" t="s">
        <v>3962</v>
      </c>
      <c r="O6" s="463">
        <v>44.31</v>
      </c>
      <c r="P6" s="463">
        <v>-85.6</v>
      </c>
      <c r="Q6" s="467">
        <v>200</v>
      </c>
      <c r="R6" s="461" t="s">
        <v>3963</v>
      </c>
      <c r="S6" s="461" t="s">
        <v>3960</v>
      </c>
      <c r="T6" s="461" t="s">
        <v>1989</v>
      </c>
      <c r="U6" s="459" t="s">
        <v>435</v>
      </c>
      <c r="V6" s="459" t="s">
        <v>6</v>
      </c>
      <c r="W6" s="461" t="s">
        <v>2886</v>
      </c>
      <c r="X6" s="464">
        <v>45299</v>
      </c>
      <c r="Y6" s="461" t="s">
        <v>3964</v>
      </c>
      <c r="Z6" s="461"/>
      <c r="AA6" s="461" t="s">
        <v>7308</v>
      </c>
      <c r="AB6" s="461"/>
      <c r="AC6" s="461">
        <f t="shared" si="0"/>
        <v>23</v>
      </c>
      <c r="AD6" s="461"/>
      <c r="AE6" s="461"/>
      <c r="AF6" s="461">
        <f t="shared" ref="AF6:AF11" si="1">IF(LEN(TRIM(AD6))=0,0,LEN(TRIM(AD6))-LEN(SUBSTITUTE(AD6," ",""))+1)</f>
        <v>0</v>
      </c>
    </row>
    <row r="7" spans="1:32" s="465" customFormat="1" ht="220.5" customHeight="1">
      <c r="A7" s="460">
        <v>8006</v>
      </c>
      <c r="B7" s="497" t="s">
        <v>167</v>
      </c>
      <c r="C7" s="497" t="s">
        <v>3918</v>
      </c>
      <c r="D7" s="498" t="s">
        <v>2504</v>
      </c>
      <c r="E7" s="459" t="s">
        <v>170</v>
      </c>
      <c r="F7" s="459" t="s">
        <v>3966</v>
      </c>
      <c r="G7" s="461" t="s">
        <v>3967</v>
      </c>
      <c r="H7" s="471" t="s">
        <v>2506</v>
      </c>
      <c r="I7" s="461" t="s">
        <v>3968</v>
      </c>
      <c r="J7" s="461" t="s">
        <v>1633</v>
      </c>
      <c r="K7" s="459" t="s">
        <v>435</v>
      </c>
      <c r="L7" s="459" t="s">
        <v>6</v>
      </c>
      <c r="M7" s="459">
        <v>49423</v>
      </c>
      <c r="N7" s="459" t="s">
        <v>2508</v>
      </c>
      <c r="O7" s="463">
        <v>42.775484159999998</v>
      </c>
      <c r="P7" s="463">
        <v>-86.13</v>
      </c>
      <c r="Q7" s="467"/>
      <c r="R7" s="461" t="s">
        <v>2504</v>
      </c>
      <c r="S7" s="472" t="s">
        <v>3969</v>
      </c>
      <c r="T7" s="461" t="s">
        <v>3970</v>
      </c>
      <c r="U7" s="459" t="s">
        <v>435</v>
      </c>
      <c r="V7" s="459" t="s">
        <v>6</v>
      </c>
      <c r="W7" s="461" t="s">
        <v>578</v>
      </c>
      <c r="X7" s="464">
        <v>45148</v>
      </c>
      <c r="Y7" s="461" t="s">
        <v>3971</v>
      </c>
      <c r="Z7" s="461" t="s">
        <v>3973</v>
      </c>
      <c r="AA7" s="461" t="s">
        <v>3972</v>
      </c>
      <c r="AB7" s="461"/>
      <c r="AC7" s="461">
        <f t="shared" si="0"/>
        <v>22</v>
      </c>
      <c r="AD7" s="461"/>
      <c r="AE7" s="461"/>
      <c r="AF7" s="461">
        <f t="shared" si="1"/>
        <v>0</v>
      </c>
    </row>
    <row r="8" spans="1:32" s="465" customFormat="1" ht="75">
      <c r="A8" s="459">
        <v>8007</v>
      </c>
      <c r="B8" s="482" t="s">
        <v>167</v>
      </c>
      <c r="C8" s="482" t="s">
        <v>3918</v>
      </c>
      <c r="D8" s="483" t="s">
        <v>3974</v>
      </c>
      <c r="E8" s="459" t="s">
        <v>197</v>
      </c>
      <c r="F8" s="461" t="s">
        <v>3975</v>
      </c>
      <c r="G8" s="461" t="s">
        <v>7309</v>
      </c>
      <c r="H8" s="462" t="s">
        <v>3977</v>
      </c>
      <c r="I8" s="461" t="s">
        <v>2948</v>
      </c>
      <c r="J8" s="461" t="s">
        <v>2949</v>
      </c>
      <c r="K8" s="459" t="s">
        <v>753</v>
      </c>
      <c r="L8" s="459" t="s">
        <v>6</v>
      </c>
      <c r="M8" s="466" t="s">
        <v>3978</v>
      </c>
      <c r="N8" s="459" t="s">
        <v>3979</v>
      </c>
      <c r="O8" s="463">
        <v>42.6034605288663</v>
      </c>
      <c r="P8" s="463">
        <v>-71.282785015293101</v>
      </c>
      <c r="Q8" s="467">
        <v>151</v>
      </c>
      <c r="R8" s="461" t="s">
        <v>1956</v>
      </c>
      <c r="S8" s="462" t="s">
        <v>1952</v>
      </c>
      <c r="T8" s="461" t="s">
        <v>974</v>
      </c>
      <c r="U8" s="459" t="s">
        <v>177</v>
      </c>
      <c r="V8" s="459" t="s">
        <v>6</v>
      </c>
      <c r="W8" s="473" t="s">
        <v>184</v>
      </c>
      <c r="X8" s="464">
        <v>44773</v>
      </c>
      <c r="Y8" s="461" t="s">
        <v>3980</v>
      </c>
      <c r="Z8" s="461"/>
      <c r="AA8" s="461" t="s">
        <v>3981</v>
      </c>
      <c r="AB8" s="461"/>
      <c r="AC8" s="461">
        <f t="shared" si="0"/>
        <v>24</v>
      </c>
      <c r="AD8" s="461"/>
      <c r="AE8" s="461"/>
      <c r="AF8" s="461">
        <f t="shared" si="1"/>
        <v>0</v>
      </c>
    </row>
    <row r="9" spans="1:32" s="465" customFormat="1" ht="90">
      <c r="A9" s="460">
        <v>8008</v>
      </c>
      <c r="B9" s="497" t="s">
        <v>167</v>
      </c>
      <c r="C9" s="497" t="s">
        <v>3918</v>
      </c>
      <c r="D9" s="498" t="s">
        <v>3982</v>
      </c>
      <c r="E9" s="459" t="s">
        <v>197</v>
      </c>
      <c r="F9" s="461" t="s">
        <v>3949</v>
      </c>
      <c r="G9" s="461" t="s">
        <v>3983</v>
      </c>
      <c r="H9" s="474" t="s">
        <v>3984</v>
      </c>
      <c r="I9" s="461" t="s">
        <v>3985</v>
      </c>
      <c r="J9" s="461" t="s">
        <v>3986</v>
      </c>
      <c r="K9" s="459" t="s">
        <v>249</v>
      </c>
      <c r="L9" s="459" t="s">
        <v>6</v>
      </c>
      <c r="M9" s="459">
        <v>94588</v>
      </c>
      <c r="N9" s="459" t="s">
        <v>3987</v>
      </c>
      <c r="O9" s="463">
        <v>37.686234861156201</v>
      </c>
      <c r="P9" s="463">
        <v>-121.87167694496399</v>
      </c>
      <c r="Q9" s="467">
        <v>23</v>
      </c>
      <c r="R9" s="461" t="s">
        <v>3982</v>
      </c>
      <c r="S9" s="462" t="s">
        <v>3984</v>
      </c>
      <c r="T9" s="461" t="s">
        <v>3986</v>
      </c>
      <c r="U9" s="459" t="s">
        <v>249</v>
      </c>
      <c r="V9" s="459" t="s">
        <v>6</v>
      </c>
      <c r="W9" s="459" t="s">
        <v>184</v>
      </c>
      <c r="X9" s="464">
        <v>44773</v>
      </c>
      <c r="Y9" s="461" t="s">
        <v>3988</v>
      </c>
      <c r="Z9" s="461"/>
      <c r="AA9" s="461" t="s">
        <v>3989</v>
      </c>
      <c r="AB9" s="461"/>
      <c r="AC9" s="461">
        <f t="shared" si="0"/>
        <v>22</v>
      </c>
      <c r="AD9" s="461"/>
      <c r="AE9" s="461"/>
      <c r="AF9" s="461">
        <f t="shared" si="1"/>
        <v>0</v>
      </c>
    </row>
    <row r="10" spans="1:32" s="465" customFormat="1" ht="105">
      <c r="A10" s="459">
        <v>8009</v>
      </c>
      <c r="B10" s="482" t="s">
        <v>167</v>
      </c>
      <c r="C10" s="482" t="s">
        <v>3918</v>
      </c>
      <c r="D10" s="483" t="s">
        <v>3990</v>
      </c>
      <c r="E10" s="459" t="s">
        <v>170</v>
      </c>
      <c r="F10" s="461" t="s">
        <v>3949</v>
      </c>
      <c r="G10" s="461" t="s">
        <v>3991</v>
      </c>
      <c r="H10" s="462" t="s">
        <v>3992</v>
      </c>
      <c r="I10" s="461" t="s">
        <v>3993</v>
      </c>
      <c r="J10" s="461" t="s">
        <v>3994</v>
      </c>
      <c r="K10" s="459" t="s">
        <v>802</v>
      </c>
      <c r="L10" s="459" t="s">
        <v>6</v>
      </c>
      <c r="M10" s="459">
        <v>47449</v>
      </c>
      <c r="N10" s="459" t="s">
        <v>3995</v>
      </c>
      <c r="O10" s="463">
        <v>38.904496165527</v>
      </c>
      <c r="P10" s="463">
        <v>-86.919273315232104</v>
      </c>
      <c r="Q10" s="467">
        <v>12</v>
      </c>
      <c r="R10" s="461" t="s">
        <v>3990</v>
      </c>
      <c r="S10" s="461" t="s">
        <v>3992</v>
      </c>
      <c r="T10" s="461" t="s">
        <v>3994</v>
      </c>
      <c r="U10" s="459" t="s">
        <v>802</v>
      </c>
      <c r="V10" s="459" t="s">
        <v>6</v>
      </c>
      <c r="W10" s="459" t="s">
        <v>184</v>
      </c>
      <c r="X10" s="464">
        <v>44773</v>
      </c>
      <c r="Y10" s="461" t="s">
        <v>3996</v>
      </c>
      <c r="Z10" s="461"/>
      <c r="AA10" s="461" t="s">
        <v>3997</v>
      </c>
      <c r="AB10" s="461"/>
      <c r="AC10" s="461">
        <f t="shared" si="0"/>
        <v>28</v>
      </c>
      <c r="AD10" s="461"/>
      <c r="AE10" s="461"/>
      <c r="AF10" s="461">
        <f t="shared" si="1"/>
        <v>0</v>
      </c>
    </row>
    <row r="11" spans="1:32" s="465" customFormat="1" ht="141" customHeight="1">
      <c r="A11" s="460">
        <v>8010</v>
      </c>
      <c r="B11" s="497" t="s">
        <v>167</v>
      </c>
      <c r="C11" s="497" t="s">
        <v>3918</v>
      </c>
      <c r="D11" s="498" t="s">
        <v>3998</v>
      </c>
      <c r="E11" s="459" t="s">
        <v>197</v>
      </c>
      <c r="F11" s="461" t="s">
        <v>3919</v>
      </c>
      <c r="G11" s="461" t="s">
        <v>3999</v>
      </c>
      <c r="H11" s="462" t="s">
        <v>4000</v>
      </c>
      <c r="I11" s="465" t="s">
        <v>4001</v>
      </c>
      <c r="J11" s="461" t="s">
        <v>4002</v>
      </c>
      <c r="K11" s="459" t="s">
        <v>249</v>
      </c>
      <c r="L11" s="459" t="s">
        <v>6</v>
      </c>
      <c r="M11" s="459">
        <v>95662</v>
      </c>
      <c r="N11" s="459" t="s">
        <v>4003</v>
      </c>
      <c r="O11" s="463">
        <v>38.672468377398197</v>
      </c>
      <c r="P11" s="463">
        <v>-121.41509570033</v>
      </c>
      <c r="Q11" s="460">
        <v>30</v>
      </c>
      <c r="R11" s="461" t="s">
        <v>3998</v>
      </c>
      <c r="S11" s="459" t="s">
        <v>4000</v>
      </c>
      <c r="T11" s="465" t="s">
        <v>4004</v>
      </c>
      <c r="U11" s="459" t="s">
        <v>249</v>
      </c>
      <c r="V11" s="459" t="s">
        <v>6</v>
      </c>
      <c r="W11" s="459" t="s">
        <v>184</v>
      </c>
      <c r="X11" s="464">
        <v>44437</v>
      </c>
      <c r="Y11" s="461" t="s">
        <v>4005</v>
      </c>
      <c r="Z11" s="461" t="s">
        <v>4008</v>
      </c>
      <c r="AA11" s="461" t="s">
        <v>4006</v>
      </c>
      <c r="AB11" s="461" t="s">
        <v>4007</v>
      </c>
      <c r="AC11" s="461">
        <f t="shared" si="0"/>
        <v>19</v>
      </c>
      <c r="AD11" s="461"/>
      <c r="AE11" s="461"/>
      <c r="AF11" s="461">
        <f t="shared" si="1"/>
        <v>0</v>
      </c>
    </row>
    <row r="12" spans="1:32" s="465" customFormat="1" ht="141" customHeight="1">
      <c r="A12" s="459">
        <v>8011</v>
      </c>
      <c r="B12" s="482" t="s">
        <v>195</v>
      </c>
      <c r="C12" s="482" t="s">
        <v>3918</v>
      </c>
      <c r="D12" s="483" t="s">
        <v>4009</v>
      </c>
      <c r="E12" s="459" t="s">
        <v>170</v>
      </c>
      <c r="F12" s="459" t="s">
        <v>4010</v>
      </c>
      <c r="G12" s="461" t="s">
        <v>4011</v>
      </c>
      <c r="H12" s="461" t="s">
        <v>4012</v>
      </c>
      <c r="I12" s="461" t="s">
        <v>4013</v>
      </c>
      <c r="J12" s="461" t="s">
        <v>4014</v>
      </c>
      <c r="K12" s="459" t="s">
        <v>1598</v>
      </c>
      <c r="L12" s="459" t="s">
        <v>6</v>
      </c>
      <c r="M12" s="459">
        <v>20190</v>
      </c>
      <c r="N12" s="459" t="s">
        <v>4015</v>
      </c>
      <c r="O12" s="463">
        <v>38.954595620119598</v>
      </c>
      <c r="P12" s="463">
        <v>-77.357477390399893</v>
      </c>
      <c r="Q12" s="467"/>
      <c r="R12" s="461" t="s">
        <v>4009</v>
      </c>
      <c r="S12" s="462" t="s">
        <v>4012</v>
      </c>
      <c r="T12" s="461" t="s">
        <v>4014</v>
      </c>
      <c r="U12" s="459" t="s">
        <v>1598</v>
      </c>
      <c r="V12" s="459" t="s">
        <v>6</v>
      </c>
      <c r="W12" s="461" t="s">
        <v>184</v>
      </c>
      <c r="X12" s="464">
        <v>45289</v>
      </c>
      <c r="Y12" s="461" t="s">
        <v>4016</v>
      </c>
      <c r="Z12" s="461" t="s">
        <v>4018</v>
      </c>
      <c r="AA12" s="461" t="s">
        <v>4017</v>
      </c>
      <c r="AB12" s="461"/>
      <c r="AC12" s="461">
        <f t="shared" si="0"/>
        <v>24</v>
      </c>
      <c r="AD12" s="461"/>
      <c r="AE12" s="461"/>
      <c r="AF12" s="461"/>
    </row>
    <row r="13" spans="1:32" s="465" customFormat="1" ht="90">
      <c r="A13" s="460">
        <v>8012</v>
      </c>
      <c r="B13" s="497" t="s">
        <v>167</v>
      </c>
      <c r="C13" s="497" t="s">
        <v>3918</v>
      </c>
      <c r="D13" s="498" t="s">
        <v>4019</v>
      </c>
      <c r="E13" s="459" t="s">
        <v>197</v>
      </c>
      <c r="F13" s="461" t="s">
        <v>3919</v>
      </c>
      <c r="G13" s="461" t="s">
        <v>4020</v>
      </c>
      <c r="H13" s="462" t="s">
        <v>4021</v>
      </c>
      <c r="I13" s="461" t="s">
        <v>4022</v>
      </c>
      <c r="J13" s="461" t="s">
        <v>4023</v>
      </c>
      <c r="K13" s="459" t="s">
        <v>753</v>
      </c>
      <c r="L13" s="459" t="s">
        <v>6</v>
      </c>
      <c r="M13" s="466" t="s">
        <v>4024</v>
      </c>
      <c r="N13" s="459" t="s">
        <v>4025</v>
      </c>
      <c r="O13" s="463">
        <v>42.624526677729399</v>
      </c>
      <c r="P13" s="463">
        <v>-71.351287744907594</v>
      </c>
      <c r="Q13" s="467">
        <v>6</v>
      </c>
      <c r="R13" s="461" t="s">
        <v>4019</v>
      </c>
      <c r="S13" s="461" t="s">
        <v>4026</v>
      </c>
      <c r="T13" s="461" t="s">
        <v>4023</v>
      </c>
      <c r="U13" s="459" t="s">
        <v>753</v>
      </c>
      <c r="V13" s="459" t="s">
        <v>6</v>
      </c>
      <c r="W13" s="459" t="s">
        <v>184</v>
      </c>
      <c r="X13" s="464">
        <v>44773</v>
      </c>
      <c r="Y13" s="461" t="s">
        <v>4027</v>
      </c>
      <c r="Z13" s="461" t="s">
        <v>4030</v>
      </c>
      <c r="AA13" s="461" t="s">
        <v>4028</v>
      </c>
      <c r="AB13" s="462" t="s">
        <v>4029</v>
      </c>
      <c r="AC13" s="461">
        <f t="shared" si="0"/>
        <v>19</v>
      </c>
      <c r="AD13" s="461"/>
      <c r="AE13" s="461"/>
      <c r="AF13" s="461"/>
    </row>
    <row r="14" spans="1:32" s="465" customFormat="1" ht="105">
      <c r="A14" s="459">
        <v>8013</v>
      </c>
      <c r="B14" s="482" t="s">
        <v>167</v>
      </c>
      <c r="C14" s="482" t="s">
        <v>3918</v>
      </c>
      <c r="D14" s="483" t="s">
        <v>3394</v>
      </c>
      <c r="E14" s="482" t="s">
        <v>170</v>
      </c>
      <c r="F14" s="461" t="s">
        <v>4031</v>
      </c>
      <c r="G14" s="461" t="s">
        <v>4032</v>
      </c>
      <c r="H14" s="461" t="s">
        <v>3395</v>
      </c>
      <c r="I14" s="461" t="s">
        <v>3396</v>
      </c>
      <c r="J14" s="461" t="s">
        <v>490</v>
      </c>
      <c r="K14" s="459" t="s">
        <v>486</v>
      </c>
      <c r="L14" s="459" t="s">
        <v>6</v>
      </c>
      <c r="M14" s="459">
        <v>63123</v>
      </c>
      <c r="N14" s="459" t="s">
        <v>3397</v>
      </c>
      <c r="O14" s="463">
        <v>38.525190795696098</v>
      </c>
      <c r="P14" s="463">
        <v>-90.332894315494698</v>
      </c>
      <c r="Q14" s="467">
        <v>92</v>
      </c>
      <c r="R14" s="461" t="s">
        <v>3398</v>
      </c>
      <c r="S14" s="461" t="s">
        <v>3399</v>
      </c>
      <c r="T14" s="461" t="s">
        <v>3400</v>
      </c>
      <c r="U14" s="459" t="s">
        <v>3401</v>
      </c>
      <c r="V14" s="459" t="s">
        <v>3402</v>
      </c>
      <c r="W14" s="459" t="s">
        <v>184</v>
      </c>
      <c r="X14" s="464">
        <v>44773</v>
      </c>
      <c r="Y14" s="461" t="s">
        <v>3403</v>
      </c>
      <c r="Z14" s="461" t="s">
        <v>4033</v>
      </c>
      <c r="AA14" s="461" t="s">
        <v>3404</v>
      </c>
      <c r="AB14" s="462" t="s">
        <v>3405</v>
      </c>
      <c r="AC14" s="461">
        <f t="shared" si="0"/>
        <v>24</v>
      </c>
      <c r="AD14" s="461"/>
      <c r="AE14" s="461"/>
      <c r="AF14" s="461"/>
    </row>
    <row r="15" spans="1:32" s="465" customFormat="1" ht="105">
      <c r="A15" s="460">
        <v>8014</v>
      </c>
      <c r="B15" s="497" t="s">
        <v>167</v>
      </c>
      <c r="C15" s="497" t="s">
        <v>3918</v>
      </c>
      <c r="D15" s="498" t="s">
        <v>4034</v>
      </c>
      <c r="E15" s="459" t="s">
        <v>197</v>
      </c>
      <c r="F15" s="461" t="s">
        <v>4010</v>
      </c>
      <c r="G15" s="461" t="s">
        <v>4035</v>
      </c>
      <c r="H15" s="461" t="s">
        <v>4036</v>
      </c>
      <c r="I15" s="461" t="s">
        <v>4037</v>
      </c>
      <c r="J15" s="461" t="s">
        <v>4038</v>
      </c>
      <c r="K15" s="459" t="s">
        <v>2038</v>
      </c>
      <c r="L15" s="459" t="s">
        <v>6</v>
      </c>
      <c r="M15" s="459">
        <v>66211</v>
      </c>
      <c r="N15" s="459" t="s">
        <v>4039</v>
      </c>
      <c r="O15" s="463">
        <v>38.924750348169802</v>
      </c>
      <c r="P15" s="463">
        <v>-94.655602872037704</v>
      </c>
      <c r="Q15" s="467"/>
      <c r="R15" s="461"/>
      <c r="S15" s="461" t="s">
        <v>4036</v>
      </c>
      <c r="T15" s="461" t="s">
        <v>4038</v>
      </c>
      <c r="U15" s="459" t="s">
        <v>2038</v>
      </c>
      <c r="V15" s="459" t="s">
        <v>6</v>
      </c>
      <c r="W15" s="459" t="s">
        <v>184</v>
      </c>
      <c r="X15" s="464">
        <v>44434</v>
      </c>
      <c r="Y15" s="461" t="s">
        <v>4040</v>
      </c>
      <c r="Z15" s="461"/>
      <c r="AA15" s="461" t="s">
        <v>4041</v>
      </c>
      <c r="AB15" s="461" t="s">
        <v>4042</v>
      </c>
      <c r="AC15" s="461">
        <f t="shared" si="0"/>
        <v>21</v>
      </c>
      <c r="AD15" s="461"/>
      <c r="AE15" s="461"/>
      <c r="AF15" s="461"/>
    </row>
    <row r="16" spans="1:32" s="465" customFormat="1" ht="90">
      <c r="A16" s="459">
        <v>8015</v>
      </c>
      <c r="B16" s="482" t="s">
        <v>167</v>
      </c>
      <c r="C16" s="482" t="s">
        <v>3918</v>
      </c>
      <c r="D16" s="483" t="s">
        <v>4043</v>
      </c>
      <c r="E16" s="459" t="s">
        <v>170</v>
      </c>
      <c r="F16" s="461" t="s">
        <v>3949</v>
      </c>
      <c r="G16" s="461" t="s">
        <v>4044</v>
      </c>
      <c r="H16" s="461" t="s">
        <v>4045</v>
      </c>
      <c r="I16" s="465" t="s">
        <v>4046</v>
      </c>
      <c r="J16" s="461" t="s">
        <v>4047</v>
      </c>
      <c r="K16" s="459" t="s">
        <v>4048</v>
      </c>
      <c r="L16" s="459" t="s">
        <v>6</v>
      </c>
      <c r="M16" s="466" t="s">
        <v>4049</v>
      </c>
      <c r="N16" s="459" t="s">
        <v>4050</v>
      </c>
      <c r="O16" s="463">
        <v>38.902977712612802</v>
      </c>
      <c r="P16" s="463">
        <v>-77.037826003594901</v>
      </c>
      <c r="Q16" s="467">
        <v>5</v>
      </c>
      <c r="R16" s="465" t="s">
        <v>4051</v>
      </c>
      <c r="S16" s="465" t="s">
        <v>4045</v>
      </c>
      <c r="T16" s="465" t="s">
        <v>3792</v>
      </c>
      <c r="U16" s="459" t="s">
        <v>806</v>
      </c>
      <c r="V16" s="459" t="s">
        <v>3792</v>
      </c>
      <c r="W16" s="459" t="s">
        <v>184</v>
      </c>
      <c r="X16" s="464">
        <v>44781</v>
      </c>
      <c r="Y16" s="465" t="s">
        <v>4052</v>
      </c>
      <c r="Z16" s="465" t="s">
        <v>4054</v>
      </c>
      <c r="AA16" s="461" t="s">
        <v>4053</v>
      </c>
      <c r="AB16" s="461" t="s">
        <v>4045</v>
      </c>
      <c r="AC16" s="461">
        <f t="shared" si="0"/>
        <v>26</v>
      </c>
      <c r="AD16" s="461"/>
      <c r="AE16" s="461"/>
      <c r="AF16" s="461"/>
    </row>
    <row r="17" spans="1:32" s="465" customFormat="1" ht="105">
      <c r="A17" s="460">
        <v>8016</v>
      </c>
      <c r="B17" s="497" t="s">
        <v>167</v>
      </c>
      <c r="C17" s="497" t="s">
        <v>3918</v>
      </c>
      <c r="D17" s="498" t="s">
        <v>4055</v>
      </c>
      <c r="E17" s="459" t="s">
        <v>170</v>
      </c>
      <c r="F17" s="461" t="s">
        <v>4031</v>
      </c>
      <c r="G17" s="461" t="s">
        <v>7310</v>
      </c>
      <c r="H17" s="461" t="s">
        <v>4057</v>
      </c>
      <c r="I17" s="461" t="s">
        <v>4058</v>
      </c>
      <c r="J17" s="461" t="s">
        <v>4059</v>
      </c>
      <c r="K17" s="459" t="s">
        <v>4060</v>
      </c>
      <c r="L17" s="459" t="s">
        <v>6</v>
      </c>
      <c r="M17" s="475" t="s">
        <v>4061</v>
      </c>
      <c r="N17" s="459" t="s">
        <v>4062</v>
      </c>
      <c r="O17" s="463">
        <v>43.076463425855103</v>
      </c>
      <c r="P17" s="463">
        <v>-70.801081887217606</v>
      </c>
      <c r="Q17" s="467">
        <v>98</v>
      </c>
      <c r="R17" s="461" t="s">
        <v>4063</v>
      </c>
      <c r="S17" s="461" t="s">
        <v>4064</v>
      </c>
      <c r="T17" s="461" t="s">
        <v>4065</v>
      </c>
      <c r="U17" s="459" t="s">
        <v>1589</v>
      </c>
      <c r="V17" s="459" t="s">
        <v>918</v>
      </c>
      <c r="W17" s="459" t="s">
        <v>184</v>
      </c>
      <c r="X17" s="464">
        <v>44773</v>
      </c>
      <c r="Y17" s="461" t="s">
        <v>4066</v>
      </c>
      <c r="Z17" s="461"/>
      <c r="AA17" s="461" t="s">
        <v>4067</v>
      </c>
      <c r="AB17" s="461" t="s">
        <v>4068</v>
      </c>
      <c r="AC17" s="461">
        <f t="shared" si="0"/>
        <v>25</v>
      </c>
      <c r="AD17" s="461"/>
      <c r="AE17" s="461"/>
      <c r="AF17" s="461"/>
    </row>
    <row r="18" spans="1:32" s="465" customFormat="1" ht="165">
      <c r="A18" s="459">
        <v>8017</v>
      </c>
      <c r="B18" s="482" t="s">
        <v>167</v>
      </c>
      <c r="C18" s="482" t="s">
        <v>3918</v>
      </c>
      <c r="D18" s="483" t="s">
        <v>3415</v>
      </c>
      <c r="E18" s="459" t="s">
        <v>170</v>
      </c>
      <c r="F18" s="461" t="s">
        <v>4031</v>
      </c>
      <c r="G18" s="461" t="s">
        <v>4069</v>
      </c>
      <c r="H18" s="461" t="s">
        <v>3418</v>
      </c>
      <c r="I18" s="461" t="s">
        <v>3419</v>
      </c>
      <c r="J18" s="461" t="s">
        <v>1597</v>
      </c>
      <c r="K18" s="459" t="s">
        <v>1598</v>
      </c>
      <c r="L18" s="459" t="s">
        <v>6</v>
      </c>
      <c r="M18" s="468">
        <v>23452</v>
      </c>
      <c r="N18" s="459" t="s">
        <v>3420</v>
      </c>
      <c r="O18" s="463">
        <v>36.827109434501097</v>
      </c>
      <c r="P18" s="463">
        <v>-76.064242989169301</v>
      </c>
      <c r="Q18" s="466"/>
      <c r="R18" s="461" t="s">
        <v>3415</v>
      </c>
      <c r="S18" s="461" t="s">
        <v>3418</v>
      </c>
      <c r="T18" s="461" t="s">
        <v>3421</v>
      </c>
      <c r="U18" s="459" t="s">
        <v>3422</v>
      </c>
      <c r="V18" s="459" t="s">
        <v>918</v>
      </c>
      <c r="W18" s="459" t="s">
        <v>184</v>
      </c>
      <c r="X18" s="464">
        <v>44426</v>
      </c>
      <c r="Y18" s="461" t="s">
        <v>861</v>
      </c>
      <c r="Z18" s="461"/>
      <c r="AA18" s="461" t="s">
        <v>3424</v>
      </c>
      <c r="AB18" s="461" t="s">
        <v>3425</v>
      </c>
      <c r="AC18" s="461">
        <f t="shared" si="0"/>
        <v>21</v>
      </c>
      <c r="AD18" s="461"/>
      <c r="AE18" s="461"/>
      <c r="AF18" s="461"/>
    </row>
    <row r="19" spans="1:32" s="465" customFormat="1" ht="165">
      <c r="A19" s="460">
        <v>8018</v>
      </c>
      <c r="B19" s="497" t="s">
        <v>167</v>
      </c>
      <c r="C19" s="497" t="s">
        <v>3918</v>
      </c>
      <c r="D19" s="498" t="s">
        <v>3415</v>
      </c>
      <c r="E19" s="459" t="s">
        <v>170</v>
      </c>
      <c r="F19" s="461" t="s">
        <v>4031</v>
      </c>
      <c r="G19" s="461" t="s">
        <v>4069</v>
      </c>
      <c r="H19" s="461" t="s">
        <v>3418</v>
      </c>
      <c r="I19" s="461" t="s">
        <v>3426</v>
      </c>
      <c r="J19" s="461" t="s">
        <v>1380</v>
      </c>
      <c r="K19" s="459" t="s">
        <v>985</v>
      </c>
      <c r="L19" s="459" t="s">
        <v>6</v>
      </c>
      <c r="M19" s="468">
        <v>78753</v>
      </c>
      <c r="N19" s="459" t="s">
        <v>3427</v>
      </c>
      <c r="O19" s="463">
        <v>30.412513791364301</v>
      </c>
      <c r="P19" s="463">
        <v>-97.645902029821002</v>
      </c>
      <c r="Q19" s="467"/>
      <c r="R19" s="461" t="s">
        <v>3415</v>
      </c>
      <c r="S19" s="461" t="s">
        <v>3418</v>
      </c>
      <c r="T19" s="461" t="s">
        <v>3421</v>
      </c>
      <c r="U19" s="459" t="s">
        <v>3422</v>
      </c>
      <c r="V19" s="459" t="s">
        <v>918</v>
      </c>
      <c r="W19" s="459" t="s">
        <v>184</v>
      </c>
      <c r="X19" s="464">
        <v>44430</v>
      </c>
      <c r="Y19" s="461" t="s">
        <v>861</v>
      </c>
      <c r="Z19" s="476"/>
      <c r="AA19" s="461" t="s">
        <v>3424</v>
      </c>
      <c r="AB19" s="461" t="s">
        <v>3425</v>
      </c>
      <c r="AC19" s="461">
        <f t="shared" si="0"/>
        <v>21</v>
      </c>
      <c r="AD19" s="461"/>
      <c r="AE19" s="461"/>
      <c r="AF19" s="461"/>
    </row>
    <row r="20" spans="1:32" s="465" customFormat="1" ht="165">
      <c r="A20" s="459">
        <v>8019</v>
      </c>
      <c r="B20" s="482" t="s">
        <v>167</v>
      </c>
      <c r="C20" s="482" t="s">
        <v>3918</v>
      </c>
      <c r="D20" s="483" t="s">
        <v>3415</v>
      </c>
      <c r="E20" s="459" t="s">
        <v>170</v>
      </c>
      <c r="F20" s="461" t="s">
        <v>4031</v>
      </c>
      <c r="G20" s="461" t="s">
        <v>4069</v>
      </c>
      <c r="H20" s="461" t="s">
        <v>3418</v>
      </c>
      <c r="I20" s="461" t="s">
        <v>3428</v>
      </c>
      <c r="J20" s="461" t="s">
        <v>3429</v>
      </c>
      <c r="K20" s="459" t="s">
        <v>3430</v>
      </c>
      <c r="L20" s="459" t="s">
        <v>6</v>
      </c>
      <c r="M20" s="468">
        <v>97230</v>
      </c>
      <c r="N20" s="459" t="s">
        <v>3431</v>
      </c>
      <c r="O20" s="463">
        <v>45.560321657416097</v>
      </c>
      <c r="P20" s="463">
        <v>-122.526539758192</v>
      </c>
      <c r="Q20" s="467"/>
      <c r="R20" s="461" t="s">
        <v>3415</v>
      </c>
      <c r="S20" s="461" t="s">
        <v>3418</v>
      </c>
      <c r="T20" s="461" t="s">
        <v>3421</v>
      </c>
      <c r="U20" s="459" t="s">
        <v>3422</v>
      </c>
      <c r="V20" s="459" t="s">
        <v>918</v>
      </c>
      <c r="W20" s="459" t="s">
        <v>184</v>
      </c>
      <c r="X20" s="464">
        <v>44430</v>
      </c>
      <c r="Y20" s="461" t="s">
        <v>861</v>
      </c>
      <c r="Z20" s="476"/>
      <c r="AA20" s="461" t="s">
        <v>3424</v>
      </c>
      <c r="AB20" s="461" t="s">
        <v>3425</v>
      </c>
      <c r="AC20" s="461">
        <f t="shared" si="0"/>
        <v>21</v>
      </c>
      <c r="AD20" s="461"/>
      <c r="AE20" s="461"/>
      <c r="AF20" s="461"/>
    </row>
    <row r="21" spans="1:32" s="465" customFormat="1" ht="75">
      <c r="A21" s="460">
        <v>8020</v>
      </c>
      <c r="B21" s="497" t="s">
        <v>230</v>
      </c>
      <c r="C21" s="497" t="s">
        <v>3918</v>
      </c>
      <c r="D21" s="498" t="s">
        <v>4070</v>
      </c>
      <c r="E21" s="459"/>
      <c r="F21" s="461" t="s">
        <v>4071</v>
      </c>
      <c r="G21" s="461" t="s">
        <v>4072</v>
      </c>
      <c r="H21" s="462" t="s">
        <v>4073</v>
      </c>
      <c r="I21" s="461" t="s">
        <v>4074</v>
      </c>
      <c r="J21" s="461" t="s">
        <v>4075</v>
      </c>
      <c r="K21" s="459" t="s">
        <v>806</v>
      </c>
      <c r="L21" s="459" t="s">
        <v>6</v>
      </c>
      <c r="M21" s="459">
        <v>13850</v>
      </c>
      <c r="N21" s="459" t="s">
        <v>4076</v>
      </c>
      <c r="O21" s="463">
        <v>42.094745154333097</v>
      </c>
      <c r="P21" s="463">
        <v>-75.960022873442796</v>
      </c>
      <c r="Q21" s="467">
        <v>22</v>
      </c>
      <c r="R21" s="461" t="s">
        <v>4070</v>
      </c>
      <c r="S21" s="461" t="s">
        <v>4073</v>
      </c>
      <c r="T21" s="461" t="s">
        <v>4075</v>
      </c>
      <c r="U21" s="459" t="s">
        <v>806</v>
      </c>
      <c r="V21" s="459" t="s">
        <v>6</v>
      </c>
      <c r="W21" s="459" t="s">
        <v>184</v>
      </c>
      <c r="X21" s="464">
        <v>44773</v>
      </c>
      <c r="Y21" s="461" t="s">
        <v>4077</v>
      </c>
      <c r="Z21" s="461" t="s">
        <v>4079</v>
      </c>
      <c r="AA21" s="461" t="s">
        <v>4078</v>
      </c>
      <c r="AB21" s="462" t="s">
        <v>4073</v>
      </c>
      <c r="AC21" s="461">
        <f t="shared" si="0"/>
        <v>18</v>
      </c>
      <c r="AD21" s="461"/>
      <c r="AE21" s="461"/>
      <c r="AF21" s="461"/>
    </row>
    <row r="22" spans="1:32" s="465" customFormat="1" ht="105">
      <c r="A22" s="459">
        <v>8021</v>
      </c>
      <c r="B22" s="482" t="s">
        <v>167</v>
      </c>
      <c r="C22" s="482" t="s">
        <v>3918</v>
      </c>
      <c r="D22" s="483" t="s">
        <v>4080</v>
      </c>
      <c r="E22" s="459" t="s">
        <v>197</v>
      </c>
      <c r="F22" s="461" t="s">
        <v>4081</v>
      </c>
      <c r="G22" s="461" t="s">
        <v>4082</v>
      </c>
      <c r="H22" s="462" t="s">
        <v>4083</v>
      </c>
      <c r="I22" s="461" t="s">
        <v>4084</v>
      </c>
      <c r="J22" s="461" t="s">
        <v>4085</v>
      </c>
      <c r="K22" s="459" t="s">
        <v>155</v>
      </c>
      <c r="L22" s="459" t="s">
        <v>7</v>
      </c>
      <c r="M22" s="459" t="s">
        <v>4086</v>
      </c>
      <c r="N22" s="459" t="s">
        <v>4087</v>
      </c>
      <c r="O22" s="463">
        <v>45.396064751069602</v>
      </c>
      <c r="P22" s="463">
        <v>-71.974260731213505</v>
      </c>
      <c r="Q22" s="477">
        <v>22</v>
      </c>
      <c r="R22" s="461" t="s">
        <v>4080</v>
      </c>
      <c r="S22" s="461" t="s">
        <v>4083</v>
      </c>
      <c r="T22" s="461" t="s">
        <v>4085</v>
      </c>
      <c r="U22" s="459" t="s">
        <v>155</v>
      </c>
      <c r="V22" s="459" t="s">
        <v>7</v>
      </c>
      <c r="W22" s="459" t="s">
        <v>184</v>
      </c>
      <c r="X22" s="464">
        <v>44773</v>
      </c>
      <c r="Y22" s="461" t="s">
        <v>4088</v>
      </c>
      <c r="Z22" s="461" t="s">
        <v>4079</v>
      </c>
      <c r="AA22" s="461" t="s">
        <v>4089</v>
      </c>
      <c r="AB22" s="462" t="s">
        <v>4090</v>
      </c>
      <c r="AC22" s="461">
        <f t="shared" si="0"/>
        <v>13</v>
      </c>
      <c r="AD22" s="461"/>
      <c r="AE22" s="461"/>
      <c r="AF22" s="461"/>
    </row>
    <row r="23" spans="1:32" s="465" customFormat="1" ht="90">
      <c r="A23" s="460">
        <v>8022</v>
      </c>
      <c r="B23" s="497" t="s">
        <v>167</v>
      </c>
      <c r="C23" s="497" t="s">
        <v>3918</v>
      </c>
      <c r="D23" s="498" t="s">
        <v>4091</v>
      </c>
      <c r="E23" s="459" t="s">
        <v>170</v>
      </c>
      <c r="F23" s="461" t="s">
        <v>3949</v>
      </c>
      <c r="G23" s="461" t="s">
        <v>4092</v>
      </c>
      <c r="H23" s="462" t="s">
        <v>4093</v>
      </c>
      <c r="I23" s="461" t="s">
        <v>4094</v>
      </c>
      <c r="J23" s="461" t="s">
        <v>3780</v>
      </c>
      <c r="K23" s="459" t="s">
        <v>985</v>
      </c>
      <c r="L23" s="459" t="s">
        <v>6</v>
      </c>
      <c r="M23" s="459">
        <v>75006</v>
      </c>
      <c r="N23" s="459" t="s">
        <v>4095</v>
      </c>
      <c r="O23" s="463">
        <v>32.944750660114103</v>
      </c>
      <c r="P23" s="463">
        <v>-96.921889546982797</v>
      </c>
      <c r="Q23" s="467"/>
      <c r="R23" s="461" t="s">
        <v>4091</v>
      </c>
      <c r="S23" s="461" t="s">
        <v>4093</v>
      </c>
      <c r="T23" s="461" t="s">
        <v>3780</v>
      </c>
      <c r="U23" s="459" t="s">
        <v>985</v>
      </c>
      <c r="V23" s="459" t="s">
        <v>6</v>
      </c>
      <c r="W23" s="461" t="s">
        <v>184</v>
      </c>
      <c r="X23" s="464">
        <v>44801</v>
      </c>
      <c r="Y23" s="461" t="s">
        <v>4096</v>
      </c>
      <c r="Z23" s="461" t="s">
        <v>4099</v>
      </c>
      <c r="AA23" s="461" t="s">
        <v>4097</v>
      </c>
      <c r="AB23" s="462" t="s">
        <v>4098</v>
      </c>
      <c r="AC23" s="461">
        <f t="shared" si="0"/>
        <v>19</v>
      </c>
      <c r="AD23" s="461"/>
      <c r="AE23" s="461"/>
      <c r="AF23" s="461"/>
    </row>
    <row r="24" spans="1:32" s="465" customFormat="1" ht="75">
      <c r="A24" s="459">
        <v>8023</v>
      </c>
      <c r="B24" s="482" t="s">
        <v>167</v>
      </c>
      <c r="C24" s="482" t="s">
        <v>3918</v>
      </c>
      <c r="D24" s="483" t="s">
        <v>4100</v>
      </c>
      <c r="E24" s="459" t="s">
        <v>197</v>
      </c>
      <c r="F24" s="461" t="s">
        <v>3949</v>
      </c>
      <c r="G24" s="461" t="s">
        <v>4101</v>
      </c>
      <c r="H24" s="462" t="s">
        <v>4102</v>
      </c>
      <c r="I24" s="461" t="s">
        <v>4103</v>
      </c>
      <c r="J24" s="461" t="s">
        <v>4104</v>
      </c>
      <c r="K24" s="459" t="s">
        <v>1148</v>
      </c>
      <c r="L24" s="459" t="s">
        <v>6</v>
      </c>
      <c r="M24" s="459">
        <v>37404</v>
      </c>
      <c r="N24" s="459" t="s">
        <v>4105</v>
      </c>
      <c r="O24" s="463">
        <v>35.039288782713001</v>
      </c>
      <c r="P24" s="463">
        <v>-85.286898760536005</v>
      </c>
      <c r="Q24" s="467">
        <v>8</v>
      </c>
      <c r="R24" s="461" t="s">
        <v>4100</v>
      </c>
      <c r="S24" s="461" t="s">
        <v>4102</v>
      </c>
      <c r="T24" s="461" t="s">
        <v>4104</v>
      </c>
      <c r="U24" s="459" t="s">
        <v>1148</v>
      </c>
      <c r="V24" s="459" t="s">
        <v>6</v>
      </c>
      <c r="W24" s="459" t="s">
        <v>184</v>
      </c>
      <c r="X24" s="464">
        <v>44773</v>
      </c>
      <c r="Y24" s="461" t="s">
        <v>4106</v>
      </c>
      <c r="Z24" s="461" t="s">
        <v>4108</v>
      </c>
      <c r="AA24" s="461" t="s">
        <v>4107</v>
      </c>
      <c r="AB24" s="462" t="s">
        <v>4102</v>
      </c>
      <c r="AC24" s="461">
        <f t="shared" si="0"/>
        <v>14</v>
      </c>
      <c r="AD24" s="461"/>
      <c r="AE24" s="461"/>
      <c r="AF24" s="461"/>
    </row>
    <row r="25" spans="1:32" s="465" customFormat="1" ht="75">
      <c r="A25" s="460">
        <v>8024</v>
      </c>
      <c r="B25" s="497" t="s">
        <v>167</v>
      </c>
      <c r="C25" s="497" t="s">
        <v>3918</v>
      </c>
      <c r="D25" s="498" t="s">
        <v>4109</v>
      </c>
      <c r="E25" s="459" t="s">
        <v>170</v>
      </c>
      <c r="F25" s="461" t="s">
        <v>3919</v>
      </c>
      <c r="G25" s="461" t="s">
        <v>4110</v>
      </c>
      <c r="H25" s="461" t="s">
        <v>4111</v>
      </c>
      <c r="I25" s="461" t="s">
        <v>4112</v>
      </c>
      <c r="J25" s="461" t="s">
        <v>215</v>
      </c>
      <c r="K25" s="459" t="s">
        <v>212</v>
      </c>
      <c r="L25" s="459" t="s">
        <v>7</v>
      </c>
      <c r="M25" s="459" t="s">
        <v>4113</v>
      </c>
      <c r="N25" s="459" t="s">
        <v>4114</v>
      </c>
      <c r="O25" s="463">
        <v>43.712429869160999</v>
      </c>
      <c r="P25" s="463">
        <v>-79.572205461334306</v>
      </c>
      <c r="Q25" s="467">
        <v>1778</v>
      </c>
      <c r="R25" s="461" t="s">
        <v>4109</v>
      </c>
      <c r="S25" s="461" t="s">
        <v>4111</v>
      </c>
      <c r="T25" s="461" t="s">
        <v>215</v>
      </c>
      <c r="U25" s="459" t="s">
        <v>212</v>
      </c>
      <c r="V25" s="459" t="s">
        <v>7</v>
      </c>
      <c r="W25" s="459" t="s">
        <v>184</v>
      </c>
      <c r="X25" s="464">
        <v>44773</v>
      </c>
      <c r="Y25" s="461" t="s">
        <v>4115</v>
      </c>
      <c r="Z25" s="461" t="s">
        <v>4118</v>
      </c>
      <c r="AA25" s="461" t="s">
        <v>4116</v>
      </c>
      <c r="AB25" s="462" t="s">
        <v>4117</v>
      </c>
      <c r="AC25" s="461">
        <f t="shared" si="0"/>
        <v>14</v>
      </c>
      <c r="AD25" s="461"/>
      <c r="AE25" s="461"/>
      <c r="AF25" s="461"/>
    </row>
    <row r="26" spans="1:32" s="465" customFormat="1" ht="75">
      <c r="A26" s="459">
        <v>8025</v>
      </c>
      <c r="B26" s="482" t="s">
        <v>167</v>
      </c>
      <c r="C26" s="482" t="s">
        <v>3918</v>
      </c>
      <c r="D26" s="483" t="s">
        <v>4119</v>
      </c>
      <c r="E26" s="459" t="s">
        <v>197</v>
      </c>
      <c r="F26" s="461" t="s">
        <v>4120</v>
      </c>
      <c r="G26" s="461" t="s">
        <v>4120</v>
      </c>
      <c r="H26" s="461" t="s">
        <v>4121</v>
      </c>
      <c r="I26" s="461" t="s">
        <v>4122</v>
      </c>
      <c r="J26" s="461" t="s">
        <v>3955</v>
      </c>
      <c r="K26" s="459" t="s">
        <v>1287</v>
      </c>
      <c r="L26" s="459" t="s">
        <v>6</v>
      </c>
      <c r="M26" s="459">
        <v>19102</v>
      </c>
      <c r="N26" s="459" t="s">
        <v>4123</v>
      </c>
      <c r="O26" s="463">
        <v>39.949682375347599</v>
      </c>
      <c r="P26" s="463">
        <v>-75.167277000834403</v>
      </c>
      <c r="Q26" s="467">
        <v>327</v>
      </c>
      <c r="R26" s="461" t="s">
        <v>4119</v>
      </c>
      <c r="S26" s="461" t="s">
        <v>4121</v>
      </c>
      <c r="T26" s="461" t="s">
        <v>3955</v>
      </c>
      <c r="U26" s="459" t="s">
        <v>1287</v>
      </c>
      <c r="V26" s="459" t="s">
        <v>6</v>
      </c>
      <c r="W26" s="459" t="s">
        <v>184</v>
      </c>
      <c r="X26" s="464">
        <v>44773</v>
      </c>
      <c r="Y26" s="461" t="s">
        <v>4124</v>
      </c>
      <c r="Z26" s="461"/>
      <c r="AA26" s="461" t="s">
        <v>4125</v>
      </c>
      <c r="AB26" s="462" t="s">
        <v>4126</v>
      </c>
      <c r="AC26" s="461">
        <f t="shared" si="0"/>
        <v>20</v>
      </c>
      <c r="AD26" s="461"/>
      <c r="AE26" s="461"/>
      <c r="AF26" s="461"/>
    </row>
    <row r="27" spans="1:32" s="465" customFormat="1" ht="90">
      <c r="A27" s="460">
        <v>8026</v>
      </c>
      <c r="B27" s="497" t="s">
        <v>167</v>
      </c>
      <c r="C27" s="497" t="s">
        <v>3918</v>
      </c>
      <c r="D27" s="498" t="s">
        <v>3468</v>
      </c>
      <c r="E27" s="459" t="s">
        <v>170</v>
      </c>
      <c r="F27" s="461" t="s">
        <v>3919</v>
      </c>
      <c r="G27" s="461" t="s">
        <v>4127</v>
      </c>
      <c r="H27" s="461" t="s">
        <v>3470</v>
      </c>
      <c r="I27" s="461" t="s">
        <v>4128</v>
      </c>
      <c r="J27" s="461" t="s">
        <v>3472</v>
      </c>
      <c r="K27" s="459" t="s">
        <v>2452</v>
      </c>
      <c r="L27" s="459" t="s">
        <v>6</v>
      </c>
      <c r="M27" s="466" t="s">
        <v>4129</v>
      </c>
      <c r="N27" s="459" t="s">
        <v>3473</v>
      </c>
      <c r="O27" s="463">
        <v>41.294828579374197</v>
      </c>
      <c r="P27" s="463">
        <v>-73.080160532565102</v>
      </c>
      <c r="Q27" s="467">
        <v>86</v>
      </c>
      <c r="R27" s="461" t="s">
        <v>4130</v>
      </c>
      <c r="S27" s="461" t="s">
        <v>3470</v>
      </c>
      <c r="T27" s="461" t="s">
        <v>3475</v>
      </c>
      <c r="U27" s="459" t="s">
        <v>2704</v>
      </c>
      <c r="V27" s="459" t="s">
        <v>918</v>
      </c>
      <c r="W27" s="459" t="s">
        <v>184</v>
      </c>
      <c r="X27" s="464">
        <v>44773</v>
      </c>
      <c r="Y27" s="461" t="s">
        <v>3476</v>
      </c>
      <c r="Z27" s="461"/>
      <c r="AA27" s="461" t="s">
        <v>3477</v>
      </c>
      <c r="AB27" s="462" t="s">
        <v>3478</v>
      </c>
      <c r="AC27" s="461">
        <f t="shared" si="0"/>
        <v>26</v>
      </c>
      <c r="AD27" s="461"/>
      <c r="AE27" s="461"/>
      <c r="AF27" s="461"/>
    </row>
    <row r="28" spans="1:32" s="465" customFormat="1" ht="90">
      <c r="A28" s="459">
        <v>8027</v>
      </c>
      <c r="B28" s="482" t="s">
        <v>167</v>
      </c>
      <c r="C28" s="482" t="s">
        <v>3918</v>
      </c>
      <c r="D28" s="483" t="s">
        <v>1683</v>
      </c>
      <c r="E28" s="459" t="s">
        <v>197</v>
      </c>
      <c r="F28" s="461" t="s">
        <v>4131</v>
      </c>
      <c r="G28" s="461" t="s">
        <v>4132</v>
      </c>
      <c r="H28" s="461" t="s">
        <v>4133</v>
      </c>
      <c r="I28" s="461" t="s">
        <v>1686</v>
      </c>
      <c r="J28" s="461" t="s">
        <v>1687</v>
      </c>
      <c r="K28" s="459" t="s">
        <v>1287</v>
      </c>
      <c r="L28" s="459" t="s">
        <v>6</v>
      </c>
      <c r="M28" s="461">
        <v>16803</v>
      </c>
      <c r="N28" s="463" t="s">
        <v>1688</v>
      </c>
      <c r="O28" s="463">
        <v>40.778839494848</v>
      </c>
      <c r="P28" s="463">
        <v>-77.894996658138894</v>
      </c>
      <c r="Q28" s="459">
        <v>18</v>
      </c>
      <c r="R28" s="461" t="s">
        <v>1683</v>
      </c>
      <c r="S28" s="461" t="s">
        <v>4133</v>
      </c>
      <c r="T28" s="461" t="s">
        <v>1687</v>
      </c>
      <c r="U28" s="459" t="s">
        <v>1287</v>
      </c>
      <c r="V28" s="464" t="s">
        <v>6</v>
      </c>
      <c r="W28" s="459" t="s">
        <v>184</v>
      </c>
      <c r="X28" s="464">
        <v>44773</v>
      </c>
      <c r="Y28" s="461" t="s">
        <v>4134</v>
      </c>
      <c r="Z28" s="461"/>
      <c r="AA28" s="461" t="s">
        <v>4135</v>
      </c>
      <c r="AB28" s="461" t="s">
        <v>1691</v>
      </c>
      <c r="AC28" s="461">
        <f t="shared" si="0"/>
        <v>22</v>
      </c>
      <c r="AD28" s="461"/>
      <c r="AE28" s="461"/>
      <c r="AF28" s="461"/>
    </row>
    <row r="29" spans="1:32" s="465" customFormat="1" ht="90">
      <c r="A29" s="460">
        <v>8028</v>
      </c>
      <c r="B29" s="497" t="s">
        <v>167</v>
      </c>
      <c r="C29" s="497" t="s">
        <v>3918</v>
      </c>
      <c r="D29" s="498" t="s">
        <v>4136</v>
      </c>
      <c r="E29" s="459" t="s">
        <v>170</v>
      </c>
      <c r="F29" s="461" t="s">
        <v>4137</v>
      </c>
      <c r="G29" s="461" t="s">
        <v>4138</v>
      </c>
      <c r="H29" s="462" t="s">
        <v>4139</v>
      </c>
      <c r="I29" s="461" t="s">
        <v>4140</v>
      </c>
      <c r="J29" s="461" t="s">
        <v>4141</v>
      </c>
      <c r="K29" s="459" t="s">
        <v>802</v>
      </c>
      <c r="L29" s="459" t="s">
        <v>6</v>
      </c>
      <c r="M29" s="459">
        <v>46140</v>
      </c>
      <c r="N29" s="459" t="s">
        <v>4142</v>
      </c>
      <c r="O29" s="463">
        <v>39.8091899048488</v>
      </c>
      <c r="P29" s="463">
        <v>-85.774327146748504</v>
      </c>
      <c r="Q29" s="467">
        <v>4</v>
      </c>
      <c r="R29" s="461" t="s">
        <v>4136</v>
      </c>
      <c r="S29" s="461" t="s">
        <v>4139</v>
      </c>
      <c r="T29" s="461" t="s">
        <v>4143</v>
      </c>
      <c r="U29" s="459" t="s">
        <v>802</v>
      </c>
      <c r="V29" s="459" t="s">
        <v>6</v>
      </c>
      <c r="W29" s="459" t="s">
        <v>184</v>
      </c>
      <c r="X29" s="464">
        <v>44773</v>
      </c>
      <c r="Y29" s="461" t="s">
        <v>4144</v>
      </c>
      <c r="Z29" s="461"/>
      <c r="AA29" s="461" t="s">
        <v>4145</v>
      </c>
      <c r="AB29" s="462" t="s">
        <v>4146</v>
      </c>
      <c r="AC29" s="461">
        <f t="shared" si="0"/>
        <v>27</v>
      </c>
      <c r="AD29" s="461"/>
      <c r="AE29" s="461"/>
      <c r="AF29" s="461"/>
    </row>
    <row r="30" spans="1:32" s="465" customFormat="1" ht="90">
      <c r="A30" s="459">
        <v>8029</v>
      </c>
      <c r="B30" s="482" t="s">
        <v>167</v>
      </c>
      <c r="C30" s="482" t="s">
        <v>3918</v>
      </c>
      <c r="D30" s="483" t="s">
        <v>4147</v>
      </c>
      <c r="E30" s="482" t="s">
        <v>170</v>
      </c>
      <c r="F30" s="483" t="s">
        <v>3919</v>
      </c>
      <c r="G30" s="483" t="s">
        <v>4138</v>
      </c>
      <c r="H30" s="507" t="s">
        <v>4148</v>
      </c>
      <c r="I30" s="483" t="s">
        <v>4149</v>
      </c>
      <c r="J30" s="483" t="s">
        <v>4150</v>
      </c>
      <c r="K30" s="482" t="s">
        <v>985</v>
      </c>
      <c r="L30" s="482" t="s">
        <v>6</v>
      </c>
      <c r="M30" s="482">
        <v>75247</v>
      </c>
      <c r="N30" s="482" t="s">
        <v>4151</v>
      </c>
      <c r="O30" s="484">
        <v>32.805082476659599</v>
      </c>
      <c r="P30" s="484">
        <v>-96.868378912730407</v>
      </c>
      <c r="Q30" s="485">
        <v>32</v>
      </c>
      <c r="R30" s="483" t="s">
        <v>4147</v>
      </c>
      <c r="S30" s="483" t="s">
        <v>4152</v>
      </c>
      <c r="T30" s="483" t="s">
        <v>4150</v>
      </c>
      <c r="U30" s="482" t="s">
        <v>985</v>
      </c>
      <c r="V30" s="482" t="s">
        <v>6</v>
      </c>
      <c r="W30" s="482" t="s">
        <v>184</v>
      </c>
      <c r="X30" s="486">
        <v>44773</v>
      </c>
      <c r="Y30" s="483" t="s">
        <v>4153</v>
      </c>
      <c r="Z30" s="483" t="s">
        <v>4156</v>
      </c>
      <c r="AA30" s="483" t="s">
        <v>4154</v>
      </c>
      <c r="AB30" s="507" t="s">
        <v>4155</v>
      </c>
      <c r="AC30" s="483">
        <f t="shared" si="0"/>
        <v>25</v>
      </c>
      <c r="AD30" s="483"/>
      <c r="AE30" s="483"/>
      <c r="AF30" s="483"/>
    </row>
    <row r="31" spans="1:32" s="465" customFormat="1" ht="120">
      <c r="A31" s="460">
        <v>8030</v>
      </c>
      <c r="B31" s="497" t="s">
        <v>167</v>
      </c>
      <c r="C31" s="497" t="s">
        <v>3918</v>
      </c>
      <c r="D31" s="498" t="s">
        <v>4157</v>
      </c>
      <c r="E31" s="459" t="s">
        <v>170</v>
      </c>
      <c r="F31" s="461" t="s">
        <v>3919</v>
      </c>
      <c r="G31" s="461" t="s">
        <v>4158</v>
      </c>
      <c r="H31" s="461" t="s">
        <v>4159</v>
      </c>
      <c r="I31" s="461" t="s">
        <v>4160</v>
      </c>
      <c r="J31" s="461" t="s">
        <v>3024</v>
      </c>
      <c r="K31" s="459" t="s">
        <v>1048</v>
      </c>
      <c r="L31" s="459" t="s">
        <v>6</v>
      </c>
      <c r="M31" s="459">
        <v>85034</v>
      </c>
      <c r="N31" s="459" t="s">
        <v>4161</v>
      </c>
      <c r="O31" s="463">
        <v>33.448159928523303</v>
      </c>
      <c r="P31" s="463">
        <v>-112.052661675537</v>
      </c>
      <c r="Q31" s="478" t="s">
        <v>4162</v>
      </c>
      <c r="R31" s="461" t="s">
        <v>4163</v>
      </c>
      <c r="S31" s="461" t="s">
        <v>4159</v>
      </c>
      <c r="T31" s="461" t="s">
        <v>3024</v>
      </c>
      <c r="U31" s="459" t="s">
        <v>1048</v>
      </c>
      <c r="V31" s="459" t="s">
        <v>6</v>
      </c>
      <c r="W31" s="459" t="s">
        <v>184</v>
      </c>
      <c r="X31" s="464">
        <v>44773</v>
      </c>
      <c r="Y31" s="461" t="s">
        <v>4164</v>
      </c>
      <c r="Z31" s="461"/>
      <c r="AA31" s="461" t="s">
        <v>4165</v>
      </c>
      <c r="AB31" s="462" t="s">
        <v>4166</v>
      </c>
      <c r="AC31" s="461">
        <f t="shared" si="0"/>
        <v>20</v>
      </c>
      <c r="AD31" s="461"/>
      <c r="AE31" s="461"/>
      <c r="AF31" s="461"/>
    </row>
    <row r="32" spans="1:32" s="465" customFormat="1" ht="90">
      <c r="A32" s="459">
        <v>8031</v>
      </c>
      <c r="B32" s="482" t="s">
        <v>167</v>
      </c>
      <c r="C32" s="482" t="s">
        <v>3918</v>
      </c>
      <c r="D32" s="483" t="s">
        <v>1693</v>
      </c>
      <c r="E32" s="459" t="s">
        <v>197</v>
      </c>
      <c r="F32" s="461" t="s">
        <v>3949</v>
      </c>
      <c r="G32" s="461" t="s">
        <v>4167</v>
      </c>
      <c r="H32" s="462" t="s">
        <v>4168</v>
      </c>
      <c r="I32" s="461" t="s">
        <v>1695</v>
      </c>
      <c r="J32" s="461" t="s">
        <v>1696</v>
      </c>
      <c r="K32" s="468" t="s">
        <v>753</v>
      </c>
      <c r="L32" s="459" t="s">
        <v>6</v>
      </c>
      <c r="M32" s="479" t="s">
        <v>1697</v>
      </c>
      <c r="N32" s="459" t="s">
        <v>4169</v>
      </c>
      <c r="O32" s="463">
        <v>41.904379346057198</v>
      </c>
      <c r="P32" s="463">
        <v>-71.0245526022847</v>
      </c>
      <c r="Q32" s="467">
        <v>120</v>
      </c>
      <c r="R32" s="461" t="s">
        <v>1699</v>
      </c>
      <c r="S32" s="461" t="s">
        <v>4170</v>
      </c>
      <c r="T32" s="461" t="s">
        <v>1700</v>
      </c>
      <c r="U32" s="459" t="s">
        <v>985</v>
      </c>
      <c r="V32" s="459" t="s">
        <v>6</v>
      </c>
      <c r="W32" s="459" t="s">
        <v>184</v>
      </c>
      <c r="X32" s="464">
        <v>44773</v>
      </c>
      <c r="Y32" s="461" t="s">
        <v>4171</v>
      </c>
      <c r="Z32" s="461" t="s">
        <v>4174</v>
      </c>
      <c r="AA32" s="461" t="s">
        <v>4172</v>
      </c>
      <c r="AB32" s="462" t="s">
        <v>4173</v>
      </c>
      <c r="AC32" s="461">
        <f t="shared" si="0"/>
        <v>22</v>
      </c>
      <c r="AD32" s="461"/>
      <c r="AE32" s="461"/>
      <c r="AF32" s="461"/>
    </row>
    <row r="33" spans="1:32" s="465" customFormat="1" ht="90">
      <c r="A33" s="460">
        <v>8032</v>
      </c>
      <c r="B33" s="497" t="s">
        <v>167</v>
      </c>
      <c r="C33" s="497" t="s">
        <v>3918</v>
      </c>
      <c r="D33" s="498" t="s">
        <v>1693</v>
      </c>
      <c r="E33" s="459" t="s">
        <v>197</v>
      </c>
      <c r="F33" s="461" t="s">
        <v>4010</v>
      </c>
      <c r="G33" s="461" t="s">
        <v>4175</v>
      </c>
      <c r="H33" s="461" t="s">
        <v>4170</v>
      </c>
      <c r="I33" s="461" t="s">
        <v>1695</v>
      </c>
      <c r="J33" s="461" t="s">
        <v>1696</v>
      </c>
      <c r="K33" s="468" t="s">
        <v>753</v>
      </c>
      <c r="L33" s="459" t="s">
        <v>6</v>
      </c>
      <c r="M33" s="479" t="s">
        <v>1697</v>
      </c>
      <c r="N33" s="459" t="s">
        <v>4169</v>
      </c>
      <c r="O33" s="463">
        <v>41.904379346057198</v>
      </c>
      <c r="P33" s="463">
        <v>-71.0245526022847</v>
      </c>
      <c r="Q33" s="467">
        <v>120</v>
      </c>
      <c r="R33" s="461" t="s">
        <v>1699</v>
      </c>
      <c r="S33" s="461" t="s">
        <v>4170</v>
      </c>
      <c r="T33" s="461" t="s">
        <v>1700</v>
      </c>
      <c r="U33" s="459" t="s">
        <v>985</v>
      </c>
      <c r="V33" s="459" t="s">
        <v>6</v>
      </c>
      <c r="W33" s="459" t="s">
        <v>184</v>
      </c>
      <c r="X33" s="464">
        <v>44773</v>
      </c>
      <c r="Y33" s="461" t="s">
        <v>4171</v>
      </c>
      <c r="Z33" s="461" t="s">
        <v>4174</v>
      </c>
      <c r="AA33" s="461" t="s">
        <v>4172</v>
      </c>
      <c r="AB33" s="462" t="s">
        <v>4173</v>
      </c>
      <c r="AC33" s="461">
        <f t="shared" si="0"/>
        <v>22</v>
      </c>
      <c r="AD33" s="461"/>
      <c r="AE33" s="461"/>
      <c r="AF33" s="461"/>
    </row>
    <row r="34" spans="1:32" s="465" customFormat="1" ht="120">
      <c r="A34" s="459">
        <v>8033</v>
      </c>
      <c r="B34" s="482" t="s">
        <v>167</v>
      </c>
      <c r="C34" s="482" t="s">
        <v>3918</v>
      </c>
      <c r="D34" s="483" t="s">
        <v>4176</v>
      </c>
      <c r="E34" s="459" t="s">
        <v>170</v>
      </c>
      <c r="F34" s="461" t="s">
        <v>3919</v>
      </c>
      <c r="G34" s="461" t="s">
        <v>4138</v>
      </c>
      <c r="H34" s="461" t="s">
        <v>4177</v>
      </c>
      <c r="I34" s="476" t="s">
        <v>4178</v>
      </c>
      <c r="J34" s="476" t="s">
        <v>4179</v>
      </c>
      <c r="K34" s="468" t="s">
        <v>855</v>
      </c>
      <c r="L34" s="459" t="s">
        <v>6</v>
      </c>
      <c r="M34" s="479" t="s">
        <v>4180</v>
      </c>
      <c r="N34" s="468" t="s">
        <v>4181</v>
      </c>
      <c r="O34" s="463">
        <v>34.260296820476498</v>
      </c>
      <c r="P34" s="463">
        <v>-83.867918216228006</v>
      </c>
      <c r="Q34" s="477">
        <v>26</v>
      </c>
      <c r="R34" s="461" t="s">
        <v>4176</v>
      </c>
      <c r="S34" s="461" t="s">
        <v>4177</v>
      </c>
      <c r="T34" s="461" t="s">
        <v>4179</v>
      </c>
      <c r="U34" s="459" t="s">
        <v>855</v>
      </c>
      <c r="V34" s="459" t="s">
        <v>6</v>
      </c>
      <c r="W34" s="459" t="s">
        <v>184</v>
      </c>
      <c r="X34" s="464">
        <v>44773</v>
      </c>
      <c r="Y34" s="461" t="s">
        <v>4182</v>
      </c>
      <c r="Z34" s="461"/>
      <c r="AA34" s="461" t="s">
        <v>4183</v>
      </c>
      <c r="AB34" s="462" t="s">
        <v>4184</v>
      </c>
      <c r="AC34" s="461">
        <f t="shared" ref="AC34:AC65" si="2">IF(LEN(TRIM(AA34))=0,0,LEN(TRIM(AA34))-LEN(SUBSTITUTE(AA34," ",""))+1)</f>
        <v>14</v>
      </c>
      <c r="AD34" s="461"/>
      <c r="AE34" s="461"/>
      <c r="AF34" s="461"/>
    </row>
    <row r="35" spans="1:32" s="465" customFormat="1" ht="105">
      <c r="A35" s="460">
        <v>8034</v>
      </c>
      <c r="B35" s="497" t="s">
        <v>167</v>
      </c>
      <c r="C35" s="497" t="s">
        <v>3918</v>
      </c>
      <c r="D35" s="498" t="s">
        <v>4185</v>
      </c>
      <c r="E35" s="459" t="s">
        <v>170</v>
      </c>
      <c r="F35" s="461" t="s">
        <v>3919</v>
      </c>
      <c r="G35" s="461" t="s">
        <v>4186</v>
      </c>
      <c r="H35" s="461" t="s">
        <v>4187</v>
      </c>
      <c r="I35" s="461" t="s">
        <v>4188</v>
      </c>
      <c r="J35" s="461" t="s">
        <v>4189</v>
      </c>
      <c r="K35" s="459" t="s">
        <v>927</v>
      </c>
      <c r="L35" s="459" t="s">
        <v>6</v>
      </c>
      <c r="M35" s="466" t="s">
        <v>4190</v>
      </c>
      <c r="N35" s="459" t="s">
        <v>4191</v>
      </c>
      <c r="O35" s="463">
        <v>40.327538026044799</v>
      </c>
      <c r="P35" s="463">
        <v>-83.071978031388198</v>
      </c>
      <c r="Q35" s="467">
        <v>30</v>
      </c>
      <c r="R35" s="461" t="s">
        <v>4192</v>
      </c>
      <c r="S35" s="461" t="s">
        <v>4187</v>
      </c>
      <c r="T35" s="461" t="s">
        <v>4189</v>
      </c>
      <c r="U35" s="459" t="s">
        <v>927</v>
      </c>
      <c r="V35" s="459" t="s">
        <v>6</v>
      </c>
      <c r="W35" s="459" t="s">
        <v>184</v>
      </c>
      <c r="X35" s="464">
        <v>44773</v>
      </c>
      <c r="Y35" s="461" t="s">
        <v>4193</v>
      </c>
      <c r="Z35" s="461" t="s">
        <v>4196</v>
      </c>
      <c r="AA35" s="461" t="s">
        <v>4194</v>
      </c>
      <c r="AB35" s="462" t="s">
        <v>4195</v>
      </c>
      <c r="AC35" s="461">
        <f t="shared" si="2"/>
        <v>26</v>
      </c>
      <c r="AD35" s="461"/>
      <c r="AE35" s="461"/>
      <c r="AF35" s="461"/>
    </row>
    <row r="36" spans="1:32" s="465" customFormat="1" ht="158.25" customHeight="1">
      <c r="A36" s="459">
        <v>8035</v>
      </c>
      <c r="B36" s="482" t="s">
        <v>167</v>
      </c>
      <c r="C36" s="482" t="s">
        <v>3918</v>
      </c>
      <c r="D36" s="483" t="s">
        <v>1718</v>
      </c>
      <c r="E36" s="459" t="s">
        <v>170</v>
      </c>
      <c r="F36" s="461" t="s">
        <v>4197</v>
      </c>
      <c r="G36" s="461" t="s">
        <v>4197</v>
      </c>
      <c r="H36" s="461" t="s">
        <v>4198</v>
      </c>
      <c r="I36" s="461" t="s">
        <v>4199</v>
      </c>
      <c r="J36" s="461" t="s">
        <v>1726</v>
      </c>
      <c r="K36" s="459" t="s">
        <v>1287</v>
      </c>
      <c r="L36" s="459" t="s">
        <v>6</v>
      </c>
      <c r="M36" s="466" t="s">
        <v>4200</v>
      </c>
      <c r="N36" s="459" t="s">
        <v>4201</v>
      </c>
      <c r="O36" s="480">
        <v>40.370151411905603</v>
      </c>
      <c r="P36" s="463">
        <v>-75.965686634206605</v>
      </c>
      <c r="Q36" s="481"/>
      <c r="R36" s="461" t="s">
        <v>1718</v>
      </c>
      <c r="S36" s="461" t="s">
        <v>4198</v>
      </c>
      <c r="T36" s="461" t="s">
        <v>1726</v>
      </c>
      <c r="U36" s="459" t="s">
        <v>1287</v>
      </c>
      <c r="V36" s="459" t="s">
        <v>6</v>
      </c>
      <c r="W36" s="459" t="s">
        <v>184</v>
      </c>
      <c r="X36" s="464">
        <v>44773</v>
      </c>
      <c r="Y36" s="461" t="s">
        <v>1725</v>
      </c>
      <c r="Z36" s="461"/>
      <c r="AA36" s="461" t="s">
        <v>4202</v>
      </c>
      <c r="AB36" s="462" t="s">
        <v>4203</v>
      </c>
      <c r="AC36" s="461">
        <f t="shared" si="2"/>
        <v>19</v>
      </c>
      <c r="AD36" s="461"/>
      <c r="AE36" s="461"/>
      <c r="AF36" s="461"/>
    </row>
    <row r="37" spans="1:32" s="465" customFormat="1" ht="212.25" customHeight="1">
      <c r="A37" s="460">
        <v>8036</v>
      </c>
      <c r="B37" s="497" t="s">
        <v>167</v>
      </c>
      <c r="C37" s="497" t="s">
        <v>3918</v>
      </c>
      <c r="D37" s="498" t="s">
        <v>4204</v>
      </c>
      <c r="E37" s="459" t="s">
        <v>197</v>
      </c>
      <c r="F37" s="461" t="s">
        <v>4205</v>
      </c>
      <c r="G37" s="461" t="s">
        <v>4206</v>
      </c>
      <c r="H37" s="462" t="s">
        <v>4207</v>
      </c>
      <c r="I37" s="461" t="s">
        <v>4208</v>
      </c>
      <c r="J37" s="461" t="s">
        <v>4209</v>
      </c>
      <c r="K37" s="459" t="s">
        <v>753</v>
      </c>
      <c r="L37" s="459" t="s">
        <v>6</v>
      </c>
      <c r="M37" s="466" t="s">
        <v>4210</v>
      </c>
      <c r="N37" s="459" t="s">
        <v>4211</v>
      </c>
      <c r="O37" s="463">
        <v>41.719619999999999</v>
      </c>
      <c r="P37" s="463">
        <v>-70.965350802578897</v>
      </c>
      <c r="Q37" s="460">
        <v>120</v>
      </c>
      <c r="R37" s="461" t="s">
        <v>4204</v>
      </c>
      <c r="S37" s="461" t="s">
        <v>4207</v>
      </c>
      <c r="T37" s="461" t="s">
        <v>4209</v>
      </c>
      <c r="U37" s="459" t="s">
        <v>753</v>
      </c>
      <c r="V37" s="459" t="s">
        <v>6</v>
      </c>
      <c r="W37" s="459" t="s">
        <v>184</v>
      </c>
      <c r="X37" s="464">
        <v>44773</v>
      </c>
      <c r="Y37" s="461" t="s">
        <v>4212</v>
      </c>
      <c r="Z37" s="461"/>
      <c r="AA37" s="461" t="s">
        <v>4213</v>
      </c>
      <c r="AB37" s="462" t="s">
        <v>4214</v>
      </c>
      <c r="AC37" s="461">
        <f t="shared" si="2"/>
        <v>22</v>
      </c>
      <c r="AD37" s="461"/>
      <c r="AE37" s="461"/>
      <c r="AF37" s="461"/>
    </row>
    <row r="38" spans="1:32" s="465" customFormat="1" ht="150">
      <c r="A38" s="459">
        <v>8037</v>
      </c>
      <c r="B38" s="482" t="s">
        <v>167</v>
      </c>
      <c r="C38" s="482" t="s">
        <v>3918</v>
      </c>
      <c r="D38" s="483" t="s">
        <v>4215</v>
      </c>
      <c r="E38" s="482" t="s">
        <v>197</v>
      </c>
      <c r="F38" s="483" t="s">
        <v>3949</v>
      </c>
      <c r="G38" s="483" t="s">
        <v>4216</v>
      </c>
      <c r="H38" s="507" t="s">
        <v>4217</v>
      </c>
      <c r="I38" s="483" t="s">
        <v>4218</v>
      </c>
      <c r="J38" s="483" t="s">
        <v>2681</v>
      </c>
      <c r="K38" s="482" t="s">
        <v>249</v>
      </c>
      <c r="L38" s="482" t="s">
        <v>6</v>
      </c>
      <c r="M38" s="482">
        <v>94025</v>
      </c>
      <c r="N38" s="482" t="s">
        <v>4219</v>
      </c>
      <c r="O38" s="484">
        <v>37.481239000000002</v>
      </c>
      <c r="P38" s="484">
        <v>-122.173807</v>
      </c>
      <c r="Q38" s="485"/>
      <c r="R38" s="483" t="s">
        <v>4220</v>
      </c>
      <c r="S38" s="483" t="s">
        <v>4217</v>
      </c>
      <c r="T38" s="483" t="s">
        <v>2681</v>
      </c>
      <c r="U38" s="482" t="s">
        <v>249</v>
      </c>
      <c r="V38" s="482" t="s">
        <v>6</v>
      </c>
      <c r="W38" s="483" t="s">
        <v>184</v>
      </c>
      <c r="X38" s="486">
        <v>44773</v>
      </c>
      <c r="Y38" s="483" t="s">
        <v>4221</v>
      </c>
      <c r="Z38" s="483" t="s">
        <v>4224</v>
      </c>
      <c r="AA38" s="461" t="s">
        <v>4222</v>
      </c>
      <c r="AB38" s="462" t="s">
        <v>4223</v>
      </c>
      <c r="AC38" s="461">
        <f t="shared" si="2"/>
        <v>22</v>
      </c>
      <c r="AD38" s="461"/>
      <c r="AE38" s="461"/>
      <c r="AF38" s="461"/>
    </row>
    <row r="39" spans="1:32" s="465" customFormat="1" ht="75">
      <c r="A39" s="460">
        <v>8038</v>
      </c>
      <c r="B39" s="497" t="s">
        <v>167</v>
      </c>
      <c r="C39" s="497" t="s">
        <v>3918</v>
      </c>
      <c r="D39" s="498" t="s">
        <v>1758</v>
      </c>
      <c r="E39" s="459" t="s">
        <v>170</v>
      </c>
      <c r="F39" s="461" t="s">
        <v>4205</v>
      </c>
      <c r="G39" s="461" t="s">
        <v>4225</v>
      </c>
      <c r="H39" s="461" t="s">
        <v>1760</v>
      </c>
      <c r="I39" s="461" t="s">
        <v>4226</v>
      </c>
      <c r="J39" s="461" t="s">
        <v>1762</v>
      </c>
      <c r="K39" s="459" t="s">
        <v>736</v>
      </c>
      <c r="L39" s="459" t="s">
        <v>6</v>
      </c>
      <c r="M39" s="459">
        <v>80241</v>
      </c>
      <c r="N39" s="459" t="s">
        <v>1763</v>
      </c>
      <c r="O39" s="463">
        <v>39.920523417751703</v>
      </c>
      <c r="P39" s="463">
        <v>-104.983330033033</v>
      </c>
      <c r="Q39" s="467">
        <v>54</v>
      </c>
      <c r="R39" s="461" t="s">
        <v>1758</v>
      </c>
      <c r="S39" s="461" t="s">
        <v>1760</v>
      </c>
      <c r="T39" s="461" t="s">
        <v>1762</v>
      </c>
      <c r="U39" s="459" t="s">
        <v>736</v>
      </c>
      <c r="V39" s="459" t="s">
        <v>6</v>
      </c>
      <c r="W39" s="459" t="s">
        <v>184</v>
      </c>
      <c r="X39" s="464">
        <v>44773</v>
      </c>
      <c r="Y39" s="461" t="s">
        <v>4227</v>
      </c>
      <c r="AA39" s="461" t="s">
        <v>4228</v>
      </c>
      <c r="AB39" s="462" t="s">
        <v>1760</v>
      </c>
      <c r="AC39" s="461">
        <f t="shared" si="2"/>
        <v>20</v>
      </c>
      <c r="AD39" s="461"/>
      <c r="AE39" s="461"/>
      <c r="AF39" s="461"/>
    </row>
    <row r="40" spans="1:32" s="465" customFormat="1" ht="75">
      <c r="A40" s="459">
        <v>8039</v>
      </c>
      <c r="B40" s="482" t="s">
        <v>167</v>
      </c>
      <c r="C40" s="482" t="s">
        <v>3918</v>
      </c>
      <c r="D40" s="483" t="s">
        <v>2806</v>
      </c>
      <c r="E40" s="459" t="s">
        <v>197</v>
      </c>
      <c r="F40" s="461" t="s">
        <v>4010</v>
      </c>
      <c r="G40" s="461" t="s">
        <v>4229</v>
      </c>
      <c r="H40" s="461" t="s">
        <v>4230</v>
      </c>
      <c r="I40" s="461" t="s">
        <v>2808</v>
      </c>
      <c r="J40" s="461" t="s">
        <v>2809</v>
      </c>
      <c r="K40" s="459" t="s">
        <v>855</v>
      </c>
      <c r="L40" s="459" t="s">
        <v>6</v>
      </c>
      <c r="M40" s="459">
        <v>30076</v>
      </c>
      <c r="N40" s="459" t="s">
        <v>2810</v>
      </c>
      <c r="O40" s="463">
        <v>34.0625855775804</v>
      </c>
      <c r="P40" s="463">
        <v>-84.315704417356997</v>
      </c>
      <c r="Q40" s="460">
        <v>33</v>
      </c>
      <c r="R40" s="461" t="s">
        <v>2811</v>
      </c>
      <c r="S40" s="461" t="s">
        <v>4231</v>
      </c>
      <c r="T40" s="461" t="s">
        <v>2812</v>
      </c>
      <c r="U40" s="459" t="s">
        <v>2812</v>
      </c>
      <c r="V40" s="459" t="s">
        <v>938</v>
      </c>
      <c r="W40" s="459" t="s">
        <v>184</v>
      </c>
      <c r="X40" s="464">
        <v>44773</v>
      </c>
      <c r="Y40" s="461" t="s">
        <v>4232</v>
      </c>
      <c r="Z40" s="461"/>
      <c r="AA40" s="461" t="s">
        <v>4233</v>
      </c>
      <c r="AB40" s="462" t="s">
        <v>4230</v>
      </c>
      <c r="AC40" s="461">
        <f t="shared" si="2"/>
        <v>19</v>
      </c>
      <c r="AD40" s="461"/>
      <c r="AE40" s="461"/>
      <c r="AF40" s="461"/>
    </row>
    <row r="41" spans="1:32" s="465" customFormat="1" ht="105">
      <c r="A41" s="460">
        <v>8040</v>
      </c>
      <c r="B41" s="497" t="s">
        <v>167</v>
      </c>
      <c r="C41" s="497" t="s">
        <v>3918</v>
      </c>
      <c r="D41" s="498" t="s">
        <v>4234</v>
      </c>
      <c r="E41" s="459" t="s">
        <v>197</v>
      </c>
      <c r="F41" s="461" t="s">
        <v>3949</v>
      </c>
      <c r="G41" s="461" t="s">
        <v>4235</v>
      </c>
      <c r="H41" s="461" t="s">
        <v>4236</v>
      </c>
      <c r="I41" s="461" t="s">
        <v>4237</v>
      </c>
      <c r="J41" s="461" t="s">
        <v>4238</v>
      </c>
      <c r="K41" s="459" t="s">
        <v>736</v>
      </c>
      <c r="L41" s="459" t="s">
        <v>6</v>
      </c>
      <c r="M41" s="459">
        <v>80302</v>
      </c>
      <c r="N41" s="459" t="s">
        <v>4239</v>
      </c>
      <c r="O41" s="463">
        <v>40.017734812331199</v>
      </c>
      <c r="P41" s="463">
        <v>-105.277602404533</v>
      </c>
      <c r="Q41" s="481">
        <v>164</v>
      </c>
      <c r="R41" s="461" t="s">
        <v>4234</v>
      </c>
      <c r="S41" s="461" t="s">
        <v>4236</v>
      </c>
      <c r="T41" s="461" t="s">
        <v>4240</v>
      </c>
      <c r="U41" s="459" t="s">
        <v>736</v>
      </c>
      <c r="V41" s="459" t="s">
        <v>6</v>
      </c>
      <c r="W41" s="459" t="s">
        <v>184</v>
      </c>
      <c r="X41" s="464">
        <v>44773</v>
      </c>
      <c r="Y41" s="461" t="s">
        <v>4241</v>
      </c>
      <c r="Z41" s="461"/>
      <c r="AA41" s="461" t="s">
        <v>4242</v>
      </c>
      <c r="AB41" s="462" t="s">
        <v>4243</v>
      </c>
      <c r="AC41" s="461">
        <f t="shared" si="2"/>
        <v>24</v>
      </c>
      <c r="AD41" s="461"/>
      <c r="AE41" s="461"/>
      <c r="AF41" s="461"/>
    </row>
    <row r="42" spans="1:32" s="465" customFormat="1" ht="135">
      <c r="A42" s="459">
        <v>8041</v>
      </c>
      <c r="B42" s="459" t="s">
        <v>167</v>
      </c>
      <c r="C42" s="459" t="s">
        <v>3918</v>
      </c>
      <c r="D42" s="461" t="s">
        <v>7178</v>
      </c>
      <c r="E42" s="459" t="s">
        <v>170</v>
      </c>
      <c r="F42" s="459" t="s">
        <v>7181</v>
      </c>
      <c r="G42" s="461" t="s">
        <v>7182</v>
      </c>
      <c r="H42" s="461" t="s">
        <v>7179</v>
      </c>
      <c r="I42" s="461" t="s">
        <v>7173</v>
      </c>
      <c r="J42" s="461" t="s">
        <v>7174</v>
      </c>
      <c r="K42" s="459" t="s">
        <v>249</v>
      </c>
      <c r="L42" s="459" t="s">
        <v>6</v>
      </c>
      <c r="M42" s="459">
        <v>90630</v>
      </c>
      <c r="N42" s="459" t="s">
        <v>7180</v>
      </c>
      <c r="O42" s="463">
        <v>33.8010482965866</v>
      </c>
      <c r="P42" s="463">
        <v>-118.027727288786</v>
      </c>
      <c r="Q42" s="481">
        <v>6</v>
      </c>
      <c r="R42" s="461" t="s">
        <v>7172</v>
      </c>
      <c r="S42" s="461" t="s">
        <v>7183</v>
      </c>
      <c r="T42" s="461" t="s">
        <v>1149</v>
      </c>
      <c r="U42" s="459"/>
      <c r="V42" s="459" t="s">
        <v>6616</v>
      </c>
      <c r="W42" s="461" t="s">
        <v>184</v>
      </c>
      <c r="X42" s="464">
        <v>45340</v>
      </c>
      <c r="Y42" s="461" t="s">
        <v>7175</v>
      </c>
      <c r="Z42" s="461"/>
      <c r="AA42" s="461" t="s">
        <v>7250</v>
      </c>
      <c r="AB42" s="751" t="s">
        <v>7176</v>
      </c>
      <c r="AC42" s="461">
        <f t="shared" si="2"/>
        <v>30</v>
      </c>
      <c r="AD42" s="461"/>
      <c r="AE42" s="1" t="s">
        <v>7177</v>
      </c>
      <c r="AF42" s="461">
        <f>IF(LEN(TRIM(AD42))=0,0,LEN(TRIM(AD42))-LEN(SUBSTITUTE(AD42," ",""))+1)</f>
        <v>0</v>
      </c>
    </row>
    <row r="43" spans="1:32" s="465" customFormat="1" ht="105">
      <c r="A43" s="460">
        <v>8042</v>
      </c>
      <c r="B43" s="459" t="s">
        <v>167</v>
      </c>
      <c r="C43" s="459" t="s">
        <v>3918</v>
      </c>
      <c r="D43" s="461" t="s">
        <v>4244</v>
      </c>
      <c r="E43" s="459" t="s">
        <v>170</v>
      </c>
      <c r="F43" s="461" t="s">
        <v>4205</v>
      </c>
      <c r="G43" s="461" t="s">
        <v>4245</v>
      </c>
      <c r="H43" s="461" t="s">
        <v>4246</v>
      </c>
      <c r="I43" s="461" t="s">
        <v>4247</v>
      </c>
      <c r="J43" s="461" t="s">
        <v>4248</v>
      </c>
      <c r="K43" s="459" t="s">
        <v>1400</v>
      </c>
      <c r="L43" s="459" t="s">
        <v>6</v>
      </c>
      <c r="M43" s="459">
        <v>33702</v>
      </c>
      <c r="N43" s="459" t="s">
        <v>4249</v>
      </c>
      <c r="O43" s="463">
        <v>27.859184243618301</v>
      </c>
      <c r="P43" s="463">
        <v>-82.645987345224299</v>
      </c>
      <c r="Q43" s="481"/>
      <c r="R43" s="461" t="s">
        <v>4250</v>
      </c>
      <c r="S43" s="461" t="s">
        <v>4246</v>
      </c>
      <c r="T43" s="461" t="s">
        <v>4248</v>
      </c>
      <c r="U43" s="459" t="s">
        <v>1400</v>
      </c>
      <c r="V43" s="459" t="s">
        <v>6</v>
      </c>
      <c r="W43" s="459" t="s">
        <v>184</v>
      </c>
      <c r="X43" s="464">
        <v>44443</v>
      </c>
      <c r="Y43" s="461" t="s">
        <v>4251</v>
      </c>
      <c r="Z43" s="461" t="s">
        <v>4254</v>
      </c>
      <c r="AA43" s="461" t="s">
        <v>4252</v>
      </c>
      <c r="AB43" s="462" t="s">
        <v>4253</v>
      </c>
      <c r="AC43" s="461">
        <f t="shared" si="2"/>
        <v>26</v>
      </c>
      <c r="AD43" s="461"/>
      <c r="AE43" s="461"/>
      <c r="AF43" s="461"/>
    </row>
    <row r="44" spans="1:32" s="465" customFormat="1" ht="120">
      <c r="A44" s="459">
        <v>8043</v>
      </c>
      <c r="B44" s="459" t="s">
        <v>167</v>
      </c>
      <c r="C44" s="459" t="s">
        <v>3918</v>
      </c>
      <c r="D44" s="461" t="s">
        <v>4255</v>
      </c>
      <c r="E44" s="459" t="s">
        <v>197</v>
      </c>
      <c r="F44" s="461" t="s">
        <v>4197</v>
      </c>
      <c r="G44" s="461" t="s">
        <v>4197</v>
      </c>
      <c r="H44" s="461" t="s">
        <v>4256</v>
      </c>
      <c r="I44" s="461"/>
      <c r="J44" s="461"/>
      <c r="K44" s="459"/>
      <c r="L44" s="459"/>
      <c r="M44" s="459"/>
      <c r="N44" s="459"/>
      <c r="O44" s="463"/>
      <c r="P44" s="463" t="s">
        <v>197</v>
      </c>
      <c r="Q44" s="467"/>
      <c r="R44" s="461" t="s">
        <v>4255</v>
      </c>
      <c r="S44" s="461" t="s">
        <v>4256</v>
      </c>
      <c r="T44" s="461" t="s">
        <v>4257</v>
      </c>
      <c r="U44" s="459" t="s">
        <v>4258</v>
      </c>
      <c r="V44" s="459" t="s">
        <v>203</v>
      </c>
      <c r="W44" s="459" t="s">
        <v>184</v>
      </c>
      <c r="X44" s="464">
        <v>44773</v>
      </c>
      <c r="Y44" s="461" t="s">
        <v>4259</v>
      </c>
      <c r="Z44" s="461" t="s">
        <v>4262</v>
      </c>
      <c r="AA44" s="461" t="s">
        <v>4260</v>
      </c>
      <c r="AB44" s="462" t="s">
        <v>4261</v>
      </c>
      <c r="AC44" s="461">
        <f t="shared" si="2"/>
        <v>22</v>
      </c>
      <c r="AD44" s="461"/>
      <c r="AE44" s="461"/>
      <c r="AF44" s="461"/>
    </row>
    <row r="45" spans="1:32" s="465" customFormat="1" ht="75">
      <c r="A45" s="460">
        <v>8044</v>
      </c>
      <c r="B45" s="459" t="s">
        <v>167</v>
      </c>
      <c r="C45" s="459" t="s">
        <v>3918</v>
      </c>
      <c r="D45" s="461" t="s">
        <v>4263</v>
      </c>
      <c r="E45" s="459" t="s">
        <v>170</v>
      </c>
      <c r="F45" s="461" t="s">
        <v>4205</v>
      </c>
      <c r="G45" s="461" t="s">
        <v>4264</v>
      </c>
      <c r="H45" s="476" t="s">
        <v>4265</v>
      </c>
      <c r="I45" s="461" t="s">
        <v>4266</v>
      </c>
      <c r="J45" s="461" t="s">
        <v>4267</v>
      </c>
      <c r="K45" s="468" t="s">
        <v>767</v>
      </c>
      <c r="L45" s="459" t="s">
        <v>6</v>
      </c>
      <c r="M45" s="468">
        <v>70776</v>
      </c>
      <c r="N45" s="487" t="s">
        <v>4268</v>
      </c>
      <c r="O45" s="463">
        <v>30.235425884534699</v>
      </c>
      <c r="P45" s="463">
        <v>-91.098824546776896</v>
      </c>
      <c r="Q45" s="467">
        <v>227</v>
      </c>
      <c r="R45" s="476" t="s">
        <v>4263</v>
      </c>
      <c r="S45" s="476" t="s">
        <v>4265</v>
      </c>
      <c r="T45" s="476" t="s">
        <v>4269</v>
      </c>
      <c r="U45" s="468" t="s">
        <v>753</v>
      </c>
      <c r="V45" s="468" t="s">
        <v>6</v>
      </c>
      <c r="W45" s="459" t="s">
        <v>184</v>
      </c>
      <c r="X45" s="464">
        <v>44773</v>
      </c>
      <c r="Y45" s="461" t="s">
        <v>4270</v>
      </c>
      <c r="Z45" s="461"/>
      <c r="AA45" s="461" t="s">
        <v>4271</v>
      </c>
      <c r="AB45" s="462" t="s">
        <v>4265</v>
      </c>
      <c r="AC45" s="461">
        <f t="shared" si="2"/>
        <v>22</v>
      </c>
      <c r="AD45" s="461"/>
      <c r="AE45" s="461"/>
      <c r="AF45" s="461"/>
    </row>
    <row r="46" spans="1:32" s="465" customFormat="1" ht="90">
      <c r="A46" s="459">
        <v>8045</v>
      </c>
      <c r="B46" s="459" t="s">
        <v>167</v>
      </c>
      <c r="C46" s="459" t="s">
        <v>3918</v>
      </c>
      <c r="D46" s="461" t="s">
        <v>4272</v>
      </c>
      <c r="E46" s="459" t="s">
        <v>170</v>
      </c>
      <c r="F46" s="461" t="s">
        <v>4010</v>
      </c>
      <c r="G46" s="461" t="s">
        <v>4273</v>
      </c>
      <c r="H46" s="461" t="s">
        <v>4274</v>
      </c>
      <c r="I46" s="461" t="s">
        <v>4275</v>
      </c>
      <c r="J46" s="461" t="s">
        <v>2944</v>
      </c>
      <c r="K46" s="459" t="s">
        <v>985</v>
      </c>
      <c r="L46" s="459" t="s">
        <v>6</v>
      </c>
      <c r="M46" s="459">
        <v>78665</v>
      </c>
      <c r="N46" s="459" t="s">
        <v>2945</v>
      </c>
      <c r="O46" s="463">
        <v>30.553244000954301</v>
      </c>
      <c r="P46" s="463">
        <v>-97.683485175848006</v>
      </c>
      <c r="Q46" s="467">
        <v>375</v>
      </c>
      <c r="R46" s="461" t="s">
        <v>4272</v>
      </c>
      <c r="S46" s="461" t="s">
        <v>4274</v>
      </c>
      <c r="T46" s="461" t="s">
        <v>4276</v>
      </c>
      <c r="U46" s="459" t="s">
        <v>4277</v>
      </c>
      <c r="V46" s="459" t="s">
        <v>4278</v>
      </c>
      <c r="W46" s="459" t="s">
        <v>184</v>
      </c>
      <c r="X46" s="464">
        <v>44773</v>
      </c>
      <c r="Y46" s="461" t="s">
        <v>4279</v>
      </c>
      <c r="Z46" s="461" t="s">
        <v>4281</v>
      </c>
      <c r="AA46" s="461" t="s">
        <v>4280</v>
      </c>
      <c r="AB46" s="462" t="s">
        <v>4274</v>
      </c>
      <c r="AC46" s="461">
        <f t="shared" si="2"/>
        <v>28</v>
      </c>
      <c r="AD46" s="461"/>
      <c r="AE46" s="461"/>
      <c r="AF46" s="461"/>
    </row>
    <row r="47" spans="1:32" s="465" customFormat="1" ht="45">
      <c r="A47" s="460">
        <v>8046</v>
      </c>
      <c r="B47" s="459" t="s">
        <v>167</v>
      </c>
      <c r="C47" s="459" t="s">
        <v>3918</v>
      </c>
      <c r="D47" s="461" t="s">
        <v>4282</v>
      </c>
      <c r="E47" s="482" t="s">
        <v>197</v>
      </c>
      <c r="F47" s="483" t="s">
        <v>3949</v>
      </c>
      <c r="G47" s="483" t="s">
        <v>4283</v>
      </c>
      <c r="H47" s="483" t="s">
        <v>4284</v>
      </c>
      <c r="I47" s="483" t="s">
        <v>4285</v>
      </c>
      <c r="J47" s="483" t="s">
        <v>987</v>
      </c>
      <c r="K47" s="482" t="s">
        <v>753</v>
      </c>
      <c r="L47" s="482" t="s">
        <v>6</v>
      </c>
      <c r="M47" s="575" t="s">
        <v>4286</v>
      </c>
      <c r="N47" s="482" t="s">
        <v>4287</v>
      </c>
      <c r="O47" s="484">
        <v>42.355629319654099</v>
      </c>
      <c r="P47" s="484">
        <v>-71.057591044918496</v>
      </c>
      <c r="Q47" s="485">
        <v>133</v>
      </c>
      <c r="R47" s="483" t="s">
        <v>4282</v>
      </c>
      <c r="S47" s="483" t="s">
        <v>4284</v>
      </c>
      <c r="T47" s="483" t="s">
        <v>987</v>
      </c>
      <c r="U47" s="482" t="s">
        <v>753</v>
      </c>
      <c r="V47" s="482" t="s">
        <v>6</v>
      </c>
      <c r="W47" s="482" t="s">
        <v>184</v>
      </c>
      <c r="X47" s="486">
        <v>44773</v>
      </c>
      <c r="Y47" s="483" t="s">
        <v>4288</v>
      </c>
      <c r="Z47" s="483"/>
      <c r="AA47" s="483" t="s">
        <v>4289</v>
      </c>
      <c r="AB47" s="507" t="s">
        <v>4284</v>
      </c>
      <c r="AC47" s="483">
        <f t="shared" si="2"/>
        <v>15</v>
      </c>
      <c r="AD47" s="483"/>
      <c r="AE47" s="483"/>
      <c r="AF47" s="483"/>
    </row>
    <row r="48" spans="1:32" s="465" customFormat="1" ht="45">
      <c r="A48" s="459">
        <v>8047</v>
      </c>
      <c r="B48" s="459" t="s">
        <v>167</v>
      </c>
      <c r="C48" s="459" t="s">
        <v>3918</v>
      </c>
      <c r="D48" s="461" t="s">
        <v>4282</v>
      </c>
      <c r="E48" s="459" t="s">
        <v>197</v>
      </c>
      <c r="F48" s="461" t="s">
        <v>3949</v>
      </c>
      <c r="G48" s="461" t="s">
        <v>4283</v>
      </c>
      <c r="H48" s="461" t="s">
        <v>4284</v>
      </c>
      <c r="I48" s="461" t="s">
        <v>4290</v>
      </c>
      <c r="J48" s="461" t="s">
        <v>3792</v>
      </c>
      <c r="K48" s="459" t="s">
        <v>806</v>
      </c>
      <c r="L48" s="459" t="s">
        <v>6</v>
      </c>
      <c r="M48" s="459">
        <v>10022</v>
      </c>
      <c r="N48" s="459" t="s">
        <v>4291</v>
      </c>
      <c r="O48" s="463">
        <v>40.761402701796598</v>
      </c>
      <c r="P48" s="463">
        <v>-73.969463331489393</v>
      </c>
      <c r="Q48" s="467">
        <v>133</v>
      </c>
      <c r="R48" s="461" t="s">
        <v>4282</v>
      </c>
      <c r="S48" s="461" t="s">
        <v>4284</v>
      </c>
      <c r="T48" s="461" t="s">
        <v>987</v>
      </c>
      <c r="U48" s="459" t="s">
        <v>753</v>
      </c>
      <c r="V48" s="459" t="s">
        <v>6</v>
      </c>
      <c r="W48" s="459" t="s">
        <v>184</v>
      </c>
      <c r="X48" s="464">
        <v>44773</v>
      </c>
      <c r="Y48" s="461" t="s">
        <v>4292</v>
      </c>
      <c r="Z48" s="461"/>
      <c r="AA48" s="461" t="s">
        <v>4289</v>
      </c>
      <c r="AB48" s="462" t="s">
        <v>4284</v>
      </c>
      <c r="AC48" s="461">
        <f t="shared" si="2"/>
        <v>15</v>
      </c>
      <c r="AD48" s="461"/>
      <c r="AE48" s="461"/>
      <c r="AF48" s="461"/>
    </row>
    <row r="49" spans="1:32" s="465" customFormat="1" ht="90">
      <c r="A49" s="460">
        <v>8048</v>
      </c>
      <c r="B49" s="459" t="s">
        <v>167</v>
      </c>
      <c r="C49" s="459" t="s">
        <v>3918</v>
      </c>
      <c r="D49" s="461" t="s">
        <v>4293</v>
      </c>
      <c r="E49" s="459" t="s">
        <v>170</v>
      </c>
      <c r="F49" s="461" t="s">
        <v>4031</v>
      </c>
      <c r="G49" s="461" t="s">
        <v>4294</v>
      </c>
      <c r="H49" s="461" t="s">
        <v>4295</v>
      </c>
      <c r="I49" s="461" t="s">
        <v>4296</v>
      </c>
      <c r="J49" s="461" t="s">
        <v>4297</v>
      </c>
      <c r="K49" s="459" t="s">
        <v>4298</v>
      </c>
      <c r="L49" s="459" t="s">
        <v>6</v>
      </c>
      <c r="M49" s="488" t="s">
        <v>4299</v>
      </c>
      <c r="N49" s="459" t="s">
        <v>4300</v>
      </c>
      <c r="O49" s="463">
        <v>41.551053844743898</v>
      </c>
      <c r="P49" s="463">
        <v>-71.511482904362893</v>
      </c>
      <c r="Q49" s="467">
        <v>12</v>
      </c>
      <c r="R49" s="461" t="s">
        <v>4301</v>
      </c>
      <c r="S49" s="461" t="s">
        <v>4295</v>
      </c>
      <c r="T49" s="461" t="s">
        <v>4302</v>
      </c>
      <c r="U49" s="459" t="s">
        <v>6714</v>
      </c>
      <c r="V49" s="459" t="s">
        <v>918</v>
      </c>
      <c r="W49" s="459" t="s">
        <v>184</v>
      </c>
      <c r="X49" s="464">
        <v>44773</v>
      </c>
      <c r="Y49" s="461" t="s">
        <v>4303</v>
      </c>
      <c r="Z49" s="461"/>
      <c r="AA49" s="461" t="s">
        <v>4304</v>
      </c>
      <c r="AB49" s="461" t="s">
        <v>4305</v>
      </c>
      <c r="AC49" s="461">
        <f t="shared" si="2"/>
        <v>24</v>
      </c>
      <c r="AD49" s="461"/>
      <c r="AE49" s="461"/>
      <c r="AF49" s="461"/>
    </row>
    <row r="50" spans="1:32" s="465" customFormat="1" ht="180">
      <c r="A50" s="459">
        <v>8049</v>
      </c>
      <c r="B50" s="459" t="s">
        <v>167</v>
      </c>
      <c r="C50" s="459" t="s">
        <v>3918</v>
      </c>
      <c r="D50" s="461" t="s">
        <v>4306</v>
      </c>
      <c r="E50" s="459" t="s">
        <v>197</v>
      </c>
      <c r="F50" s="461" t="s">
        <v>3919</v>
      </c>
      <c r="G50" s="461" t="s">
        <v>4138</v>
      </c>
      <c r="H50" s="461" t="s">
        <v>4307</v>
      </c>
      <c r="I50" s="476" t="s">
        <v>4308</v>
      </c>
      <c r="J50" s="461" t="s">
        <v>4309</v>
      </c>
      <c r="K50" s="459" t="s">
        <v>1287</v>
      </c>
      <c r="L50" s="459" t="s">
        <v>6</v>
      </c>
      <c r="M50" s="459">
        <v>19438</v>
      </c>
      <c r="N50" s="459" t="s">
        <v>4310</v>
      </c>
      <c r="O50" s="463">
        <v>40.267570949513598</v>
      </c>
      <c r="P50" s="463">
        <v>-75.3641592888427</v>
      </c>
      <c r="Q50" s="467">
        <v>25</v>
      </c>
      <c r="R50" s="461" t="s">
        <v>4306</v>
      </c>
      <c r="S50" s="461" t="s">
        <v>4307</v>
      </c>
      <c r="T50" s="461" t="s">
        <v>4309</v>
      </c>
      <c r="U50" s="459" t="s">
        <v>1287</v>
      </c>
      <c r="V50" s="459" t="s">
        <v>6</v>
      </c>
      <c r="W50" s="459" t="s">
        <v>184</v>
      </c>
      <c r="X50" s="464">
        <v>44773</v>
      </c>
      <c r="Y50" s="461" t="s">
        <v>4311</v>
      </c>
      <c r="Z50" s="461" t="s">
        <v>4314</v>
      </c>
      <c r="AA50" s="461" t="s">
        <v>4312</v>
      </c>
      <c r="AB50" s="462" t="s">
        <v>4313</v>
      </c>
      <c r="AC50" s="461">
        <f t="shared" si="2"/>
        <v>24</v>
      </c>
      <c r="AD50" s="461"/>
      <c r="AE50" s="461"/>
      <c r="AF50" s="461"/>
    </row>
    <row r="51" spans="1:32" s="465" customFormat="1" ht="75">
      <c r="A51" s="460">
        <v>8050</v>
      </c>
      <c r="B51" s="459" t="s">
        <v>167</v>
      </c>
      <c r="C51" s="459" t="s">
        <v>3918</v>
      </c>
      <c r="D51" s="461" t="s">
        <v>4315</v>
      </c>
      <c r="E51" s="459" t="s">
        <v>197</v>
      </c>
      <c r="F51" s="461" t="s">
        <v>3919</v>
      </c>
      <c r="G51" s="461" t="s">
        <v>4316</v>
      </c>
      <c r="H51" s="461" t="s">
        <v>4317</v>
      </c>
      <c r="I51" s="476" t="s">
        <v>4318</v>
      </c>
      <c r="J51" s="476" t="s">
        <v>4319</v>
      </c>
      <c r="K51" s="468" t="s">
        <v>3430</v>
      </c>
      <c r="L51" s="459" t="s">
        <v>6</v>
      </c>
      <c r="M51" s="479" t="s">
        <v>4320</v>
      </c>
      <c r="N51" s="468" t="s">
        <v>4321</v>
      </c>
      <c r="O51" s="463">
        <v>45.474729842438599</v>
      </c>
      <c r="P51" s="463">
        <v>-122.777659602374</v>
      </c>
      <c r="Q51" s="477">
        <v>25</v>
      </c>
      <c r="R51" s="461" t="s">
        <v>4315</v>
      </c>
      <c r="S51" s="461" t="s">
        <v>4317</v>
      </c>
      <c r="T51" s="461" t="s">
        <v>4319</v>
      </c>
      <c r="U51" s="459" t="s">
        <v>3430</v>
      </c>
      <c r="V51" s="459" t="s">
        <v>6</v>
      </c>
      <c r="W51" s="459" t="s">
        <v>184</v>
      </c>
      <c r="X51" s="464">
        <v>44773</v>
      </c>
      <c r="Y51" s="461" t="s">
        <v>4322</v>
      </c>
      <c r="Z51" s="461"/>
      <c r="AA51" s="461" t="s">
        <v>4323</v>
      </c>
      <c r="AB51" s="462" t="s">
        <v>4317</v>
      </c>
      <c r="AC51" s="461">
        <f t="shared" si="2"/>
        <v>20</v>
      </c>
      <c r="AD51" s="461"/>
      <c r="AE51" s="461"/>
      <c r="AF51" s="461"/>
    </row>
    <row r="52" spans="1:32" s="465" customFormat="1" ht="90">
      <c r="A52" s="459">
        <v>8051</v>
      </c>
      <c r="B52" s="459" t="s">
        <v>167</v>
      </c>
      <c r="C52" s="459" t="s">
        <v>3918</v>
      </c>
      <c r="D52" s="461" t="s">
        <v>4324</v>
      </c>
      <c r="E52" s="459" t="s">
        <v>197</v>
      </c>
      <c r="F52" s="461" t="s">
        <v>4205</v>
      </c>
      <c r="G52" s="461" t="s">
        <v>4325</v>
      </c>
      <c r="H52" s="461" t="s">
        <v>4326</v>
      </c>
      <c r="I52" s="461" t="s">
        <v>4327</v>
      </c>
      <c r="J52" s="461" t="s">
        <v>840</v>
      </c>
      <c r="K52" s="459" t="s">
        <v>841</v>
      </c>
      <c r="L52" s="459" t="s">
        <v>6</v>
      </c>
      <c r="M52" s="459">
        <v>60641</v>
      </c>
      <c r="N52" s="459" t="s">
        <v>4328</v>
      </c>
      <c r="O52" s="463">
        <v>41.939419347273102</v>
      </c>
      <c r="P52" s="463">
        <v>-87.735807473736898</v>
      </c>
      <c r="Q52" s="467">
        <v>675</v>
      </c>
      <c r="R52" s="461" t="s">
        <v>4324</v>
      </c>
      <c r="S52" s="461" t="s">
        <v>4326</v>
      </c>
      <c r="T52" s="461" t="s">
        <v>840</v>
      </c>
      <c r="U52" s="459" t="s">
        <v>841</v>
      </c>
      <c r="V52" s="459" t="s">
        <v>6</v>
      </c>
      <c r="W52" s="459" t="s">
        <v>184</v>
      </c>
      <c r="X52" s="464">
        <v>44773</v>
      </c>
      <c r="Y52" s="461" t="s">
        <v>4329</v>
      </c>
      <c r="Z52" s="461"/>
      <c r="AA52" s="461" t="s">
        <v>4330</v>
      </c>
      <c r="AB52" s="462" t="s">
        <v>4331</v>
      </c>
      <c r="AC52" s="461">
        <f t="shared" si="2"/>
        <v>30</v>
      </c>
      <c r="AD52" s="461"/>
      <c r="AE52" s="461"/>
      <c r="AF52" s="461"/>
    </row>
    <row r="53" spans="1:32" s="465" customFormat="1" ht="126.4" customHeight="1">
      <c r="A53" s="460">
        <v>8052</v>
      </c>
      <c r="B53" s="459" t="s">
        <v>167</v>
      </c>
      <c r="C53" s="459" t="s">
        <v>3918</v>
      </c>
      <c r="D53" s="461" t="s">
        <v>3700</v>
      </c>
      <c r="E53" s="459" t="s">
        <v>197</v>
      </c>
      <c r="F53" s="461" t="s">
        <v>3966</v>
      </c>
      <c r="G53" s="476" t="s">
        <v>4332</v>
      </c>
      <c r="H53" s="461" t="s">
        <v>4333</v>
      </c>
      <c r="I53" s="461" t="s">
        <v>3695</v>
      </c>
      <c r="J53" s="461" t="s">
        <v>182</v>
      </c>
      <c r="K53" s="459" t="s">
        <v>183</v>
      </c>
      <c r="L53" s="459" t="s">
        <v>6</v>
      </c>
      <c r="M53" s="459">
        <v>28216</v>
      </c>
      <c r="N53" s="459" t="s">
        <v>3703</v>
      </c>
      <c r="O53" s="463">
        <v>35.279942840435801</v>
      </c>
      <c r="P53" s="463">
        <v>-80.877288259885304</v>
      </c>
      <c r="Q53" s="467"/>
      <c r="R53" s="476" t="s">
        <v>3697</v>
      </c>
      <c r="S53" s="461" t="s">
        <v>3698</v>
      </c>
      <c r="T53" s="476" t="s">
        <v>182</v>
      </c>
      <c r="U53" s="459" t="s">
        <v>183</v>
      </c>
      <c r="V53" s="468" t="s">
        <v>6</v>
      </c>
      <c r="W53" s="459" t="s">
        <v>184</v>
      </c>
      <c r="X53" s="464">
        <v>45289</v>
      </c>
      <c r="Y53" s="461" t="s">
        <v>861</v>
      </c>
      <c r="Z53" s="461"/>
      <c r="AA53" s="461" t="s">
        <v>4334</v>
      </c>
      <c r="AB53" s="461"/>
      <c r="AC53" s="461">
        <f t="shared" si="2"/>
        <v>24</v>
      </c>
      <c r="AD53" s="461"/>
      <c r="AE53" s="461"/>
      <c r="AF53" s="461"/>
    </row>
    <row r="54" spans="1:32" s="465" customFormat="1" ht="120">
      <c r="A54" s="459">
        <v>8053</v>
      </c>
      <c r="B54" s="459" t="s">
        <v>167</v>
      </c>
      <c r="C54" s="459" t="s">
        <v>3918</v>
      </c>
      <c r="D54" s="461" t="s">
        <v>4335</v>
      </c>
      <c r="E54" s="459" t="s">
        <v>197</v>
      </c>
      <c r="F54" s="461" t="s">
        <v>4205</v>
      </c>
      <c r="G54" s="461" t="s">
        <v>4336</v>
      </c>
      <c r="H54" s="461" t="s">
        <v>4337</v>
      </c>
      <c r="I54" s="476" t="s">
        <v>4338</v>
      </c>
      <c r="J54" s="476" t="s">
        <v>4339</v>
      </c>
      <c r="K54" s="468" t="s">
        <v>1347</v>
      </c>
      <c r="L54" s="459" t="s">
        <v>6</v>
      </c>
      <c r="M54" s="479" t="s">
        <v>4340</v>
      </c>
      <c r="N54" s="468" t="s">
        <v>4341</v>
      </c>
      <c r="O54" s="489">
        <v>40.542945710871102</v>
      </c>
      <c r="P54" s="489">
        <v>-74.551541142270693</v>
      </c>
      <c r="Q54" s="490">
        <v>20</v>
      </c>
      <c r="R54" s="491" t="s">
        <v>4335</v>
      </c>
      <c r="S54" s="491" t="s">
        <v>4337</v>
      </c>
      <c r="T54" s="491" t="s">
        <v>4339</v>
      </c>
      <c r="U54" s="473" t="s">
        <v>1347</v>
      </c>
      <c r="V54" s="473" t="s">
        <v>6</v>
      </c>
      <c r="W54" s="459" t="s">
        <v>184</v>
      </c>
      <c r="X54" s="464">
        <v>44773</v>
      </c>
      <c r="Y54" s="491" t="s">
        <v>4342</v>
      </c>
      <c r="Z54" s="491" t="s">
        <v>4345</v>
      </c>
      <c r="AA54" s="461" t="s">
        <v>4343</v>
      </c>
      <c r="AB54" s="462" t="s">
        <v>4344</v>
      </c>
      <c r="AC54" s="461">
        <f t="shared" si="2"/>
        <v>29</v>
      </c>
      <c r="AD54" s="461"/>
      <c r="AE54" s="461"/>
      <c r="AF54" s="461"/>
    </row>
    <row r="55" spans="1:32" s="465" customFormat="1" ht="120">
      <c r="A55" s="460">
        <v>8054</v>
      </c>
      <c r="B55" s="459" t="s">
        <v>167</v>
      </c>
      <c r="C55" s="459" t="s">
        <v>3918</v>
      </c>
      <c r="D55" s="461" t="s">
        <v>4335</v>
      </c>
      <c r="E55" s="459" t="s">
        <v>197</v>
      </c>
      <c r="F55" s="461" t="s">
        <v>3919</v>
      </c>
      <c r="G55" s="461" t="s">
        <v>4346</v>
      </c>
      <c r="H55" s="461" t="s">
        <v>4337</v>
      </c>
      <c r="I55" s="461" t="s">
        <v>4338</v>
      </c>
      <c r="J55" s="461" t="s">
        <v>4339</v>
      </c>
      <c r="K55" s="459" t="s">
        <v>1347</v>
      </c>
      <c r="L55" s="459" t="s">
        <v>6</v>
      </c>
      <c r="M55" s="466" t="s">
        <v>4340</v>
      </c>
      <c r="N55" s="459" t="s">
        <v>4341</v>
      </c>
      <c r="O55" s="489">
        <v>40.542933481302697</v>
      </c>
      <c r="P55" s="489">
        <v>-74.551562600694197</v>
      </c>
      <c r="Q55" s="492">
        <v>20</v>
      </c>
      <c r="R55" s="491" t="s">
        <v>4335</v>
      </c>
      <c r="S55" s="491" t="s">
        <v>4337</v>
      </c>
      <c r="T55" s="491" t="s">
        <v>4339</v>
      </c>
      <c r="U55" s="473" t="s">
        <v>1347</v>
      </c>
      <c r="V55" s="473" t="s">
        <v>6</v>
      </c>
      <c r="W55" s="459" t="s">
        <v>184</v>
      </c>
      <c r="X55" s="464">
        <v>44773</v>
      </c>
      <c r="Y55" s="491" t="s">
        <v>4342</v>
      </c>
      <c r="Z55" s="491"/>
      <c r="AA55" s="461" t="s">
        <v>4343</v>
      </c>
      <c r="AB55" s="462" t="s">
        <v>4344</v>
      </c>
      <c r="AC55" s="461">
        <f t="shared" si="2"/>
        <v>29</v>
      </c>
      <c r="AD55" s="461"/>
      <c r="AE55" s="461"/>
      <c r="AF55" s="461"/>
    </row>
    <row r="56" spans="1:32" s="465" customFormat="1" ht="90">
      <c r="A56" s="459">
        <v>8055</v>
      </c>
      <c r="B56" s="459" t="s">
        <v>167</v>
      </c>
      <c r="C56" s="459" t="s">
        <v>3918</v>
      </c>
      <c r="D56" s="461" t="s">
        <v>3715</v>
      </c>
      <c r="E56" s="459" t="s">
        <v>170</v>
      </c>
      <c r="F56" s="459" t="s">
        <v>3966</v>
      </c>
      <c r="G56" s="461" t="s">
        <v>4347</v>
      </c>
      <c r="H56" s="471" t="s">
        <v>4348</v>
      </c>
      <c r="I56" s="461" t="s">
        <v>3719</v>
      </c>
      <c r="J56" s="461" t="s">
        <v>2582</v>
      </c>
      <c r="K56" s="476" t="s">
        <v>1287</v>
      </c>
      <c r="L56" s="461" t="s">
        <v>6</v>
      </c>
      <c r="M56" s="493" t="s">
        <v>4349</v>
      </c>
      <c r="N56" s="461" t="s">
        <v>3710</v>
      </c>
      <c r="O56" s="463">
        <v>40.0596416265453</v>
      </c>
      <c r="P56" s="463">
        <v>-75.642886545093603</v>
      </c>
      <c r="Q56" s="477">
        <v>72</v>
      </c>
      <c r="R56" s="461" t="s">
        <v>3711</v>
      </c>
      <c r="S56" s="494" t="s">
        <v>4350</v>
      </c>
      <c r="T56" s="476" t="s">
        <v>3712</v>
      </c>
      <c r="U56" s="468" t="s">
        <v>1589</v>
      </c>
      <c r="V56" s="459" t="s">
        <v>918</v>
      </c>
      <c r="W56" s="459" t="s">
        <v>184</v>
      </c>
      <c r="X56" s="464">
        <v>45084</v>
      </c>
      <c r="Y56" s="461" t="s">
        <v>3713</v>
      </c>
      <c r="Z56" s="464"/>
      <c r="AA56" s="461" t="s">
        <v>3720</v>
      </c>
      <c r="AB56" s="462" t="s">
        <v>4351</v>
      </c>
      <c r="AC56" s="461">
        <f t="shared" si="2"/>
        <v>16</v>
      </c>
      <c r="AD56" s="461"/>
      <c r="AE56" s="461"/>
      <c r="AF56" s="461"/>
    </row>
    <row r="57" spans="1:32" s="465" customFormat="1" ht="105">
      <c r="A57" s="460">
        <v>8056</v>
      </c>
      <c r="B57" s="459" t="s">
        <v>167</v>
      </c>
      <c r="C57" s="459" t="s">
        <v>3918</v>
      </c>
      <c r="D57" s="494" t="s">
        <v>4352</v>
      </c>
      <c r="E57" s="459" t="s">
        <v>170</v>
      </c>
      <c r="F57" s="495" t="s">
        <v>3949</v>
      </c>
      <c r="G57" s="494" t="s">
        <v>4353</v>
      </c>
      <c r="H57" s="471" t="s">
        <v>4354</v>
      </c>
      <c r="I57" s="461" t="s">
        <v>4355</v>
      </c>
      <c r="J57" s="461" t="s">
        <v>4356</v>
      </c>
      <c r="K57" s="459" t="s">
        <v>753</v>
      </c>
      <c r="L57" s="459" t="s">
        <v>6</v>
      </c>
      <c r="M57" s="488" t="s">
        <v>4357</v>
      </c>
      <c r="N57" s="459"/>
      <c r="O57" s="463">
        <v>42.487822581252203</v>
      </c>
      <c r="P57" s="463">
        <v>-71.221144104899693</v>
      </c>
      <c r="Q57" s="481">
        <v>42</v>
      </c>
      <c r="R57" s="461" t="s">
        <v>3711</v>
      </c>
      <c r="S57" s="461" t="s">
        <v>4350</v>
      </c>
      <c r="T57" s="461" t="s">
        <v>3712</v>
      </c>
      <c r="U57" s="459" t="s">
        <v>1589</v>
      </c>
      <c r="V57" s="459" t="s">
        <v>918</v>
      </c>
      <c r="W57" s="461" t="s">
        <v>184</v>
      </c>
      <c r="X57" s="464">
        <v>45084</v>
      </c>
      <c r="Y57" s="461" t="s">
        <v>3713</v>
      </c>
      <c r="Z57" s="461"/>
      <c r="AA57" s="461" t="s">
        <v>4358</v>
      </c>
      <c r="AB57" s="462" t="s">
        <v>4351</v>
      </c>
      <c r="AC57" s="461">
        <f t="shared" si="2"/>
        <v>27</v>
      </c>
      <c r="AD57" s="461"/>
      <c r="AE57" s="461"/>
      <c r="AF57" s="461"/>
    </row>
    <row r="58" spans="1:32" s="465" customFormat="1" ht="165">
      <c r="A58" s="459">
        <v>8057</v>
      </c>
      <c r="B58" s="459" t="s">
        <v>167</v>
      </c>
      <c r="C58" s="459" t="s">
        <v>3918</v>
      </c>
      <c r="D58" s="461" t="s">
        <v>4359</v>
      </c>
      <c r="E58" s="459" t="s">
        <v>170</v>
      </c>
      <c r="F58" s="461" t="s">
        <v>3919</v>
      </c>
      <c r="G58" s="461" t="s">
        <v>4360</v>
      </c>
      <c r="H58" s="461" t="s">
        <v>4361</v>
      </c>
      <c r="I58" s="461" t="s">
        <v>4362</v>
      </c>
      <c r="J58" s="461" t="s">
        <v>4363</v>
      </c>
      <c r="K58" s="459" t="s">
        <v>927</v>
      </c>
      <c r="L58" s="459" t="s">
        <v>6</v>
      </c>
      <c r="M58" s="459">
        <v>44128</v>
      </c>
      <c r="N58" s="459" t="s">
        <v>4364</v>
      </c>
      <c r="O58" s="463">
        <v>41.4369157144802</v>
      </c>
      <c r="P58" s="463">
        <v>-81.491966916365996</v>
      </c>
      <c r="Q58" s="467">
        <v>60</v>
      </c>
      <c r="R58" s="461" t="s">
        <v>4359</v>
      </c>
      <c r="S58" s="461" t="s">
        <v>4361</v>
      </c>
      <c r="T58" s="461" t="s">
        <v>4363</v>
      </c>
      <c r="U58" s="459" t="s">
        <v>927</v>
      </c>
      <c r="V58" s="459" t="s">
        <v>6</v>
      </c>
      <c r="W58" s="459" t="s">
        <v>184</v>
      </c>
      <c r="X58" s="464">
        <v>44773</v>
      </c>
      <c r="Y58" s="461" t="s">
        <v>4365</v>
      </c>
      <c r="Z58" s="496" t="s">
        <v>4368</v>
      </c>
      <c r="AA58" s="461" t="s">
        <v>4366</v>
      </c>
      <c r="AB58" s="462" t="s">
        <v>4367</v>
      </c>
      <c r="AC58" s="461">
        <f t="shared" si="2"/>
        <v>27</v>
      </c>
      <c r="AD58" s="461"/>
      <c r="AE58" s="461"/>
      <c r="AF58" s="461"/>
    </row>
    <row r="59" spans="1:32" s="465" customFormat="1" ht="135">
      <c r="A59" s="460">
        <v>8058</v>
      </c>
      <c r="B59" s="459" t="s">
        <v>167</v>
      </c>
      <c r="C59" s="459" t="s">
        <v>3918</v>
      </c>
      <c r="D59" s="461" t="s">
        <v>3030</v>
      </c>
      <c r="E59" s="482" t="s">
        <v>170</v>
      </c>
      <c r="F59" s="483" t="s">
        <v>4010</v>
      </c>
      <c r="G59" s="483" t="s">
        <v>4369</v>
      </c>
      <c r="H59" s="483" t="s">
        <v>4370</v>
      </c>
      <c r="I59" s="483" t="s">
        <v>3032</v>
      </c>
      <c r="J59" s="483" t="s">
        <v>3033</v>
      </c>
      <c r="K59" s="482" t="s">
        <v>212</v>
      </c>
      <c r="L59" s="482" t="s">
        <v>7</v>
      </c>
      <c r="M59" s="482" t="s">
        <v>3034</v>
      </c>
      <c r="N59" s="482" t="s">
        <v>3035</v>
      </c>
      <c r="O59" s="483" t="s">
        <v>4371</v>
      </c>
      <c r="P59" s="484">
        <v>-80.537764277628199</v>
      </c>
      <c r="Q59" s="574">
        <v>60</v>
      </c>
      <c r="R59" s="483" t="s">
        <v>3036</v>
      </c>
      <c r="S59" s="483" t="s">
        <v>4370</v>
      </c>
      <c r="T59" s="483" t="s">
        <v>3037</v>
      </c>
      <c r="U59" s="482" t="s">
        <v>249</v>
      </c>
      <c r="V59" s="482" t="s">
        <v>6</v>
      </c>
      <c r="W59" s="482" t="s">
        <v>184</v>
      </c>
      <c r="X59" s="486">
        <v>44773</v>
      </c>
      <c r="Y59" s="483" t="s">
        <v>4372</v>
      </c>
      <c r="Z59" s="483" t="s">
        <v>4375</v>
      </c>
      <c r="AA59" s="483" t="s">
        <v>4373</v>
      </c>
      <c r="AB59" s="507" t="s">
        <v>4374</v>
      </c>
      <c r="AC59" s="483">
        <f t="shared" si="2"/>
        <v>21</v>
      </c>
      <c r="AD59" s="483"/>
      <c r="AE59" s="483"/>
      <c r="AF59" s="483"/>
    </row>
    <row r="60" spans="1:32" s="465" customFormat="1" ht="135">
      <c r="A60" s="459">
        <v>8059</v>
      </c>
      <c r="B60" s="459" t="s">
        <v>167</v>
      </c>
      <c r="C60" s="459" t="s">
        <v>3918</v>
      </c>
      <c r="D60" s="461" t="s">
        <v>3030</v>
      </c>
      <c r="E60" s="459" t="s">
        <v>170</v>
      </c>
      <c r="F60" s="461" t="s">
        <v>4010</v>
      </c>
      <c r="G60" s="461" t="s">
        <v>4369</v>
      </c>
      <c r="H60" s="461" t="s">
        <v>4370</v>
      </c>
      <c r="I60" s="461" t="s">
        <v>4376</v>
      </c>
      <c r="J60" s="461" t="s">
        <v>3037</v>
      </c>
      <c r="K60" s="459" t="s">
        <v>249</v>
      </c>
      <c r="L60" s="459" t="s">
        <v>6</v>
      </c>
      <c r="M60" s="459">
        <v>94089</v>
      </c>
      <c r="N60" s="459" t="s">
        <v>4377</v>
      </c>
      <c r="O60" s="461" t="s">
        <v>4371</v>
      </c>
      <c r="P60" s="463">
        <v>-121.991784381747</v>
      </c>
      <c r="Q60" s="460">
        <v>60</v>
      </c>
      <c r="R60" s="461" t="s">
        <v>3036</v>
      </c>
      <c r="S60" s="461" t="s">
        <v>4370</v>
      </c>
      <c r="T60" s="461" t="s">
        <v>3037</v>
      </c>
      <c r="U60" s="459" t="s">
        <v>249</v>
      </c>
      <c r="V60" s="459" t="s">
        <v>6</v>
      </c>
      <c r="W60" s="459" t="s">
        <v>184</v>
      </c>
      <c r="X60" s="464">
        <v>44773</v>
      </c>
      <c r="Y60" s="461" t="s">
        <v>4372</v>
      </c>
      <c r="Z60" s="461" t="s">
        <v>4375</v>
      </c>
      <c r="AA60" s="461" t="s">
        <v>4373</v>
      </c>
      <c r="AB60" s="462" t="s">
        <v>4374</v>
      </c>
      <c r="AC60" s="461">
        <f t="shared" si="2"/>
        <v>21</v>
      </c>
      <c r="AD60" s="461"/>
      <c r="AE60" s="461"/>
      <c r="AF60" s="461"/>
    </row>
    <row r="61" spans="1:32" s="465" customFormat="1" ht="45">
      <c r="A61" s="460">
        <v>8060</v>
      </c>
      <c r="B61" s="459" t="s">
        <v>167</v>
      </c>
      <c r="C61" s="459" t="s">
        <v>3918</v>
      </c>
      <c r="D61" s="461" t="s">
        <v>7185</v>
      </c>
      <c r="E61" s="459" t="s">
        <v>170</v>
      </c>
      <c r="F61" s="459" t="s">
        <v>7190</v>
      </c>
      <c r="G61" s="461" t="s">
        <v>7191</v>
      </c>
      <c r="H61" s="461" t="s">
        <v>7197</v>
      </c>
      <c r="I61" s="461" t="s">
        <v>7188</v>
      </c>
      <c r="J61" s="461" t="s">
        <v>7189</v>
      </c>
      <c r="K61" s="459" t="s">
        <v>1400</v>
      </c>
      <c r="L61" s="459" t="s">
        <v>6</v>
      </c>
      <c r="M61" s="459">
        <v>33431</v>
      </c>
      <c r="N61" s="459" t="s">
        <v>7196</v>
      </c>
      <c r="O61" s="463">
        <v>26.369944576213701</v>
      </c>
      <c r="P61" s="463">
        <v>-80.128639904416701</v>
      </c>
      <c r="Q61" s="481">
        <v>10</v>
      </c>
      <c r="R61" s="461" t="s">
        <v>7193</v>
      </c>
      <c r="S61" s="461" t="s">
        <v>7195</v>
      </c>
      <c r="T61" s="461" t="s">
        <v>7194</v>
      </c>
      <c r="U61" s="459"/>
      <c r="V61" s="459" t="s">
        <v>1436</v>
      </c>
      <c r="W61" s="461" t="s">
        <v>184</v>
      </c>
      <c r="X61" s="464">
        <v>45340</v>
      </c>
      <c r="Y61" s="461" t="s">
        <v>861</v>
      </c>
      <c r="Z61" s="461"/>
      <c r="AA61" s="494" t="s">
        <v>7249</v>
      </c>
      <c r="AB61" s="461"/>
      <c r="AC61" s="461">
        <f t="shared" si="2"/>
        <v>11</v>
      </c>
      <c r="AD61" s="471" t="s">
        <v>7186</v>
      </c>
      <c r="AE61" s="471" t="s">
        <v>7187</v>
      </c>
      <c r="AF61" s="461">
        <f>IF(LEN(TRIM(AD61))=0,0,LEN(TRIM(AD61))-LEN(SUBSTITUTE(AD61," ",""))+1)</f>
        <v>2</v>
      </c>
    </row>
    <row r="62" spans="1:32" s="465" customFormat="1" ht="120">
      <c r="A62" s="459">
        <v>8061</v>
      </c>
      <c r="B62" s="459" t="s">
        <v>195</v>
      </c>
      <c r="C62" s="459" t="s">
        <v>3918</v>
      </c>
      <c r="D62" s="461" t="s">
        <v>6938</v>
      </c>
      <c r="E62" s="459" t="s">
        <v>197</v>
      </c>
      <c r="F62" s="461" t="s">
        <v>3949</v>
      </c>
      <c r="G62" s="461" t="s">
        <v>6995</v>
      </c>
      <c r="H62" s="461" t="s">
        <v>7054</v>
      </c>
      <c r="I62" s="461" t="s">
        <v>6939</v>
      </c>
      <c r="J62" s="461" t="s">
        <v>7056</v>
      </c>
      <c r="K62" s="459" t="s">
        <v>183</v>
      </c>
      <c r="L62" s="459" t="s">
        <v>6</v>
      </c>
      <c r="M62" s="459" t="s">
        <v>6946</v>
      </c>
      <c r="N62" s="459" t="s">
        <v>6941</v>
      </c>
      <c r="O62" s="463">
        <v>35.122722056745303</v>
      </c>
      <c r="P62" s="463">
        <v>-80.750833548252899</v>
      </c>
      <c r="Q62" s="481" t="s">
        <v>6</v>
      </c>
      <c r="R62" s="461" t="s">
        <v>6938</v>
      </c>
      <c r="S62" s="461" t="s">
        <v>7054</v>
      </c>
      <c r="T62" s="461" t="s">
        <v>7056</v>
      </c>
      <c r="U62" s="459" t="s">
        <v>183</v>
      </c>
      <c r="V62" s="459" t="s">
        <v>6</v>
      </c>
      <c r="W62" s="461" t="s">
        <v>2886</v>
      </c>
      <c r="X62" s="464">
        <v>45336</v>
      </c>
      <c r="Y62" s="461" t="s">
        <v>861</v>
      </c>
      <c r="Z62" s="461"/>
      <c r="AA62" s="72" t="s">
        <v>6983</v>
      </c>
      <c r="AB62" s="461"/>
      <c r="AC62" s="461">
        <f t="shared" si="2"/>
        <v>28</v>
      </c>
      <c r="AD62" s="461" t="s">
        <v>6936</v>
      </c>
      <c r="AE62" s="461" t="s">
        <v>6937</v>
      </c>
      <c r="AF62" s="461" t="s">
        <v>6941</v>
      </c>
    </row>
    <row r="63" spans="1:32" s="465" customFormat="1" ht="105">
      <c r="A63" s="460">
        <v>8062</v>
      </c>
      <c r="B63" s="459" t="s">
        <v>167</v>
      </c>
      <c r="C63" s="459" t="s">
        <v>3918</v>
      </c>
      <c r="D63" s="461" t="s">
        <v>4378</v>
      </c>
      <c r="E63" s="459" t="s">
        <v>197</v>
      </c>
      <c r="F63" s="461" t="s">
        <v>4205</v>
      </c>
      <c r="G63" s="461" t="s">
        <v>4379</v>
      </c>
      <c r="H63" s="461" t="s">
        <v>4380</v>
      </c>
      <c r="I63" s="461" t="s">
        <v>4381</v>
      </c>
      <c r="J63" s="461" t="s">
        <v>4382</v>
      </c>
      <c r="K63" s="468" t="s">
        <v>927</v>
      </c>
      <c r="L63" s="459" t="s">
        <v>6</v>
      </c>
      <c r="M63" s="468">
        <v>43229</v>
      </c>
      <c r="N63" s="459" t="s">
        <v>4383</v>
      </c>
      <c r="O63" s="463">
        <v>40.101088578290302</v>
      </c>
      <c r="P63" s="463">
        <v>-82.991832772879505</v>
      </c>
      <c r="Q63" s="467">
        <v>5</v>
      </c>
      <c r="R63" s="461" t="s">
        <v>4378</v>
      </c>
      <c r="S63" s="461" t="s">
        <v>4380</v>
      </c>
      <c r="T63" s="461" t="s">
        <v>4382</v>
      </c>
      <c r="U63" s="459" t="s">
        <v>927</v>
      </c>
      <c r="V63" s="459" t="s">
        <v>6</v>
      </c>
      <c r="W63" s="459" t="s">
        <v>184</v>
      </c>
      <c r="X63" s="464">
        <v>44773</v>
      </c>
      <c r="Y63" s="461" t="s">
        <v>4384</v>
      </c>
      <c r="Z63" s="461"/>
      <c r="AA63" s="72" t="s">
        <v>4385</v>
      </c>
      <c r="AB63" s="462" t="s">
        <v>4386</v>
      </c>
      <c r="AC63" s="461">
        <f t="shared" si="2"/>
        <v>26</v>
      </c>
      <c r="AD63" s="461"/>
      <c r="AE63" s="461"/>
      <c r="AF63" s="461"/>
    </row>
    <row r="64" spans="1:32" s="465" customFormat="1" ht="90">
      <c r="A64" s="459">
        <v>8063</v>
      </c>
      <c r="B64" s="459" t="s">
        <v>167</v>
      </c>
      <c r="C64" s="459" t="s">
        <v>3918</v>
      </c>
      <c r="D64" s="461" t="s">
        <v>4387</v>
      </c>
      <c r="E64" s="459" t="s">
        <v>170</v>
      </c>
      <c r="F64" s="461" t="s">
        <v>3919</v>
      </c>
      <c r="G64" s="461" t="s">
        <v>4388</v>
      </c>
      <c r="H64" s="461" t="s">
        <v>4389</v>
      </c>
      <c r="I64" s="461" t="s">
        <v>4390</v>
      </c>
      <c r="J64" s="461" t="s">
        <v>4319</v>
      </c>
      <c r="K64" s="459" t="s">
        <v>3430</v>
      </c>
      <c r="L64" s="459" t="s">
        <v>6</v>
      </c>
      <c r="M64" s="459">
        <v>97008</v>
      </c>
      <c r="N64" s="459" t="s">
        <v>4391</v>
      </c>
      <c r="O64" s="463">
        <v>45.460708556211799</v>
      </c>
      <c r="P64" s="463">
        <v>-122.788447915953</v>
      </c>
      <c r="Q64" s="467">
        <v>11</v>
      </c>
      <c r="R64" s="461" t="s">
        <v>4392</v>
      </c>
      <c r="S64" s="461" t="s">
        <v>4389</v>
      </c>
      <c r="T64" s="461" t="s">
        <v>4319</v>
      </c>
      <c r="U64" s="459" t="s">
        <v>3430</v>
      </c>
      <c r="V64" s="459" t="s">
        <v>6</v>
      </c>
      <c r="W64" s="459" t="s">
        <v>184</v>
      </c>
      <c r="X64" s="464">
        <v>44773</v>
      </c>
      <c r="Y64" s="461" t="s">
        <v>4393</v>
      </c>
      <c r="Z64" s="461"/>
      <c r="AA64" s="746" t="s">
        <v>4394</v>
      </c>
      <c r="AB64" s="462" t="s">
        <v>4389</v>
      </c>
      <c r="AC64" s="461">
        <f t="shared" si="2"/>
        <v>26</v>
      </c>
      <c r="AD64" s="461"/>
      <c r="AE64" s="461"/>
      <c r="AF64" s="461"/>
    </row>
    <row r="65" spans="1:32" s="465" customFormat="1" ht="90">
      <c r="A65" s="460">
        <v>8064</v>
      </c>
      <c r="B65" s="459" t="s">
        <v>167</v>
      </c>
      <c r="C65" s="459" t="s">
        <v>3918</v>
      </c>
      <c r="D65" s="461" t="s">
        <v>4387</v>
      </c>
      <c r="E65" s="459" t="s">
        <v>170</v>
      </c>
      <c r="F65" s="461" t="s">
        <v>3949</v>
      </c>
      <c r="G65" s="461" t="s">
        <v>4395</v>
      </c>
      <c r="H65" s="461" t="s">
        <v>4389</v>
      </c>
      <c r="I65" s="461" t="s">
        <v>4390</v>
      </c>
      <c r="J65" s="461" t="s">
        <v>4319</v>
      </c>
      <c r="K65" s="459" t="s">
        <v>3430</v>
      </c>
      <c r="L65" s="459" t="s">
        <v>6</v>
      </c>
      <c r="M65" s="459">
        <v>97008</v>
      </c>
      <c r="N65" s="459" t="s">
        <v>4391</v>
      </c>
      <c r="O65" s="463">
        <v>45.460753707316002</v>
      </c>
      <c r="P65" s="463">
        <v>-122.788480102375</v>
      </c>
      <c r="Q65" s="467">
        <v>11</v>
      </c>
      <c r="R65" s="461" t="s">
        <v>4392</v>
      </c>
      <c r="S65" s="461" t="s">
        <v>4389</v>
      </c>
      <c r="T65" s="461" t="s">
        <v>4319</v>
      </c>
      <c r="U65" s="459" t="s">
        <v>3430</v>
      </c>
      <c r="V65" s="459" t="s">
        <v>6</v>
      </c>
      <c r="W65" s="459" t="s">
        <v>184</v>
      </c>
      <c r="X65" s="464">
        <v>44773</v>
      </c>
      <c r="Y65" s="461" t="s">
        <v>4393</v>
      </c>
      <c r="Z65" s="461"/>
      <c r="AA65" s="746" t="s">
        <v>4394</v>
      </c>
      <c r="AB65" s="462" t="s">
        <v>4389</v>
      </c>
      <c r="AC65" s="461">
        <f t="shared" si="2"/>
        <v>26</v>
      </c>
      <c r="AD65" s="461"/>
      <c r="AE65" s="461"/>
      <c r="AF65" s="461"/>
    </row>
    <row r="66" spans="1:32" s="465" customFormat="1" ht="120">
      <c r="A66" s="459">
        <v>8065</v>
      </c>
      <c r="B66" s="459" t="s">
        <v>167</v>
      </c>
      <c r="C66" s="459" t="s">
        <v>3918</v>
      </c>
      <c r="D66" s="461" t="s">
        <v>4396</v>
      </c>
      <c r="E66" s="459" t="s">
        <v>197</v>
      </c>
      <c r="F66" s="461" t="s">
        <v>4120</v>
      </c>
      <c r="G66" s="461" t="s">
        <v>4120</v>
      </c>
      <c r="H66" s="461" t="s">
        <v>4397</v>
      </c>
      <c r="I66" s="476" t="s">
        <v>4398</v>
      </c>
      <c r="J66" s="476" t="s">
        <v>4399</v>
      </c>
      <c r="K66" s="468" t="s">
        <v>1400</v>
      </c>
      <c r="L66" s="459" t="s">
        <v>6</v>
      </c>
      <c r="M66" s="479" t="s">
        <v>4400</v>
      </c>
      <c r="N66" s="468"/>
      <c r="O66" s="463">
        <v>25.761381984022901</v>
      </c>
      <c r="P66" s="463">
        <v>-80.191037987597497</v>
      </c>
      <c r="Q66" s="477">
        <v>18</v>
      </c>
      <c r="R66" s="461" t="s">
        <v>4396</v>
      </c>
      <c r="S66" s="461" t="s">
        <v>4397</v>
      </c>
      <c r="T66" s="461" t="s">
        <v>4399</v>
      </c>
      <c r="U66" s="459" t="s">
        <v>1400</v>
      </c>
      <c r="V66" s="459" t="s">
        <v>6</v>
      </c>
      <c r="W66" s="459" t="s">
        <v>184</v>
      </c>
      <c r="X66" s="464">
        <v>44773</v>
      </c>
      <c r="Y66" s="461" t="s">
        <v>4401</v>
      </c>
      <c r="Z66" s="461"/>
      <c r="AA66" s="461" t="s">
        <v>7311</v>
      </c>
      <c r="AB66" s="462" t="s">
        <v>4397</v>
      </c>
      <c r="AC66" s="461">
        <f t="shared" ref="AC66:AC84" si="3">IF(LEN(TRIM(AA66))=0,0,LEN(TRIM(AA66))-LEN(SUBSTITUTE(AA66," ",""))+1)</f>
        <v>30</v>
      </c>
      <c r="AD66" s="461"/>
      <c r="AE66" s="461"/>
      <c r="AF66" s="461"/>
    </row>
    <row r="67" spans="1:32" s="465" customFormat="1" ht="105">
      <c r="A67" s="460">
        <v>8066</v>
      </c>
      <c r="B67" s="459" t="s">
        <v>167</v>
      </c>
      <c r="C67" s="459" t="s">
        <v>3918</v>
      </c>
      <c r="D67" s="461" t="s">
        <v>4403</v>
      </c>
      <c r="E67" s="459" t="s">
        <v>170</v>
      </c>
      <c r="F67" s="461" t="s">
        <v>4120</v>
      </c>
      <c r="G67" s="461" t="s">
        <v>4404</v>
      </c>
      <c r="H67" s="461" t="s">
        <v>4405</v>
      </c>
      <c r="I67" s="461" t="s">
        <v>4406</v>
      </c>
      <c r="J67" s="461" t="s">
        <v>4407</v>
      </c>
      <c r="K67" s="459" t="s">
        <v>841</v>
      </c>
      <c r="L67" s="459" t="s">
        <v>6</v>
      </c>
      <c r="M67" s="459">
        <v>60173</v>
      </c>
      <c r="N67" s="459" t="s">
        <v>4408</v>
      </c>
      <c r="O67" s="463">
        <v>42.0520610776124</v>
      </c>
      <c r="P67" s="463">
        <v>-88.032157858315699</v>
      </c>
      <c r="Q67" s="467">
        <v>10</v>
      </c>
      <c r="R67" s="461" t="s">
        <v>4403</v>
      </c>
      <c r="S67" s="461" t="s">
        <v>4405</v>
      </c>
      <c r="T67" s="461" t="s">
        <v>4407</v>
      </c>
      <c r="U67" s="459" t="s">
        <v>841</v>
      </c>
      <c r="V67" s="459" t="s">
        <v>6</v>
      </c>
      <c r="W67" s="459" t="s">
        <v>184</v>
      </c>
      <c r="X67" s="464">
        <v>44773</v>
      </c>
      <c r="Y67" s="461" t="s">
        <v>4409</v>
      </c>
      <c r="Z67" s="461"/>
      <c r="AA67" s="461" t="s">
        <v>4410</v>
      </c>
      <c r="AB67" s="462" t="s">
        <v>4411</v>
      </c>
      <c r="AC67" s="461">
        <f t="shared" si="3"/>
        <v>28</v>
      </c>
      <c r="AD67" s="461"/>
      <c r="AE67" s="461"/>
      <c r="AF67" s="461"/>
    </row>
    <row r="68" spans="1:32" s="465" customFormat="1" ht="105">
      <c r="A68" s="459">
        <v>8067</v>
      </c>
      <c r="B68" s="459" t="s">
        <v>167</v>
      </c>
      <c r="C68" s="459" t="s">
        <v>3918</v>
      </c>
      <c r="D68" s="461" t="s">
        <v>4412</v>
      </c>
      <c r="E68" s="459" t="s">
        <v>170</v>
      </c>
      <c r="F68" s="461" t="s">
        <v>3949</v>
      </c>
      <c r="G68" s="461" t="s">
        <v>4413</v>
      </c>
      <c r="H68" s="461" t="s">
        <v>4414</v>
      </c>
      <c r="I68" s="461" t="s">
        <v>4415</v>
      </c>
      <c r="J68" s="461" t="s">
        <v>4416</v>
      </c>
      <c r="K68" s="459" t="s">
        <v>435</v>
      </c>
      <c r="L68" s="459" t="s">
        <v>6</v>
      </c>
      <c r="M68" s="459">
        <v>48111</v>
      </c>
      <c r="N68" s="459" t="s">
        <v>4417</v>
      </c>
      <c r="O68" s="463">
        <v>42.235989170121698</v>
      </c>
      <c r="P68" s="463">
        <v>-83.440319514484699</v>
      </c>
      <c r="Q68" s="467">
        <v>220</v>
      </c>
      <c r="R68" s="461" t="s">
        <v>4412</v>
      </c>
      <c r="S68" s="461" t="s">
        <v>4414</v>
      </c>
      <c r="T68" s="461" t="s">
        <v>4418</v>
      </c>
      <c r="U68" s="459" t="s">
        <v>4419</v>
      </c>
      <c r="V68" s="459" t="s">
        <v>692</v>
      </c>
      <c r="W68" s="459" t="s">
        <v>184</v>
      </c>
      <c r="X68" s="464">
        <v>44773</v>
      </c>
      <c r="Y68" s="461" t="s">
        <v>4420</v>
      </c>
      <c r="Z68" s="461"/>
      <c r="AA68" s="72" t="s">
        <v>4421</v>
      </c>
      <c r="AB68" s="462" t="s">
        <v>4422</v>
      </c>
      <c r="AC68" s="461">
        <f t="shared" si="3"/>
        <v>32</v>
      </c>
      <c r="AD68" s="72"/>
      <c r="AE68" s="72"/>
      <c r="AF68" s="461"/>
    </row>
    <row r="69" spans="1:32" s="465" customFormat="1" ht="183.4" customHeight="1">
      <c r="A69" s="460">
        <v>8068</v>
      </c>
      <c r="B69" s="459" t="s">
        <v>167</v>
      </c>
      <c r="C69" s="459" t="s">
        <v>3918</v>
      </c>
      <c r="D69" s="461" t="s">
        <v>4423</v>
      </c>
      <c r="E69" s="459" t="s">
        <v>197</v>
      </c>
      <c r="F69" s="461" t="s">
        <v>4197</v>
      </c>
      <c r="G69" s="461" t="s">
        <v>4197</v>
      </c>
      <c r="H69" s="461" t="s">
        <v>3129</v>
      </c>
      <c r="I69" s="461" t="s">
        <v>3136</v>
      </c>
      <c r="J69" s="461" t="s">
        <v>3137</v>
      </c>
      <c r="K69" s="459" t="s">
        <v>855</v>
      </c>
      <c r="L69" s="459" t="s">
        <v>6</v>
      </c>
      <c r="M69" s="459">
        <v>31601</v>
      </c>
      <c r="N69" s="459" t="s">
        <v>3138</v>
      </c>
      <c r="O69" s="463">
        <v>30.8018188375497</v>
      </c>
      <c r="P69" s="463">
        <v>-83.286856716495194</v>
      </c>
      <c r="Q69" s="467">
        <v>44</v>
      </c>
      <c r="R69" s="461" t="s">
        <v>2099</v>
      </c>
      <c r="S69" s="461" t="s">
        <v>3129</v>
      </c>
      <c r="T69" s="461" t="s">
        <v>2100</v>
      </c>
      <c r="U69" s="459" t="s">
        <v>2101</v>
      </c>
      <c r="V69" s="459" t="s">
        <v>2102</v>
      </c>
      <c r="W69" s="459" t="s">
        <v>184</v>
      </c>
      <c r="X69" s="464">
        <v>44773</v>
      </c>
      <c r="Y69" s="461" t="s">
        <v>4424</v>
      </c>
      <c r="Z69" s="461" t="s">
        <v>4425</v>
      </c>
      <c r="AA69" s="461" t="s">
        <v>3133</v>
      </c>
      <c r="AB69" s="461" t="s">
        <v>2105</v>
      </c>
      <c r="AC69" s="461">
        <f t="shared" si="3"/>
        <v>27</v>
      </c>
      <c r="AD69" s="461"/>
      <c r="AE69" s="461"/>
      <c r="AF69" s="461"/>
    </row>
    <row r="70" spans="1:32" s="465" customFormat="1" ht="90">
      <c r="A70" s="459">
        <v>8069</v>
      </c>
      <c r="B70" s="459" t="s">
        <v>167</v>
      </c>
      <c r="C70" s="459" t="s">
        <v>3918</v>
      </c>
      <c r="D70" s="461" t="s">
        <v>4426</v>
      </c>
      <c r="E70" s="459" t="s">
        <v>197</v>
      </c>
      <c r="F70" s="459" t="s">
        <v>4427</v>
      </c>
      <c r="G70" s="461" t="s">
        <v>4138</v>
      </c>
      <c r="H70" s="461" t="s">
        <v>4428</v>
      </c>
      <c r="I70" s="461" t="s">
        <v>4429</v>
      </c>
      <c r="J70" s="461" t="s">
        <v>4430</v>
      </c>
      <c r="K70" s="459" t="s">
        <v>1347</v>
      </c>
      <c r="L70" s="459" t="s">
        <v>6</v>
      </c>
      <c r="M70" s="488" t="s">
        <v>4431</v>
      </c>
      <c r="N70" s="459" t="s">
        <v>4432</v>
      </c>
      <c r="O70" s="463">
        <v>40.817233425835198</v>
      </c>
      <c r="P70" s="463">
        <v>-74.101552803797304</v>
      </c>
      <c r="Q70" s="467">
        <v>100</v>
      </c>
      <c r="R70" s="461" t="s">
        <v>4433</v>
      </c>
      <c r="S70" s="461" t="s">
        <v>4434</v>
      </c>
      <c r="T70" s="461" t="s">
        <v>4435</v>
      </c>
      <c r="U70" s="459" t="s">
        <v>841</v>
      </c>
      <c r="V70" s="459" t="s">
        <v>6</v>
      </c>
      <c r="W70" s="461" t="s">
        <v>184</v>
      </c>
      <c r="X70" s="464">
        <v>45289</v>
      </c>
      <c r="Y70" s="461" t="s">
        <v>4436</v>
      </c>
      <c r="Z70" s="461"/>
      <c r="AA70" s="461" t="s">
        <v>4437</v>
      </c>
      <c r="AB70" s="461"/>
      <c r="AC70" s="461">
        <f t="shared" si="3"/>
        <v>30</v>
      </c>
      <c r="AD70" s="461"/>
      <c r="AE70" s="461"/>
      <c r="AF70" s="461"/>
    </row>
    <row r="71" spans="1:32" s="465" customFormat="1" ht="90">
      <c r="A71" s="460">
        <v>8070</v>
      </c>
      <c r="B71" s="459" t="s">
        <v>167</v>
      </c>
      <c r="C71" s="459" t="s">
        <v>3918</v>
      </c>
      <c r="D71" s="461" t="s">
        <v>2119</v>
      </c>
      <c r="E71" s="459" t="s">
        <v>197</v>
      </c>
      <c r="F71" s="461" t="s">
        <v>3919</v>
      </c>
      <c r="G71" s="461" t="s">
        <v>4138</v>
      </c>
      <c r="H71" s="461" t="s">
        <v>4438</v>
      </c>
      <c r="I71" s="461" t="s">
        <v>2122</v>
      </c>
      <c r="J71" s="461" t="s">
        <v>1523</v>
      </c>
      <c r="K71" s="459" t="s">
        <v>1048</v>
      </c>
      <c r="L71" s="459" t="s">
        <v>6</v>
      </c>
      <c r="M71" s="459">
        <v>85756</v>
      </c>
      <c r="N71" s="487" t="s">
        <v>2123</v>
      </c>
      <c r="O71" s="463">
        <v>32.125455089435398</v>
      </c>
      <c r="P71" s="463">
        <v>-110.929678675975</v>
      </c>
      <c r="Q71" s="467">
        <v>82</v>
      </c>
      <c r="R71" s="461" t="s">
        <v>2119</v>
      </c>
      <c r="S71" s="461" t="s">
        <v>4438</v>
      </c>
      <c r="T71" s="461" t="s">
        <v>1523</v>
      </c>
      <c r="U71" s="459" t="s">
        <v>1048</v>
      </c>
      <c r="V71" s="459" t="s">
        <v>6</v>
      </c>
      <c r="W71" s="459" t="s">
        <v>184</v>
      </c>
      <c r="X71" s="464">
        <v>44773</v>
      </c>
      <c r="Y71" s="461" t="s">
        <v>4439</v>
      </c>
      <c r="Z71" s="461" t="s">
        <v>4441</v>
      </c>
      <c r="AA71" s="461" t="s">
        <v>4440</v>
      </c>
      <c r="AB71" s="462" t="s">
        <v>4438</v>
      </c>
      <c r="AC71" s="461">
        <f t="shared" si="3"/>
        <v>23</v>
      </c>
      <c r="AD71" s="461"/>
      <c r="AE71" s="461"/>
      <c r="AF71" s="461"/>
    </row>
    <row r="72" spans="1:32" s="465" customFormat="1" ht="120">
      <c r="A72" s="459">
        <v>8071</v>
      </c>
      <c r="B72" s="459" t="s">
        <v>167</v>
      </c>
      <c r="C72" s="459" t="s">
        <v>3918</v>
      </c>
      <c r="D72" s="461" t="s">
        <v>6933</v>
      </c>
      <c r="E72" s="459" t="s">
        <v>197</v>
      </c>
      <c r="F72" s="461" t="s">
        <v>3949</v>
      </c>
      <c r="G72" s="461" t="s">
        <v>6994</v>
      </c>
      <c r="H72" s="461" t="s">
        <v>7053</v>
      </c>
      <c r="I72" s="461" t="s">
        <v>7235</v>
      </c>
      <c r="J72" s="461" t="s">
        <v>260</v>
      </c>
      <c r="K72" s="459" t="s">
        <v>155</v>
      </c>
      <c r="L72" s="459" t="s">
        <v>7</v>
      </c>
      <c r="M72" s="459" t="s">
        <v>6940</v>
      </c>
      <c r="N72" s="459" t="s">
        <v>7254</v>
      </c>
      <c r="O72" s="463">
        <v>45.557123842084799</v>
      </c>
      <c r="P72" s="463">
        <v>-73.586373117031201</v>
      </c>
      <c r="Q72" s="481" t="s">
        <v>6</v>
      </c>
      <c r="R72" s="461" t="s">
        <v>6933</v>
      </c>
      <c r="S72" s="461" t="s">
        <v>7053</v>
      </c>
      <c r="T72" s="461" t="s">
        <v>260</v>
      </c>
      <c r="U72" s="459" t="s">
        <v>155</v>
      </c>
      <c r="V72" s="459" t="s">
        <v>7</v>
      </c>
      <c r="W72" s="461" t="s">
        <v>2886</v>
      </c>
      <c r="X72" s="464">
        <v>45336</v>
      </c>
      <c r="Y72" s="461" t="s">
        <v>861</v>
      </c>
      <c r="Z72" s="461"/>
      <c r="AA72" s="461" t="s">
        <v>7251</v>
      </c>
      <c r="AB72" s="461"/>
      <c r="AC72" s="461">
        <f t="shared" si="3"/>
        <v>30</v>
      </c>
      <c r="AD72" s="461" t="s">
        <v>6931</v>
      </c>
      <c r="AE72" s="461" t="s">
        <v>6932</v>
      </c>
      <c r="AF72" s="461" t="s">
        <v>7059</v>
      </c>
    </row>
    <row r="73" spans="1:32" s="465" customFormat="1" ht="105">
      <c r="A73" s="460">
        <v>8072</v>
      </c>
      <c r="B73" s="497" t="s">
        <v>167</v>
      </c>
      <c r="C73" s="497" t="s">
        <v>3918</v>
      </c>
      <c r="D73" s="498" t="s">
        <v>4442</v>
      </c>
      <c r="E73" s="459" t="s">
        <v>197</v>
      </c>
      <c r="F73" s="461" t="s">
        <v>3919</v>
      </c>
      <c r="G73" s="461" t="s">
        <v>4138</v>
      </c>
      <c r="H73" s="461" t="s">
        <v>4443</v>
      </c>
      <c r="I73" s="461" t="s">
        <v>4444</v>
      </c>
      <c r="J73" s="461" t="s">
        <v>1989</v>
      </c>
      <c r="K73" s="459" t="s">
        <v>435</v>
      </c>
      <c r="L73" s="459" t="s">
        <v>6</v>
      </c>
      <c r="M73" s="459">
        <v>48108</v>
      </c>
      <c r="N73" s="459" t="s">
        <v>7253</v>
      </c>
      <c r="O73" s="463">
        <v>42.219465244296501</v>
      </c>
      <c r="P73" s="463">
        <v>-83.732322387252395</v>
      </c>
      <c r="Q73" s="467"/>
      <c r="R73" s="461" t="s">
        <v>4442</v>
      </c>
      <c r="S73" s="461" t="s">
        <v>4443</v>
      </c>
      <c r="T73" s="461" t="s">
        <v>4446</v>
      </c>
      <c r="U73" s="459" t="s">
        <v>985</v>
      </c>
      <c r="V73" s="459" t="s">
        <v>6</v>
      </c>
      <c r="W73" s="459" t="s">
        <v>184</v>
      </c>
      <c r="X73" s="464">
        <v>44773</v>
      </c>
      <c r="Y73" s="461" t="s">
        <v>4447</v>
      </c>
      <c r="Z73" s="461" t="s">
        <v>4450</v>
      </c>
      <c r="AA73" s="461" t="s">
        <v>4448</v>
      </c>
      <c r="AB73" s="462" t="s">
        <v>4449</v>
      </c>
      <c r="AC73" s="461">
        <f t="shared" si="3"/>
        <v>27</v>
      </c>
      <c r="AD73" s="461"/>
      <c r="AE73" s="461"/>
      <c r="AF73" s="461"/>
    </row>
    <row r="74" spans="1:32" s="465" customFormat="1" ht="90">
      <c r="A74" s="459">
        <v>8073</v>
      </c>
      <c r="B74" s="482" t="s">
        <v>167</v>
      </c>
      <c r="C74" s="482" t="s">
        <v>3918</v>
      </c>
      <c r="D74" s="483" t="s">
        <v>4451</v>
      </c>
      <c r="E74" s="459" t="s">
        <v>170</v>
      </c>
      <c r="F74" s="461" t="s">
        <v>4205</v>
      </c>
      <c r="G74" s="461" t="s">
        <v>4452</v>
      </c>
      <c r="H74" s="461" t="s">
        <v>4453</v>
      </c>
      <c r="I74" s="465" t="s">
        <v>4454</v>
      </c>
      <c r="J74" s="461" t="s">
        <v>4455</v>
      </c>
      <c r="K74" s="459" t="s">
        <v>3655</v>
      </c>
      <c r="L74" s="459" t="s">
        <v>6</v>
      </c>
      <c r="M74" s="459">
        <v>73105</v>
      </c>
      <c r="N74" s="459" t="s">
        <v>4456</v>
      </c>
      <c r="O74" s="463">
        <v>35.376927563295197</v>
      </c>
      <c r="P74" s="463">
        <v>-97.542724362354505</v>
      </c>
      <c r="Q74" s="467">
        <v>70</v>
      </c>
      <c r="R74" s="465" t="s">
        <v>4457</v>
      </c>
      <c r="S74" s="461" t="s">
        <v>4453</v>
      </c>
      <c r="T74" s="465" t="s">
        <v>4455</v>
      </c>
      <c r="U74" s="459" t="s">
        <v>3655</v>
      </c>
      <c r="V74" s="459" t="s">
        <v>6</v>
      </c>
      <c r="W74" s="459" t="s">
        <v>184</v>
      </c>
      <c r="X74" s="464">
        <v>44773</v>
      </c>
      <c r="Y74" s="465" t="s">
        <v>4458</v>
      </c>
      <c r="Z74" s="461"/>
      <c r="AA74" s="461" t="s">
        <v>4459</v>
      </c>
      <c r="AB74" s="462" t="s">
        <v>4453</v>
      </c>
      <c r="AC74" s="461">
        <f t="shared" si="3"/>
        <v>22</v>
      </c>
      <c r="AD74" s="461"/>
      <c r="AE74" s="461"/>
      <c r="AF74" s="461"/>
    </row>
    <row r="75" spans="1:32" s="465" customFormat="1" ht="75">
      <c r="A75" s="460">
        <v>8074</v>
      </c>
      <c r="B75" s="459" t="s">
        <v>167</v>
      </c>
      <c r="C75" s="459" t="s">
        <v>3918</v>
      </c>
      <c r="D75" s="461" t="s">
        <v>6928</v>
      </c>
      <c r="E75" s="459" t="s">
        <v>197</v>
      </c>
      <c r="F75" s="461" t="s">
        <v>4071</v>
      </c>
      <c r="G75" s="461" t="s">
        <v>6993</v>
      </c>
      <c r="H75" s="461" t="s">
        <v>6991</v>
      </c>
      <c r="I75" s="461" t="s">
        <v>6929</v>
      </c>
      <c r="J75" s="461" t="s">
        <v>7055</v>
      </c>
      <c r="K75" s="459" t="s">
        <v>155</v>
      </c>
      <c r="L75" s="459" t="s">
        <v>7</v>
      </c>
      <c r="M75" s="459" t="s">
        <v>6934</v>
      </c>
      <c r="N75" s="459" t="s">
        <v>7058</v>
      </c>
      <c r="O75" s="463">
        <v>45.571509689363303</v>
      </c>
      <c r="P75" s="463">
        <v>-73.776373745866493</v>
      </c>
      <c r="Q75" s="481" t="s">
        <v>7</v>
      </c>
      <c r="R75" s="461" t="s">
        <v>6928</v>
      </c>
      <c r="S75" s="461" t="s">
        <v>6991</v>
      </c>
      <c r="T75" s="461" t="s">
        <v>260</v>
      </c>
      <c r="U75" s="459" t="s">
        <v>155</v>
      </c>
      <c r="V75" s="459" t="s">
        <v>7</v>
      </c>
      <c r="W75" s="461" t="s">
        <v>2886</v>
      </c>
      <c r="X75" s="464">
        <v>45336</v>
      </c>
      <c r="Y75" s="461" t="s">
        <v>861</v>
      </c>
      <c r="Z75" s="461"/>
      <c r="AA75" s="461" t="s">
        <v>6992</v>
      </c>
      <c r="AB75" s="461"/>
      <c r="AC75" s="461">
        <f t="shared" si="3"/>
        <v>21</v>
      </c>
      <c r="AD75" s="461" t="s">
        <v>6926</v>
      </c>
      <c r="AE75" s="461" t="s">
        <v>6927</v>
      </c>
      <c r="AF75" s="461" t="s">
        <v>7058</v>
      </c>
    </row>
    <row r="76" spans="1:32" s="465" customFormat="1" ht="105">
      <c r="A76" s="459">
        <v>8075</v>
      </c>
      <c r="B76" s="459" t="s">
        <v>167</v>
      </c>
      <c r="C76" s="459" t="s">
        <v>3918</v>
      </c>
      <c r="D76" s="461" t="s">
        <v>4460</v>
      </c>
      <c r="E76" s="459" t="s">
        <v>197</v>
      </c>
      <c r="F76" s="461" t="s">
        <v>4461</v>
      </c>
      <c r="G76" s="461" t="s">
        <v>4462</v>
      </c>
      <c r="H76" s="461" t="s">
        <v>4463</v>
      </c>
      <c r="I76" s="461" t="s">
        <v>4464</v>
      </c>
      <c r="J76" s="461" t="s">
        <v>4465</v>
      </c>
      <c r="K76" s="468" t="s">
        <v>736</v>
      </c>
      <c r="L76" s="459" t="s">
        <v>6</v>
      </c>
      <c r="M76" s="468">
        <v>80020</v>
      </c>
      <c r="N76" s="487" t="s">
        <v>4466</v>
      </c>
      <c r="O76" s="463">
        <v>39.925859827204597</v>
      </c>
      <c r="P76" s="463">
        <v>-105.09475563118001</v>
      </c>
      <c r="Q76" s="467">
        <v>5</v>
      </c>
      <c r="R76" s="476" t="s">
        <v>4460</v>
      </c>
      <c r="S76" s="476" t="s">
        <v>4463</v>
      </c>
      <c r="T76" s="476" t="s">
        <v>4465</v>
      </c>
      <c r="U76" s="468" t="s">
        <v>736</v>
      </c>
      <c r="V76" s="468" t="s">
        <v>6</v>
      </c>
      <c r="W76" s="459" t="s">
        <v>184</v>
      </c>
      <c r="X76" s="464">
        <v>44773</v>
      </c>
      <c r="Y76" s="476" t="s">
        <v>4467</v>
      </c>
      <c r="Z76" s="461" t="s">
        <v>4470</v>
      </c>
      <c r="AA76" s="461" t="s">
        <v>4468</v>
      </c>
      <c r="AB76" s="462" t="s">
        <v>4469</v>
      </c>
      <c r="AC76" s="461">
        <f t="shared" si="3"/>
        <v>29</v>
      </c>
      <c r="AD76" s="461"/>
      <c r="AE76" s="461"/>
      <c r="AF76" s="461"/>
    </row>
    <row r="77" spans="1:32" s="465" customFormat="1" ht="120">
      <c r="A77" s="460">
        <v>8076</v>
      </c>
      <c r="B77" s="459" t="s">
        <v>167</v>
      </c>
      <c r="C77" s="459" t="s">
        <v>3918</v>
      </c>
      <c r="D77" s="461" t="s">
        <v>4471</v>
      </c>
      <c r="E77" s="459" t="s">
        <v>170</v>
      </c>
      <c r="F77" s="461" t="s">
        <v>3919</v>
      </c>
      <c r="G77" s="461" t="s">
        <v>4138</v>
      </c>
      <c r="H77" s="461" t="s">
        <v>4472</v>
      </c>
      <c r="I77" s="461" t="s">
        <v>4473</v>
      </c>
      <c r="J77" s="461" t="s">
        <v>4474</v>
      </c>
      <c r="K77" s="459" t="s">
        <v>841</v>
      </c>
      <c r="L77" s="459" t="s">
        <v>6</v>
      </c>
      <c r="M77" s="459">
        <v>60062</v>
      </c>
      <c r="N77" s="459" t="s">
        <v>4475</v>
      </c>
      <c r="O77" s="463">
        <v>42.146325346323401</v>
      </c>
      <c r="P77" s="463">
        <v>-87.846425237935406</v>
      </c>
      <c r="Q77" s="467"/>
      <c r="R77" s="461" t="s">
        <v>4476</v>
      </c>
      <c r="S77" s="461" t="s">
        <v>4472</v>
      </c>
      <c r="T77" s="461" t="s">
        <v>4474</v>
      </c>
      <c r="U77" s="459" t="s">
        <v>841</v>
      </c>
      <c r="V77" s="459" t="s">
        <v>6</v>
      </c>
      <c r="W77" s="459" t="s">
        <v>184</v>
      </c>
      <c r="X77" s="464">
        <v>45289</v>
      </c>
      <c r="Y77" s="461" t="s">
        <v>4477</v>
      </c>
      <c r="Z77" s="461" t="s">
        <v>4479</v>
      </c>
      <c r="AA77" s="461" t="s">
        <v>4478</v>
      </c>
      <c r="AB77" s="461"/>
      <c r="AC77" s="461">
        <f t="shared" si="3"/>
        <v>30</v>
      </c>
      <c r="AD77" s="461"/>
      <c r="AE77" s="461"/>
      <c r="AF77" s="461"/>
    </row>
    <row r="78" spans="1:32" s="465" customFormat="1" ht="90">
      <c r="A78" s="459">
        <v>8077</v>
      </c>
      <c r="B78" s="459" t="s">
        <v>389</v>
      </c>
      <c r="C78" s="459" t="s">
        <v>3918</v>
      </c>
      <c r="D78" s="461" t="s">
        <v>4480</v>
      </c>
      <c r="E78" s="459" t="s">
        <v>170</v>
      </c>
      <c r="F78" s="461" t="s">
        <v>3919</v>
      </c>
      <c r="G78" s="461" t="s">
        <v>4138</v>
      </c>
      <c r="H78" s="461" t="s">
        <v>4481</v>
      </c>
      <c r="I78" s="461" t="s">
        <v>4482</v>
      </c>
      <c r="J78" s="461" t="s">
        <v>1219</v>
      </c>
      <c r="K78" s="459" t="s">
        <v>1148</v>
      </c>
      <c r="L78" s="459" t="s">
        <v>6</v>
      </c>
      <c r="M78" s="459">
        <v>37416</v>
      </c>
      <c r="N78" s="459" t="s">
        <v>4483</v>
      </c>
      <c r="O78" s="463">
        <v>35.077100000000002</v>
      </c>
      <c r="P78" s="463">
        <v>-85.130560000000003</v>
      </c>
      <c r="Q78" s="467"/>
      <c r="R78" s="461" t="s">
        <v>4484</v>
      </c>
      <c r="S78" s="461" t="s">
        <v>2297</v>
      </c>
      <c r="T78" s="461" t="s">
        <v>2298</v>
      </c>
      <c r="U78" s="459"/>
      <c r="V78" s="459" t="s">
        <v>918</v>
      </c>
      <c r="W78" s="461"/>
      <c r="X78" s="464"/>
      <c r="Y78" s="461" t="s">
        <v>4485</v>
      </c>
      <c r="Z78" s="461"/>
      <c r="AA78" s="461" t="s">
        <v>4486</v>
      </c>
      <c r="AB78" s="461"/>
      <c r="AC78" s="461">
        <f t="shared" si="3"/>
        <v>29</v>
      </c>
      <c r="AD78" s="461"/>
      <c r="AE78" s="461"/>
      <c r="AF78" s="461"/>
    </row>
    <row r="79" spans="1:32" s="465" customFormat="1" ht="105">
      <c r="A79" s="460">
        <v>8078</v>
      </c>
      <c r="B79" s="459" t="s">
        <v>167</v>
      </c>
      <c r="C79" s="459" t="s">
        <v>3918</v>
      </c>
      <c r="D79" s="461" t="s">
        <v>4487</v>
      </c>
      <c r="E79" s="459" t="s">
        <v>197</v>
      </c>
      <c r="F79" s="461" t="s">
        <v>3949</v>
      </c>
      <c r="G79" s="461" t="s">
        <v>4235</v>
      </c>
      <c r="H79" s="461" t="s">
        <v>6988</v>
      </c>
      <c r="I79" s="476" t="s">
        <v>4488</v>
      </c>
      <c r="J79" s="476" t="s">
        <v>4489</v>
      </c>
      <c r="K79" s="468" t="s">
        <v>1873</v>
      </c>
      <c r="L79" s="459" t="s">
        <v>6</v>
      </c>
      <c r="M79" s="479" t="s">
        <v>4490</v>
      </c>
      <c r="N79" s="468" t="s">
        <v>4491</v>
      </c>
      <c r="O79" s="463">
        <v>38.976862502652999</v>
      </c>
      <c r="P79" s="463">
        <v>-76.503028747309799</v>
      </c>
      <c r="Q79" s="477"/>
      <c r="R79" s="461" t="s">
        <v>6989</v>
      </c>
      <c r="S79" s="741" t="s">
        <v>6987</v>
      </c>
      <c r="T79" s="461" t="s">
        <v>4492</v>
      </c>
      <c r="U79" s="459" t="s">
        <v>1347</v>
      </c>
      <c r="V79" s="459" t="s">
        <v>6</v>
      </c>
      <c r="W79" s="461" t="s">
        <v>2886</v>
      </c>
      <c r="X79" s="464">
        <v>45336</v>
      </c>
      <c r="Y79" s="461" t="s">
        <v>6987</v>
      </c>
      <c r="Z79" s="461"/>
      <c r="AA79" s="461" t="s">
        <v>4493</v>
      </c>
      <c r="AB79" s="461"/>
      <c r="AC79" s="461">
        <f t="shared" si="3"/>
        <v>30</v>
      </c>
      <c r="AD79" s="461"/>
      <c r="AE79" s="461"/>
      <c r="AF79" s="461"/>
    </row>
    <row r="80" spans="1:32" s="465" customFormat="1" ht="105">
      <c r="A80" s="459">
        <v>8079</v>
      </c>
      <c r="B80" s="459" t="s">
        <v>167</v>
      </c>
      <c r="C80" s="459" t="s">
        <v>3918</v>
      </c>
      <c r="D80" s="461" t="s">
        <v>4487</v>
      </c>
      <c r="E80" s="459" t="s">
        <v>197</v>
      </c>
      <c r="F80" s="461" t="s">
        <v>3949</v>
      </c>
      <c r="G80" s="461" t="s">
        <v>4235</v>
      </c>
      <c r="H80" s="461" t="s">
        <v>6988</v>
      </c>
      <c r="I80" s="476" t="s">
        <v>4494</v>
      </c>
      <c r="J80" s="476" t="s">
        <v>987</v>
      </c>
      <c r="K80" s="468" t="s">
        <v>753</v>
      </c>
      <c r="L80" s="459" t="s">
        <v>6</v>
      </c>
      <c r="M80" s="479" t="s">
        <v>4495</v>
      </c>
      <c r="N80" s="468" t="s">
        <v>4496</v>
      </c>
      <c r="O80" s="463">
        <v>42.354256350180599</v>
      </c>
      <c r="P80" s="463">
        <v>-71.061841788992496</v>
      </c>
      <c r="Q80" s="477"/>
      <c r="R80" s="461" t="s">
        <v>6989</v>
      </c>
      <c r="S80" s="461" t="s">
        <v>6987</v>
      </c>
      <c r="T80" s="461" t="s">
        <v>4492</v>
      </c>
      <c r="U80" s="459" t="s">
        <v>1347</v>
      </c>
      <c r="V80" s="459" t="s">
        <v>6</v>
      </c>
      <c r="W80" s="461" t="s">
        <v>2886</v>
      </c>
      <c r="X80" s="464">
        <v>45336</v>
      </c>
      <c r="Y80" s="461" t="s">
        <v>6987</v>
      </c>
      <c r="Z80" s="461"/>
      <c r="AA80" s="461" t="s">
        <v>4493</v>
      </c>
      <c r="AB80" s="461"/>
      <c r="AC80" s="461">
        <f t="shared" si="3"/>
        <v>30</v>
      </c>
      <c r="AD80" s="461"/>
      <c r="AE80" s="461"/>
      <c r="AF80" s="461"/>
    </row>
    <row r="81" spans="1:32" s="465" customFormat="1" ht="105">
      <c r="A81" s="460">
        <v>8080</v>
      </c>
      <c r="B81" s="742" t="s">
        <v>167</v>
      </c>
      <c r="C81" s="742" t="s">
        <v>3918</v>
      </c>
      <c r="D81" s="743" t="s">
        <v>4487</v>
      </c>
      <c r="E81" s="459" t="s">
        <v>197</v>
      </c>
      <c r="F81" s="461" t="s">
        <v>3949</v>
      </c>
      <c r="G81" s="461" t="s">
        <v>4235</v>
      </c>
      <c r="H81" s="741" t="s">
        <v>6988</v>
      </c>
      <c r="I81" s="461" t="s">
        <v>4497</v>
      </c>
      <c r="J81" s="461" t="s">
        <v>1008</v>
      </c>
      <c r="K81" s="459" t="s">
        <v>1006</v>
      </c>
      <c r="L81" s="459" t="s">
        <v>7</v>
      </c>
      <c r="M81" s="459" t="s">
        <v>4498</v>
      </c>
      <c r="N81" s="459" t="s">
        <v>4499</v>
      </c>
      <c r="O81" s="463">
        <v>51.045725348428597</v>
      </c>
      <c r="P81" s="463">
        <v>-114.069791630997</v>
      </c>
      <c r="Q81" s="467"/>
      <c r="R81" s="461" t="s">
        <v>6989</v>
      </c>
      <c r="S81" s="461" t="s">
        <v>6987</v>
      </c>
      <c r="T81" s="461" t="s">
        <v>4492</v>
      </c>
      <c r="U81" s="459" t="s">
        <v>1347</v>
      </c>
      <c r="V81" s="459" t="s">
        <v>6</v>
      </c>
      <c r="W81" s="461" t="s">
        <v>2886</v>
      </c>
      <c r="X81" s="464">
        <v>45336</v>
      </c>
      <c r="Y81" s="461" t="s">
        <v>6987</v>
      </c>
      <c r="Z81" s="461"/>
      <c r="AA81" s="461" t="s">
        <v>4493</v>
      </c>
      <c r="AB81" s="461"/>
      <c r="AC81" s="461">
        <f t="shared" si="3"/>
        <v>30</v>
      </c>
      <c r="AD81" s="461"/>
      <c r="AE81" s="461"/>
      <c r="AF81" s="461"/>
    </row>
    <row r="82" spans="1:32" ht="91.15" customHeight="1">
      <c r="A82" s="459">
        <v>8081</v>
      </c>
      <c r="B82" s="742" t="s">
        <v>167</v>
      </c>
      <c r="C82" s="742" t="s">
        <v>3918</v>
      </c>
      <c r="D82" s="743" t="s">
        <v>4487</v>
      </c>
      <c r="E82" s="742" t="s">
        <v>197</v>
      </c>
      <c r="F82" s="743" t="s">
        <v>3949</v>
      </c>
      <c r="G82" s="743" t="s">
        <v>4235</v>
      </c>
      <c r="H82" s="743" t="s">
        <v>6988</v>
      </c>
      <c r="I82" s="743" t="s">
        <v>4500</v>
      </c>
      <c r="J82" s="743" t="s">
        <v>2831</v>
      </c>
      <c r="K82" s="742" t="s">
        <v>985</v>
      </c>
      <c r="L82" s="742" t="s">
        <v>6</v>
      </c>
      <c r="M82" s="742">
        <v>77057</v>
      </c>
      <c r="N82" s="742" t="s">
        <v>4501</v>
      </c>
      <c r="O82" s="744">
        <v>29.749773581469299</v>
      </c>
      <c r="P82" s="744">
        <v>-95.481916287508795</v>
      </c>
      <c r="Q82" s="745"/>
      <c r="R82" s="743" t="s">
        <v>6989</v>
      </c>
      <c r="S82" s="743" t="s">
        <v>6987</v>
      </c>
      <c r="T82" s="743" t="s">
        <v>4492</v>
      </c>
      <c r="U82" s="742" t="s">
        <v>1347</v>
      </c>
      <c r="V82" s="742" t="s">
        <v>6</v>
      </c>
      <c r="W82" s="461" t="s">
        <v>2886</v>
      </c>
      <c r="X82" s="464">
        <v>45336</v>
      </c>
      <c r="Y82" s="743" t="s">
        <v>6987</v>
      </c>
      <c r="Z82" s="743"/>
      <c r="AA82" s="743" t="s">
        <v>4493</v>
      </c>
      <c r="AB82" s="743"/>
      <c r="AC82" s="461">
        <f t="shared" si="3"/>
        <v>30</v>
      </c>
      <c r="AD82" s="743"/>
      <c r="AE82" s="743"/>
      <c r="AF82" s="743"/>
    </row>
    <row r="83" spans="1:32" ht="201.6" customHeight="1">
      <c r="A83" s="460">
        <v>8082</v>
      </c>
      <c r="B83" s="459" t="s">
        <v>167</v>
      </c>
      <c r="C83" s="459" t="s">
        <v>3918</v>
      </c>
      <c r="D83" s="461" t="s">
        <v>4487</v>
      </c>
      <c r="E83" s="459" t="s">
        <v>197</v>
      </c>
      <c r="F83" s="461" t="s">
        <v>3949</v>
      </c>
      <c r="G83" s="461" t="s">
        <v>4235</v>
      </c>
      <c r="H83" s="461" t="s">
        <v>6988</v>
      </c>
      <c r="I83" s="461" t="s">
        <v>4502</v>
      </c>
      <c r="J83" s="461" t="s">
        <v>3792</v>
      </c>
      <c r="K83" s="459" t="s">
        <v>806</v>
      </c>
      <c r="L83" s="459" t="s">
        <v>6</v>
      </c>
      <c r="M83" s="459">
        <v>10018</v>
      </c>
      <c r="N83" s="459" t="s">
        <v>4503</v>
      </c>
      <c r="O83" s="463">
        <v>40.7522411197221</v>
      </c>
      <c r="P83" s="463">
        <v>-73.982352389046099</v>
      </c>
      <c r="Q83" s="467"/>
      <c r="R83" s="461" t="s">
        <v>6989</v>
      </c>
      <c r="S83" s="461" t="s">
        <v>6987</v>
      </c>
      <c r="T83" s="461" t="s">
        <v>4492</v>
      </c>
      <c r="U83" s="459" t="s">
        <v>1347</v>
      </c>
      <c r="V83" s="459" t="s">
        <v>6</v>
      </c>
      <c r="W83" s="461" t="s">
        <v>2886</v>
      </c>
      <c r="X83" s="464">
        <v>45336</v>
      </c>
      <c r="Y83" s="461" t="s">
        <v>6987</v>
      </c>
      <c r="Z83" s="461"/>
      <c r="AA83" s="461" t="s">
        <v>4493</v>
      </c>
      <c r="AB83" s="461"/>
      <c r="AC83" s="461">
        <f t="shared" si="3"/>
        <v>30</v>
      </c>
      <c r="AD83" s="461"/>
      <c r="AE83" s="461"/>
      <c r="AF83" s="461"/>
    </row>
    <row r="84" spans="1:32" ht="87" customHeight="1">
      <c r="A84" s="459">
        <v>8083</v>
      </c>
      <c r="B84" s="459" t="s">
        <v>167</v>
      </c>
      <c r="C84" s="459" t="s">
        <v>3918</v>
      </c>
      <c r="D84" s="461" t="s">
        <v>4487</v>
      </c>
      <c r="E84" s="459" t="s">
        <v>197</v>
      </c>
      <c r="F84" s="461" t="s">
        <v>3949</v>
      </c>
      <c r="G84" s="461" t="s">
        <v>4235</v>
      </c>
      <c r="H84" s="461" t="s">
        <v>6988</v>
      </c>
      <c r="I84" s="461" t="s">
        <v>4504</v>
      </c>
      <c r="J84" s="461" t="s">
        <v>215</v>
      </c>
      <c r="K84" s="459" t="s">
        <v>212</v>
      </c>
      <c r="L84" s="459" t="s">
        <v>6</v>
      </c>
      <c r="M84" s="459" t="s">
        <v>4505</v>
      </c>
      <c r="N84" s="459" t="s">
        <v>4506</v>
      </c>
      <c r="O84" s="463">
        <v>43.670598885214403</v>
      </c>
      <c r="P84" s="463">
        <v>-79.387282087095798</v>
      </c>
      <c r="Q84" s="467"/>
      <c r="R84" s="461" t="s">
        <v>6989</v>
      </c>
      <c r="S84" s="461" t="s">
        <v>6987</v>
      </c>
      <c r="T84" s="461" t="s">
        <v>4492</v>
      </c>
      <c r="U84" s="459" t="s">
        <v>1347</v>
      </c>
      <c r="V84" s="459" t="s">
        <v>6</v>
      </c>
      <c r="W84" s="461" t="s">
        <v>2886</v>
      </c>
      <c r="X84" s="464">
        <v>45336</v>
      </c>
      <c r="Y84" s="461" t="s">
        <v>6987</v>
      </c>
      <c r="Z84" s="461"/>
      <c r="AA84" s="461" t="s">
        <v>4493</v>
      </c>
      <c r="AB84" s="461"/>
      <c r="AC84" s="461">
        <f t="shared" si="3"/>
        <v>30</v>
      </c>
      <c r="AD84" s="461"/>
      <c r="AE84" s="461"/>
      <c r="AF84" s="461"/>
    </row>
    <row r="85" spans="1:32">
      <c r="A85" s="499" t="s">
        <v>6090</v>
      </c>
      <c r="D85" s="500"/>
      <c r="E85" s="3"/>
      <c r="F85" s="3"/>
      <c r="G85" s="3"/>
      <c r="H85" s="3"/>
      <c r="I85" s="3"/>
      <c r="J85" s="4"/>
      <c r="K85" s="3"/>
      <c r="L85" s="3"/>
      <c r="M85" s="3"/>
      <c r="N85" s="3"/>
      <c r="O85" s="3"/>
      <c r="P85" s="3"/>
      <c r="S85" s="3"/>
      <c r="T85" s="3"/>
      <c r="U85" s="3"/>
      <c r="V85" s="3"/>
      <c r="W85" s="3"/>
      <c r="X85" s="15"/>
      <c r="Y85" s="3"/>
      <c r="Z85" s="3"/>
    </row>
    <row r="86" spans="1:32">
      <c r="A86" s="499" t="s">
        <v>6090</v>
      </c>
      <c r="D86" s="500"/>
      <c r="E86" s="3"/>
      <c r="F86" s="3"/>
      <c r="G86" s="3"/>
      <c r="H86" s="3"/>
      <c r="I86" s="3"/>
      <c r="J86" s="4"/>
      <c r="K86" s="3"/>
      <c r="L86" s="3"/>
      <c r="M86" s="3"/>
      <c r="N86" s="3"/>
      <c r="O86" s="3"/>
      <c r="P86" s="3"/>
      <c r="S86" s="3"/>
      <c r="T86" s="3"/>
      <c r="U86" s="3"/>
      <c r="V86" s="3"/>
      <c r="W86" s="3"/>
      <c r="X86" s="15"/>
      <c r="Y86" s="3"/>
      <c r="Z86" s="3"/>
    </row>
    <row r="87" spans="1:32">
      <c r="A87" s="499" t="s">
        <v>6090</v>
      </c>
      <c r="D87" s="500"/>
      <c r="E87" s="3"/>
      <c r="F87" s="3"/>
      <c r="G87" s="3"/>
      <c r="H87" s="3"/>
      <c r="I87" s="3"/>
      <c r="J87" s="4"/>
      <c r="K87" s="3"/>
      <c r="L87" s="3"/>
      <c r="M87" s="3"/>
      <c r="N87" s="3"/>
      <c r="O87" s="3"/>
      <c r="P87" s="3"/>
      <c r="S87" s="3"/>
      <c r="T87" s="3"/>
      <c r="U87" s="3"/>
      <c r="V87" s="3"/>
      <c r="W87" s="3"/>
      <c r="X87" s="15"/>
      <c r="Y87" s="3"/>
      <c r="Z87" s="3"/>
    </row>
    <row r="88" spans="1:32">
      <c r="A88" s="499" t="s">
        <v>6090</v>
      </c>
      <c r="D88" s="500"/>
      <c r="E88" s="3"/>
      <c r="F88" s="3"/>
      <c r="G88" s="3"/>
      <c r="H88" s="3"/>
      <c r="I88" s="3"/>
      <c r="J88" s="4"/>
      <c r="K88" s="3"/>
      <c r="L88" s="3"/>
      <c r="M88" s="3"/>
      <c r="N88" s="3"/>
      <c r="O88" s="3"/>
      <c r="P88" s="3"/>
      <c r="S88" s="3"/>
      <c r="T88" s="3"/>
      <c r="U88" s="3"/>
      <c r="V88" s="3"/>
      <c r="W88" s="3"/>
      <c r="X88" s="15"/>
      <c r="Y88" s="3"/>
      <c r="Z88" s="3"/>
    </row>
    <row r="89" spans="1:32">
      <c r="A89" s="499" t="s">
        <v>6090</v>
      </c>
      <c r="D89" s="500"/>
      <c r="E89" s="3"/>
      <c r="F89" s="3"/>
      <c r="G89" s="3"/>
      <c r="H89" s="3"/>
      <c r="I89" s="3"/>
      <c r="J89" s="4"/>
      <c r="K89" s="3"/>
      <c r="L89" s="3"/>
      <c r="M89" s="3"/>
      <c r="N89" s="3"/>
      <c r="O89" s="3"/>
      <c r="P89" s="3"/>
      <c r="S89" s="3"/>
      <c r="T89" s="3"/>
      <c r="U89" s="3"/>
      <c r="V89" s="3"/>
      <c r="W89" s="3"/>
      <c r="X89" s="15"/>
      <c r="Y89" s="3"/>
      <c r="Z89" s="3"/>
    </row>
    <row r="90" spans="1:32">
      <c r="A90" s="499" t="s">
        <v>6090</v>
      </c>
      <c r="D90" s="500"/>
      <c r="E90" s="3"/>
      <c r="F90" s="3"/>
      <c r="G90" s="3"/>
      <c r="H90" s="3"/>
      <c r="I90" s="3"/>
      <c r="J90" s="4"/>
      <c r="K90" s="3"/>
      <c r="L90" s="3"/>
      <c r="M90" s="3"/>
      <c r="N90" s="3"/>
      <c r="O90" s="3"/>
      <c r="P90" s="3"/>
      <c r="S90" s="3"/>
      <c r="T90" s="3"/>
      <c r="U90" s="3"/>
      <c r="V90" s="3"/>
      <c r="W90" s="3"/>
      <c r="X90" s="15"/>
      <c r="Y90" s="3"/>
      <c r="Z90" s="3"/>
    </row>
    <row r="91" spans="1:32">
      <c r="A91" s="499" t="s">
        <v>6090</v>
      </c>
      <c r="D91" s="500"/>
      <c r="E91" s="3"/>
      <c r="F91" s="3"/>
      <c r="G91" s="3"/>
      <c r="H91" s="3"/>
      <c r="I91" s="3"/>
      <c r="J91" s="4"/>
      <c r="K91" s="3"/>
      <c r="L91" s="3"/>
      <c r="M91" s="3"/>
      <c r="N91" s="3"/>
      <c r="O91" s="3"/>
      <c r="P91" s="3"/>
      <c r="S91" s="3"/>
      <c r="T91" s="3"/>
      <c r="U91" s="3"/>
      <c r="V91" s="3"/>
      <c r="W91" s="3"/>
      <c r="X91" s="15"/>
      <c r="Y91" s="3"/>
      <c r="Z91" s="3"/>
    </row>
    <row r="92" spans="1:32">
      <c r="A92" s="499" t="s">
        <v>6090</v>
      </c>
      <c r="D92" s="500"/>
      <c r="E92" s="3"/>
      <c r="F92" s="3"/>
      <c r="G92" s="3"/>
      <c r="H92" s="3"/>
      <c r="I92" s="3"/>
      <c r="J92" s="4"/>
      <c r="K92" s="3"/>
      <c r="L92" s="3"/>
      <c r="M92" s="3"/>
      <c r="N92" s="3"/>
      <c r="O92" s="3"/>
      <c r="P92" s="3"/>
      <c r="S92" s="3"/>
      <c r="T92" s="3"/>
      <c r="U92" s="3"/>
      <c r="V92" s="3"/>
      <c r="W92" s="3"/>
      <c r="X92" s="15"/>
      <c r="Y92" s="3"/>
      <c r="Z92" s="3"/>
    </row>
    <row r="93" spans="1:32">
      <c r="A93" s="499" t="s">
        <v>6090</v>
      </c>
      <c r="D93" s="500"/>
      <c r="E93" s="3"/>
      <c r="F93" s="3"/>
      <c r="G93" s="3"/>
      <c r="H93" s="3"/>
      <c r="I93" s="3"/>
      <c r="J93" s="4"/>
      <c r="K93" s="3"/>
      <c r="L93" s="3"/>
      <c r="M93" s="3"/>
      <c r="N93" s="3"/>
      <c r="O93" s="3"/>
      <c r="P93" s="3"/>
      <c r="S93" s="3"/>
      <c r="T93" s="3"/>
      <c r="U93" s="3"/>
      <c r="V93" s="3"/>
      <c r="W93" s="3"/>
      <c r="X93" s="15"/>
      <c r="Y93" s="3"/>
      <c r="Z93" s="3"/>
    </row>
    <row r="94" spans="1:32">
      <c r="A94" s="499" t="s">
        <v>6090</v>
      </c>
      <c r="D94" s="500"/>
      <c r="E94" s="3"/>
      <c r="F94" s="3"/>
      <c r="G94" s="3"/>
      <c r="H94" s="3"/>
      <c r="I94" s="3"/>
      <c r="J94" s="4"/>
      <c r="K94" s="3"/>
      <c r="L94" s="3"/>
      <c r="M94" s="3"/>
      <c r="N94" s="3"/>
      <c r="O94" s="3"/>
      <c r="P94" s="3"/>
      <c r="S94" s="3"/>
      <c r="T94" s="3"/>
      <c r="U94" s="3"/>
      <c r="V94" s="3"/>
      <c r="W94" s="3"/>
      <c r="X94" s="15"/>
      <c r="Y94" s="3"/>
      <c r="Z94" s="3"/>
    </row>
    <row r="95" spans="1:32">
      <c r="A95" s="499" t="s">
        <v>6090</v>
      </c>
      <c r="D95" s="500"/>
      <c r="E95" s="3"/>
      <c r="F95" s="3"/>
      <c r="G95" s="3"/>
      <c r="H95" s="3"/>
      <c r="I95" s="3"/>
      <c r="J95" s="4"/>
      <c r="K95" s="3"/>
      <c r="L95" s="3"/>
      <c r="M95" s="3"/>
      <c r="N95" s="3"/>
      <c r="O95" s="3"/>
      <c r="P95" s="3"/>
      <c r="S95" s="3"/>
      <c r="T95" s="3"/>
      <c r="U95" s="3"/>
      <c r="V95" s="3"/>
      <c r="W95" s="3"/>
      <c r="X95" s="15"/>
      <c r="Y95" s="3"/>
      <c r="Z95" s="3"/>
    </row>
    <row r="96" spans="1:32">
      <c r="A96" s="499" t="s">
        <v>6090</v>
      </c>
      <c r="D96" s="500"/>
      <c r="E96" s="3"/>
      <c r="F96" s="3"/>
      <c r="G96" s="3"/>
      <c r="H96" s="3"/>
      <c r="I96" s="3"/>
      <c r="J96" s="4"/>
      <c r="K96" s="3"/>
      <c r="L96" s="3"/>
      <c r="M96" s="3"/>
      <c r="N96" s="3"/>
      <c r="O96" s="3"/>
      <c r="P96" s="3"/>
      <c r="S96" s="3"/>
      <c r="T96" s="3"/>
      <c r="U96" s="3"/>
      <c r="V96" s="3"/>
      <c r="W96" s="3"/>
      <c r="X96" s="15"/>
      <c r="Y96" s="3"/>
      <c r="Z96" s="3"/>
    </row>
    <row r="97" spans="1:26">
      <c r="A97" s="499" t="s">
        <v>6090</v>
      </c>
      <c r="D97" s="500"/>
      <c r="E97" s="3"/>
      <c r="F97" s="3"/>
      <c r="G97" s="3"/>
      <c r="H97" s="3"/>
      <c r="I97" s="3"/>
      <c r="J97" s="4"/>
      <c r="K97" s="3"/>
      <c r="L97" s="3"/>
      <c r="M97" s="3"/>
      <c r="N97" s="3"/>
      <c r="O97" s="3"/>
      <c r="P97" s="3"/>
      <c r="S97" s="3"/>
      <c r="T97" s="3"/>
      <c r="U97" s="3"/>
      <c r="V97" s="3"/>
      <c r="W97" s="3"/>
      <c r="X97" s="15"/>
      <c r="Y97" s="3"/>
      <c r="Z97" s="3"/>
    </row>
    <row r="98" spans="1:26">
      <c r="A98" s="499" t="s">
        <v>6090</v>
      </c>
      <c r="D98" s="500"/>
      <c r="E98" s="3"/>
      <c r="F98" s="3"/>
      <c r="G98" s="3"/>
      <c r="H98" s="3"/>
      <c r="I98" s="3"/>
      <c r="J98" s="4"/>
      <c r="K98" s="3"/>
      <c r="L98" s="3"/>
      <c r="M98" s="3"/>
      <c r="N98" s="3"/>
      <c r="O98" s="3"/>
      <c r="P98" s="3"/>
      <c r="S98" s="3"/>
      <c r="T98" s="3"/>
      <c r="U98" s="3"/>
      <c r="V98" s="3"/>
      <c r="W98" s="3"/>
      <c r="X98" s="15"/>
      <c r="Y98" s="3"/>
      <c r="Z98" s="3"/>
    </row>
    <row r="99" spans="1:26">
      <c r="A99" s="499" t="s">
        <v>6090</v>
      </c>
      <c r="D99" s="500"/>
      <c r="E99" s="3"/>
      <c r="F99" s="3"/>
      <c r="G99" s="3"/>
      <c r="H99" s="3"/>
      <c r="I99" s="3"/>
      <c r="J99" s="4"/>
      <c r="K99" s="3"/>
      <c r="L99" s="3"/>
      <c r="M99" s="3"/>
      <c r="N99" s="3"/>
      <c r="O99" s="3"/>
      <c r="P99" s="3"/>
      <c r="S99" s="3"/>
      <c r="T99" s="3"/>
      <c r="U99" s="3"/>
      <c r="V99" s="3"/>
      <c r="W99" s="3"/>
      <c r="X99" s="15"/>
      <c r="Y99" s="3"/>
      <c r="Z99" s="3"/>
    </row>
    <row r="100" spans="1:26">
      <c r="A100" s="499" t="s">
        <v>6090</v>
      </c>
      <c r="D100" s="500"/>
      <c r="E100" s="3"/>
      <c r="F100" s="3"/>
      <c r="G100" s="3"/>
      <c r="H100" s="3"/>
      <c r="I100" s="3"/>
      <c r="J100" s="4"/>
      <c r="K100" s="3"/>
      <c r="L100" s="3"/>
      <c r="M100" s="3"/>
      <c r="N100" s="3"/>
      <c r="O100" s="3"/>
      <c r="P100" s="3"/>
      <c r="S100" s="3"/>
      <c r="T100" s="3"/>
      <c r="U100" s="3"/>
      <c r="V100" s="3"/>
      <c r="W100" s="3"/>
      <c r="X100" s="15"/>
      <c r="Y100" s="3"/>
      <c r="Z100" s="3"/>
    </row>
    <row r="101" spans="1:26">
      <c r="A101" s="499" t="s">
        <v>6090</v>
      </c>
      <c r="D101" s="500"/>
      <c r="E101" s="3"/>
      <c r="F101" s="3"/>
      <c r="G101" s="3"/>
      <c r="H101" s="3"/>
      <c r="I101" s="3"/>
      <c r="J101" s="4"/>
      <c r="K101" s="3"/>
      <c r="L101" s="3"/>
      <c r="M101" s="3"/>
      <c r="N101" s="3"/>
      <c r="O101" s="3"/>
      <c r="P101" s="3"/>
      <c r="S101" s="3"/>
      <c r="T101" s="3"/>
      <c r="U101" s="3"/>
      <c r="V101" s="3"/>
      <c r="W101" s="3"/>
      <c r="X101" s="15"/>
      <c r="Y101" s="3"/>
      <c r="Z101" s="3"/>
    </row>
    <row r="102" spans="1:26">
      <c r="A102" s="499" t="s">
        <v>6090</v>
      </c>
      <c r="D102" s="500"/>
      <c r="E102" s="3"/>
      <c r="F102" s="3"/>
      <c r="G102" s="3"/>
      <c r="H102" s="3"/>
      <c r="I102" s="3"/>
      <c r="J102" s="4"/>
      <c r="K102" s="3"/>
      <c r="L102" s="3"/>
      <c r="M102" s="3"/>
      <c r="N102" s="3"/>
      <c r="O102" s="3"/>
      <c r="P102" s="3"/>
      <c r="S102" s="3"/>
      <c r="T102" s="3"/>
      <c r="U102" s="3"/>
      <c r="V102" s="3"/>
      <c r="W102" s="3"/>
      <c r="X102" s="15"/>
      <c r="Y102" s="3"/>
      <c r="Z102" s="3"/>
    </row>
    <row r="103" spans="1:26">
      <c r="A103" s="499" t="s">
        <v>6090</v>
      </c>
      <c r="D103" s="500"/>
      <c r="E103" s="3"/>
      <c r="F103" s="3"/>
      <c r="G103" s="3"/>
      <c r="H103" s="3"/>
      <c r="I103" s="3"/>
      <c r="J103" s="4"/>
      <c r="K103" s="3"/>
      <c r="L103" s="3"/>
      <c r="M103" s="3"/>
      <c r="N103" s="3"/>
      <c r="O103" s="3"/>
      <c r="P103" s="3"/>
      <c r="S103" s="3"/>
      <c r="T103" s="3"/>
      <c r="U103" s="3"/>
      <c r="V103" s="3"/>
      <c r="W103" s="3"/>
      <c r="X103" s="15"/>
      <c r="Y103" s="3"/>
      <c r="Z103" s="3"/>
    </row>
    <row r="104" spans="1:26">
      <c r="A104" s="499" t="s">
        <v>6090</v>
      </c>
      <c r="D104" s="500"/>
      <c r="E104" s="3"/>
      <c r="F104" s="3"/>
      <c r="G104" s="3"/>
      <c r="H104" s="3"/>
      <c r="I104" s="3"/>
      <c r="J104" s="4"/>
      <c r="K104" s="3"/>
      <c r="L104" s="3"/>
      <c r="M104" s="3"/>
      <c r="N104" s="3"/>
      <c r="O104" s="3"/>
      <c r="P104" s="3"/>
      <c r="S104" s="3"/>
      <c r="T104" s="3"/>
      <c r="U104" s="3"/>
      <c r="V104" s="3"/>
      <c r="W104" s="3"/>
      <c r="X104" s="15"/>
      <c r="Y104" s="3"/>
      <c r="Z104" s="3"/>
    </row>
    <row r="105" spans="1:26">
      <c r="A105" s="499" t="s">
        <v>6090</v>
      </c>
      <c r="D105" s="500"/>
      <c r="E105" s="3"/>
      <c r="F105" s="3"/>
      <c r="G105" s="3"/>
      <c r="H105" s="3"/>
      <c r="I105" s="3"/>
      <c r="J105" s="4"/>
      <c r="K105" s="3"/>
      <c r="L105" s="3"/>
      <c r="M105" s="3"/>
      <c r="N105" s="3"/>
      <c r="O105" s="3"/>
      <c r="P105" s="3"/>
      <c r="S105" s="3"/>
      <c r="T105" s="3"/>
      <c r="U105" s="3"/>
      <c r="V105" s="3"/>
      <c r="W105" s="3"/>
      <c r="X105" s="15"/>
      <c r="Y105" s="3"/>
      <c r="Z105" s="3"/>
    </row>
    <row r="106" spans="1:26">
      <c r="A106" s="499" t="s">
        <v>6090</v>
      </c>
      <c r="D106" s="500"/>
      <c r="E106" s="3"/>
      <c r="F106" s="3"/>
      <c r="G106" s="3"/>
      <c r="H106" s="3"/>
      <c r="I106" s="3"/>
      <c r="J106" s="4"/>
      <c r="K106" s="3"/>
      <c r="L106" s="3"/>
      <c r="M106" s="3"/>
      <c r="N106" s="3"/>
      <c r="O106" s="3"/>
      <c r="P106" s="3"/>
      <c r="S106" s="3"/>
      <c r="T106" s="3"/>
      <c r="U106" s="3"/>
      <c r="V106" s="3"/>
      <c r="W106" s="3"/>
      <c r="X106" s="15"/>
      <c r="Y106" s="3"/>
      <c r="Z106" s="3"/>
    </row>
    <row r="107" spans="1:26">
      <c r="A107" s="499" t="s">
        <v>6090</v>
      </c>
      <c r="D107" s="500"/>
      <c r="E107" s="3"/>
      <c r="F107" s="3"/>
      <c r="G107" s="3"/>
      <c r="H107" s="3"/>
      <c r="I107" s="3"/>
      <c r="J107" s="4"/>
      <c r="K107" s="3"/>
      <c r="L107" s="3"/>
      <c r="M107" s="3"/>
      <c r="N107" s="3"/>
      <c r="O107" s="3"/>
      <c r="P107" s="3"/>
      <c r="S107" s="3"/>
      <c r="T107" s="3"/>
      <c r="U107" s="3"/>
      <c r="V107" s="3"/>
      <c r="W107" s="3"/>
      <c r="X107" s="15"/>
      <c r="Y107" s="3"/>
      <c r="Z107" s="3"/>
    </row>
    <row r="108" spans="1:26">
      <c r="A108" s="499" t="s">
        <v>6090</v>
      </c>
      <c r="D108" s="500"/>
      <c r="E108" s="3"/>
      <c r="F108" s="3"/>
      <c r="G108" s="3"/>
      <c r="H108" s="3"/>
      <c r="I108" s="3"/>
      <c r="J108" s="4"/>
      <c r="K108" s="3"/>
      <c r="L108" s="3"/>
      <c r="M108" s="3"/>
      <c r="N108" s="3"/>
      <c r="O108" s="3"/>
      <c r="P108" s="3"/>
      <c r="S108" s="3"/>
      <c r="T108" s="3"/>
      <c r="U108" s="3"/>
      <c r="V108" s="3"/>
      <c r="W108" s="3"/>
      <c r="X108" s="15"/>
      <c r="Y108" s="3"/>
      <c r="Z108" s="3"/>
    </row>
    <row r="109" spans="1:26">
      <c r="A109" s="499" t="s">
        <v>6090</v>
      </c>
      <c r="D109" s="500"/>
      <c r="E109" s="3"/>
      <c r="F109" s="3"/>
      <c r="G109" s="3"/>
      <c r="H109" s="3"/>
      <c r="I109" s="3"/>
      <c r="J109" s="4"/>
      <c r="K109" s="3"/>
      <c r="L109" s="3"/>
      <c r="M109" s="3"/>
      <c r="N109" s="3"/>
      <c r="O109" s="3"/>
      <c r="P109" s="3"/>
      <c r="S109" s="3"/>
      <c r="T109" s="3"/>
      <c r="U109" s="3"/>
      <c r="V109" s="3"/>
      <c r="W109" s="3"/>
      <c r="X109" s="15"/>
      <c r="Y109" s="3"/>
      <c r="Z109" s="3"/>
    </row>
    <row r="110" spans="1:26">
      <c r="A110" s="499" t="s">
        <v>6090</v>
      </c>
      <c r="D110" s="500"/>
      <c r="E110" s="3"/>
      <c r="F110" s="3"/>
      <c r="G110" s="3"/>
      <c r="H110" s="3"/>
      <c r="I110" s="3"/>
      <c r="J110" s="4"/>
      <c r="K110" s="3"/>
      <c r="L110" s="3"/>
      <c r="M110" s="3"/>
      <c r="N110" s="3"/>
      <c r="O110" s="3"/>
      <c r="P110" s="3"/>
      <c r="S110" s="3"/>
      <c r="T110" s="3"/>
      <c r="U110" s="3"/>
      <c r="V110" s="3"/>
      <c r="W110" s="3"/>
      <c r="X110" s="15"/>
      <c r="Y110" s="3"/>
      <c r="Z110" s="3"/>
    </row>
    <row r="111" spans="1:26">
      <c r="A111" s="499" t="s">
        <v>6090</v>
      </c>
      <c r="D111" s="500"/>
      <c r="E111" s="3"/>
      <c r="F111" s="3"/>
      <c r="G111" s="3"/>
      <c r="H111" s="3"/>
      <c r="I111" s="3"/>
      <c r="J111" s="4"/>
      <c r="K111" s="3"/>
      <c r="L111" s="3"/>
      <c r="M111" s="3"/>
      <c r="N111" s="3"/>
      <c r="O111" s="3"/>
      <c r="P111" s="3"/>
      <c r="S111" s="3"/>
      <c r="T111" s="3"/>
      <c r="U111" s="3"/>
      <c r="V111" s="3"/>
      <c r="W111" s="3"/>
      <c r="X111" s="15"/>
      <c r="Y111" s="3"/>
      <c r="Z111" s="3"/>
    </row>
    <row r="112" spans="1:26">
      <c r="A112" s="499" t="s">
        <v>6090</v>
      </c>
      <c r="D112" s="500"/>
      <c r="E112" s="3"/>
      <c r="F112" s="3"/>
      <c r="G112" s="3"/>
      <c r="H112" s="3"/>
      <c r="I112" s="3"/>
      <c r="J112" s="4"/>
      <c r="K112" s="3"/>
      <c r="L112" s="3"/>
      <c r="M112" s="3"/>
      <c r="N112" s="3"/>
      <c r="O112" s="3"/>
      <c r="P112" s="3"/>
      <c r="S112" s="3"/>
      <c r="T112" s="3"/>
      <c r="U112" s="3"/>
      <c r="V112" s="3"/>
      <c r="W112" s="3"/>
      <c r="X112" s="15"/>
      <c r="Y112" s="3"/>
      <c r="Z112" s="3"/>
    </row>
    <row r="113" spans="1:26">
      <c r="A113" s="499" t="s">
        <v>6090</v>
      </c>
      <c r="D113" s="500"/>
      <c r="E113" s="3"/>
      <c r="F113" s="3"/>
      <c r="G113" s="3"/>
      <c r="H113" s="3"/>
      <c r="I113" s="3"/>
      <c r="J113" s="4"/>
      <c r="K113" s="3"/>
      <c r="L113" s="3"/>
      <c r="M113" s="3"/>
      <c r="N113" s="3"/>
      <c r="O113" s="3"/>
      <c r="P113" s="3"/>
      <c r="S113" s="3"/>
      <c r="T113" s="3"/>
      <c r="U113" s="3"/>
      <c r="V113" s="3"/>
      <c r="W113" s="3"/>
      <c r="X113" s="15"/>
      <c r="Y113" s="3"/>
      <c r="Z113" s="3"/>
    </row>
    <row r="114" spans="1:26">
      <c r="A114" s="499" t="s">
        <v>6090</v>
      </c>
      <c r="D114" s="500"/>
      <c r="E114" s="3"/>
      <c r="F114" s="3"/>
      <c r="G114" s="3"/>
      <c r="H114" s="3"/>
      <c r="I114" s="3"/>
      <c r="J114" s="4"/>
      <c r="K114" s="3"/>
      <c r="L114" s="3"/>
      <c r="M114" s="3"/>
      <c r="N114" s="3"/>
      <c r="O114" s="3"/>
      <c r="P114" s="3"/>
      <c r="S114" s="3"/>
      <c r="T114" s="3"/>
      <c r="U114" s="3"/>
      <c r="V114" s="3"/>
      <c r="W114" s="3"/>
      <c r="X114" s="15"/>
      <c r="Y114" s="3"/>
      <c r="Z114" s="3"/>
    </row>
    <row r="115" spans="1:26">
      <c r="A115" s="499" t="s">
        <v>6090</v>
      </c>
      <c r="D115" s="500"/>
      <c r="E115" s="3"/>
      <c r="F115" s="3"/>
      <c r="G115" s="3"/>
      <c r="H115" s="3"/>
      <c r="I115" s="3"/>
      <c r="J115" s="4"/>
      <c r="K115" s="3"/>
      <c r="L115" s="3"/>
      <c r="M115" s="3"/>
      <c r="N115" s="3"/>
      <c r="O115" s="3"/>
      <c r="P115" s="3"/>
      <c r="S115" s="3"/>
      <c r="T115" s="3"/>
      <c r="U115" s="3"/>
      <c r="V115" s="3"/>
      <c r="W115" s="3"/>
      <c r="X115" s="15"/>
      <c r="Y115" s="3"/>
      <c r="Z115" s="3"/>
    </row>
    <row r="116" spans="1:26">
      <c r="A116" s="499" t="s">
        <v>6090</v>
      </c>
      <c r="D116" s="500"/>
      <c r="E116" s="3"/>
      <c r="F116" s="3"/>
      <c r="G116" s="3"/>
      <c r="H116" s="3"/>
      <c r="I116" s="3"/>
      <c r="J116" s="4"/>
      <c r="K116" s="3"/>
      <c r="L116" s="3"/>
      <c r="M116" s="3"/>
      <c r="N116" s="3"/>
      <c r="O116" s="3"/>
      <c r="P116" s="3"/>
      <c r="S116" s="3"/>
      <c r="T116" s="3"/>
      <c r="U116" s="3"/>
      <c r="V116" s="3"/>
      <c r="W116" s="3"/>
      <c r="X116" s="15"/>
      <c r="Y116" s="3"/>
      <c r="Z116" s="3"/>
    </row>
    <row r="117" spans="1:26">
      <c r="A117" s="499" t="s">
        <v>6090</v>
      </c>
      <c r="D117" s="500"/>
      <c r="E117" s="3"/>
      <c r="F117" s="3"/>
      <c r="G117" s="3"/>
      <c r="H117" s="3"/>
      <c r="I117" s="3"/>
      <c r="J117" s="4"/>
      <c r="K117" s="3"/>
      <c r="L117" s="3"/>
      <c r="M117" s="3"/>
      <c r="N117" s="3"/>
      <c r="O117" s="3"/>
      <c r="P117" s="3"/>
      <c r="S117" s="3"/>
      <c r="T117" s="3"/>
      <c r="U117" s="3"/>
      <c r="V117" s="3"/>
      <c r="W117" s="3"/>
      <c r="X117" s="15"/>
      <c r="Y117" s="3"/>
      <c r="Z117" s="3"/>
    </row>
    <row r="118" spans="1:26">
      <c r="A118" s="499" t="s">
        <v>6090</v>
      </c>
      <c r="D118" s="500"/>
      <c r="E118" s="3"/>
      <c r="F118" s="3"/>
      <c r="G118" s="3"/>
      <c r="H118" s="3"/>
      <c r="I118" s="3"/>
      <c r="J118" s="4"/>
      <c r="K118" s="3"/>
      <c r="L118" s="3"/>
      <c r="M118" s="3"/>
      <c r="N118" s="3"/>
      <c r="O118" s="3"/>
      <c r="P118" s="3"/>
      <c r="S118" s="3"/>
      <c r="T118" s="3"/>
      <c r="U118" s="3"/>
      <c r="V118" s="3"/>
      <c r="W118" s="3"/>
      <c r="X118" s="15"/>
      <c r="Y118" s="3"/>
      <c r="Z118" s="3"/>
    </row>
    <row r="119" spans="1:26">
      <c r="A119" s="499" t="s">
        <v>6090</v>
      </c>
      <c r="D119" s="500"/>
      <c r="E119" s="3"/>
      <c r="F119" s="3"/>
      <c r="G119" s="3"/>
      <c r="H119" s="3"/>
      <c r="I119" s="3"/>
      <c r="J119" s="4"/>
      <c r="K119" s="3"/>
      <c r="L119" s="3"/>
      <c r="M119" s="3"/>
      <c r="N119" s="3"/>
      <c r="O119" s="3"/>
      <c r="P119" s="3"/>
      <c r="S119" s="3"/>
      <c r="T119" s="3"/>
      <c r="U119" s="3"/>
      <c r="V119" s="3"/>
      <c r="W119" s="3"/>
      <c r="X119" s="15"/>
      <c r="Y119" s="3"/>
      <c r="Z119" s="3"/>
    </row>
    <row r="120" spans="1:26">
      <c r="A120" s="499" t="s">
        <v>6090</v>
      </c>
      <c r="D120" s="500"/>
      <c r="E120" s="3"/>
      <c r="F120" s="3"/>
      <c r="G120" s="3"/>
      <c r="H120" s="3"/>
      <c r="I120" s="3"/>
      <c r="J120" s="4"/>
      <c r="K120" s="3"/>
      <c r="L120" s="3"/>
      <c r="M120" s="3"/>
      <c r="N120" s="3"/>
      <c r="O120" s="3"/>
      <c r="P120" s="3"/>
      <c r="S120" s="3"/>
      <c r="T120" s="3"/>
      <c r="U120" s="3"/>
      <c r="V120" s="3"/>
      <c r="W120" s="3"/>
      <c r="X120" s="15"/>
      <c r="Y120" s="3"/>
      <c r="Z120" s="3"/>
    </row>
    <row r="121" spans="1:26">
      <c r="A121" s="499" t="s">
        <v>6090</v>
      </c>
      <c r="D121" s="500"/>
      <c r="E121" s="3"/>
      <c r="F121" s="3"/>
      <c r="G121" s="3"/>
      <c r="H121" s="3"/>
      <c r="I121" s="3"/>
      <c r="J121" s="4"/>
      <c r="K121" s="3"/>
      <c r="L121" s="3"/>
      <c r="M121" s="3"/>
      <c r="N121" s="3"/>
      <c r="O121" s="3"/>
      <c r="P121" s="3"/>
      <c r="S121" s="3"/>
      <c r="T121" s="3"/>
      <c r="U121" s="3"/>
      <c r="V121" s="3"/>
      <c r="W121" s="3"/>
      <c r="X121" s="15"/>
      <c r="Y121" s="3"/>
      <c r="Z121" s="3"/>
    </row>
    <row r="122" spans="1:26">
      <c r="A122" s="499" t="s">
        <v>6090</v>
      </c>
      <c r="D122" s="500"/>
      <c r="E122" s="3"/>
      <c r="F122" s="3"/>
      <c r="G122" s="3"/>
      <c r="H122" s="3"/>
      <c r="I122" s="3"/>
      <c r="J122" s="4"/>
      <c r="K122" s="3"/>
      <c r="L122" s="3"/>
      <c r="M122" s="3"/>
      <c r="N122" s="3"/>
      <c r="O122" s="3"/>
      <c r="P122" s="3"/>
      <c r="S122" s="3"/>
      <c r="T122" s="3"/>
      <c r="U122" s="3"/>
      <c r="V122" s="3"/>
      <c r="W122" s="3"/>
      <c r="X122" s="15"/>
      <c r="Y122" s="3"/>
      <c r="Z122" s="3"/>
    </row>
    <row r="123" spans="1:26">
      <c r="A123" s="499" t="s">
        <v>6090</v>
      </c>
      <c r="D123" s="500"/>
      <c r="E123" s="3"/>
      <c r="F123" s="3"/>
      <c r="G123" s="3"/>
      <c r="H123" s="3"/>
      <c r="I123" s="3"/>
      <c r="J123" s="4"/>
      <c r="K123" s="3"/>
      <c r="L123" s="3"/>
      <c r="M123" s="3"/>
      <c r="N123" s="3"/>
      <c r="O123" s="3"/>
      <c r="P123" s="3"/>
      <c r="S123" s="3"/>
      <c r="T123" s="3"/>
      <c r="U123" s="3"/>
      <c r="V123" s="3"/>
      <c r="W123" s="3"/>
      <c r="X123" s="15"/>
      <c r="Y123" s="3"/>
      <c r="Z123" s="3"/>
    </row>
    <row r="124" spans="1:26">
      <c r="A124" s="499" t="s">
        <v>6090</v>
      </c>
      <c r="D124" s="500"/>
      <c r="E124" s="3"/>
      <c r="F124" s="3"/>
      <c r="G124" s="3"/>
      <c r="H124" s="3"/>
      <c r="I124" s="3"/>
      <c r="J124" s="4"/>
      <c r="K124" s="3"/>
      <c r="L124" s="3"/>
      <c r="M124" s="3"/>
      <c r="N124" s="3"/>
      <c r="O124" s="3"/>
      <c r="P124" s="3"/>
      <c r="S124" s="3"/>
      <c r="T124" s="3"/>
      <c r="U124" s="3"/>
      <c r="V124" s="3"/>
      <c r="W124" s="3"/>
      <c r="X124" s="15"/>
      <c r="Y124" s="3"/>
    </row>
  </sheetData>
  <phoneticPr fontId="7" type="noConversion"/>
  <dataValidations count="4">
    <dataValidation type="list" allowBlank="1" showInputMessage="1" showErrorMessage="1" sqref="B80" xr:uid="{AFFFEA30-39F8-4B74-827B-58F7CA8837E5}">
      <formula1>Status</formula1>
    </dataValidation>
    <dataValidation type="list" allowBlank="1" showInputMessage="1" showErrorMessage="1" sqref="C80" xr:uid="{C1AF9D11-0202-445F-B7F4-06F18C865744}">
      <formula1>Supply_Chain_Segment</formula1>
    </dataValidation>
    <dataValidation type="list" allowBlank="1" showInputMessage="1" showErrorMessage="1" sqref="G67:G69 F54:F55 F57:F80 F2:F52" xr:uid="{92243DE2-DFB8-4035-8375-E249D10D75A9}">
      <formula1>Service_Type</formula1>
    </dataValidation>
    <dataValidation type="list" allowBlank="1" showInputMessage="1" showErrorMessage="1" sqref="G53" xr:uid="{499DB090-15B2-4DAF-B342-1A9221362DA5}">
      <formula1>Equip_Type</formula1>
    </dataValidation>
  </dataValidations>
  <hyperlinks>
    <hyperlink ref="H6" r:id="rId1" xr:uid="{6E77EA4C-C7A3-45D9-9572-8C97232AC7D2}"/>
    <hyperlink ref="AB13" r:id="rId2" display="https://www.belmontscientific.com/testing/" xr:uid="{7B13C927-FDBF-4C5C-85F1-F3CAF713310D}"/>
    <hyperlink ref="AB14" r:id="rId3" display="https://www.bitrode.com/" xr:uid="{D1FC8BFA-7E25-4BC3-BF09-4FAEF8FA8D4C}"/>
    <hyperlink ref="AB21" r:id="rId4" xr:uid="{F51992B1-A758-42D1-B341-E1E9E17AB1A4}"/>
    <hyperlink ref="AB22" r:id="rId5" display="https://www.calogysolutions.com/" xr:uid="{20961DEB-942F-45ED-9042-DB0F048EDF6B}"/>
    <hyperlink ref="AB23" r:id="rId6" display="https://www.concentricusa.com/" xr:uid="{83058723-A19A-49ED-BD2F-0C6E0C1C33AC}"/>
    <hyperlink ref="AB24" r:id="rId7" xr:uid="{4213A2EE-D13B-455E-8E5B-F08C155DBC86}"/>
    <hyperlink ref="AB25" r:id="rId8" display="https://www.csagroup.org/" xr:uid="{A35F9B67-F06D-4624-AB26-7F3AEDAADE21}"/>
    <hyperlink ref="AB26" r:id="rId9" display="https://www.ces-ltd.com/" xr:uid="{341DFE20-BC9D-46BC-A3EA-1D4A467C2C06}"/>
    <hyperlink ref="AB27" r:id="rId10" display="https://www.digatron.com/" xr:uid="{E4C9FF33-BF81-4198-A561-FA3993FCB496}"/>
    <hyperlink ref="AB29" r:id="rId11" display="http://www.eclipseenergy.us/" xr:uid="{38EDA338-7D2B-4FED-BB06-85B6F57724C1}"/>
    <hyperlink ref="AB30" r:id="rId12" display="https://www.ecobat.com/" xr:uid="{25513E08-BF60-4CDB-96C3-4FD6C437912D}"/>
    <hyperlink ref="AB31" r:id="rId13" display="https://www.electric-applications.com/" xr:uid="{5382CE56-30E7-4B75-9848-28DD70D0DB4D}"/>
    <hyperlink ref="AB32" r:id="rId14" display="https://www.integer.net/" xr:uid="{14062F43-2AA2-40EA-81EF-A0D693D33961}"/>
    <hyperlink ref="AB33" r:id="rId15" display="https://www.integer.net/" xr:uid="{B7FBDFB6-7F3D-4B8A-9FBB-E0C8BBAA9FCB}"/>
    <hyperlink ref="AB34" r:id="rId16" display="https://www.energy-assurance.com/" xr:uid="{243ADE65-06AF-4B63-8B19-D967163C18DD}"/>
    <hyperlink ref="AB35" r:id="rId17" display="https://www.energyresponsegroup.com/" xr:uid="{5B2931B9-D9D3-4D00-A70E-594430690BC5}"/>
    <hyperlink ref="AB36" r:id="rId18" display="https://www.enersys.com/" xr:uid="{7D8AE875-1D35-4FF6-A4D8-42E96110B2B0}"/>
    <hyperlink ref="AB37" r:id="rId19" display="https://www.epectec.com/" xr:uid="{CB451144-8C4E-4D4E-A6A3-A702EA18F2CF}"/>
    <hyperlink ref="AB38" r:id="rId20" display="https://www.exponent.com/" xr:uid="{8EBF5178-D2EC-42AF-9019-CFD5297CEBF8}"/>
    <hyperlink ref="AB39" r:id="rId21" xr:uid="{54CE4B02-8B73-4F8C-8754-0F51AB0FA3AC}"/>
    <hyperlink ref="AB40" r:id="rId22" xr:uid="{12C3425A-D6FB-4114-9B7C-8982D2EB5D51}"/>
    <hyperlink ref="AB41" r:id="rId23" display="https://guidehouseinsights.com/" xr:uid="{465B04A0-E634-4EAD-A805-B5B0DAAA10B0}"/>
    <hyperlink ref="AB43" r:id="rId24" display="https://www.jabil.com/" xr:uid="{C554F37D-DB05-4C20-8133-7EB8980EBD84}"/>
    <hyperlink ref="AB44" r:id="rId25" display="https://www.johnsoncontrols.com/" xr:uid="{DD9529CD-BBEC-4E2E-92AA-428F09E929DA}"/>
    <hyperlink ref="AB45" r:id="rId26" xr:uid="{A0B30F98-DE90-4AFA-99B4-D2968264A4C8}"/>
    <hyperlink ref="AB46" r:id="rId27" xr:uid="{93CFEE81-9659-4DDC-BA05-0C4C3C0C01E4}"/>
    <hyperlink ref="AB47" r:id="rId28" xr:uid="{F8327271-3883-4DBD-867C-39584D9AD041}"/>
    <hyperlink ref="AB48" r:id="rId29" xr:uid="{0257063C-323F-4B8E-948F-3C750E89411E}"/>
    <hyperlink ref="AB50" r:id="rId30" display="https://www.maxpowerinc.com/" xr:uid="{C175BC76-7383-4ABE-BB78-F8FCCE9521CA}"/>
    <hyperlink ref="AB51" r:id="rId31" xr:uid="{0B2BC20F-75B6-42C6-8590-17C7CC1BF197}"/>
    <hyperlink ref="AB52" r:id="rId32" display="https://www.nationalpower.com/" xr:uid="{DA1BF517-A55B-46E1-A0D1-3FD247217554}"/>
    <hyperlink ref="AB54" r:id="rId33" display="https://www.neicorporation.com/" xr:uid="{E4086E16-CB15-468F-A3C5-980E91165F6A}"/>
    <hyperlink ref="AB55" r:id="rId34" display="https://www.neicorporation.com/" xr:uid="{F0C19AAE-C97A-47C0-A065-E933EE0DF799}"/>
    <hyperlink ref="AB56" r:id="rId35" display="https://www.netzsch.com/" xr:uid="{21133B92-E1EC-4239-907A-F29D031A5E5F}"/>
    <hyperlink ref="AB57" r:id="rId36" display="https://www.netzsch.com/" xr:uid="{66C2F288-849F-40C7-B0F5-8264B56ADC1B}"/>
    <hyperlink ref="AB58" r:id="rId37" display="https://www.nslanalytical.com/" xr:uid="{9E1EA8FC-28E4-4D2F-901E-E784688DB21D}"/>
    <hyperlink ref="AB70" r:id="rId38" display="https://www.sionpower.com/" xr:uid="{E2312E6C-9080-43BE-8FA7-D6C2B3923418}"/>
    <hyperlink ref="AB59" r:id="rId39" display="https://www.nuvationenergy.com/" xr:uid="{75D0FC6E-1953-45BD-B4EF-2A7024F5F5F0}"/>
    <hyperlink ref="AB60" r:id="rId40" display="https://www.nuvationenergy.com/" xr:uid="{75D0FC6E-1953-45BD-B4EF-2A7024F5F5F0}"/>
    <hyperlink ref="AB63" r:id="rId41" display="https://www.phmatter.com/" xr:uid="{EAC5E7E1-DA9D-4A9C-AB97-3B4FB0639B4C}"/>
    <hyperlink ref="AB64" r:id="rId42" xr:uid="{3B9AF18B-DDB2-4CD2-8BF9-BE66839D3C73}"/>
    <hyperlink ref="AB65" r:id="rId43" xr:uid="{4F780BED-1330-4A56-9DA5-8D4A220CE697}"/>
    <hyperlink ref="AB66" r:id="rId44" xr:uid="{CC999E19-D801-4C27-85DE-88AF24E3D91F}"/>
    <hyperlink ref="AB67" r:id="rId45" display="https://www.batterystewardship.com/" xr:uid="{1B42E202-E5A5-4051-9D5E-4F7EE3BA6D0E}"/>
    <hyperlink ref="AB68" r:id="rId46" display="https://www.ricardo.com/" xr:uid="{391FBEB1-6722-41A2-8253-E68460DAA094}"/>
    <hyperlink ref="AB71" r:id="rId47" xr:uid="{E2312E6C-9080-43BE-8FA7-D6C2B3923418}"/>
    <hyperlink ref="AB73" r:id="rId48" display="https://www.swri.org/" xr:uid="{F1C7DDC8-533E-47DC-A27A-2EBF0D56892D}"/>
    <hyperlink ref="AB74" r:id="rId49" xr:uid="{A763C50E-862F-440A-9FCE-E0532C85FDA7}"/>
    <hyperlink ref="AB76" r:id="rId50" display="https://www.synthiochem.com/" xr:uid="{5644FFBE-B353-4FA3-A5B6-08BCE97C96C5}"/>
    <hyperlink ref="H2" r:id="rId51" xr:uid="{EC047FDF-7151-4FDA-8ED6-AE8C198FBE6D}"/>
    <hyperlink ref="H5" r:id="rId52" xr:uid="{54B9C8FB-4D14-48A2-BE64-DC2878AA8236}"/>
    <hyperlink ref="S7" r:id="rId53" xr:uid="{E95E675E-B047-48E8-BA05-D06835E03568}"/>
    <hyperlink ref="H8" r:id="rId54" xr:uid="{14DBE5BD-8E84-48EC-A754-B454B5525205}"/>
    <hyperlink ref="S8" r:id="rId55" xr:uid="{A5A12098-87AF-4229-A11D-43121D9BA981}"/>
    <hyperlink ref="H9" r:id="rId56" xr:uid="{20584AE2-8098-48BE-A137-44F0E2DB8C07}"/>
    <hyperlink ref="S9" r:id="rId57" xr:uid="{853CDC12-BCDD-45F6-AD0D-DCE233D39872}"/>
    <hyperlink ref="H10" r:id="rId58" xr:uid="{6397F48D-D43B-4088-89D0-4A90BF9B9C13}"/>
    <hyperlink ref="H11" r:id="rId59" xr:uid="{1838AA02-30B4-4795-9F3C-3A7CE3A265CD}"/>
    <hyperlink ref="S12" r:id="rId60" xr:uid="{8E1644EA-1B52-4A53-95AD-8002FB1AA02C}"/>
    <hyperlink ref="H13" r:id="rId61" xr:uid="{542109F4-0031-4E6A-94D2-F278A9FEDD95}"/>
    <hyperlink ref="H21" r:id="rId62" xr:uid="{CFA3B7E2-8EA8-429F-ADE5-A49EE90FFDEA}"/>
    <hyperlink ref="H22" r:id="rId63" xr:uid="{5FEB3239-99DF-47F4-AE8E-2086B6A3A1E3}"/>
    <hyperlink ref="H23" r:id="rId64" xr:uid="{E8131D8D-D59A-462E-9A9D-EA956338DE56}"/>
    <hyperlink ref="H24" r:id="rId65" xr:uid="{4C428A66-A420-4BCB-84F5-EE733149689A}"/>
    <hyperlink ref="H29" r:id="rId66" xr:uid="{9B154F3D-4313-4200-9D07-B0FB94FEDA65}"/>
    <hyperlink ref="H30" r:id="rId67" xr:uid="{E2123D4E-9A2E-4200-B89F-8CBD1DE11F0F}"/>
    <hyperlink ref="H32" r:id="rId68" xr:uid="{FD1D7CB0-5B07-40BD-AA42-AF95108D42EB}"/>
    <hyperlink ref="H37" r:id="rId69" xr:uid="{618A9E2A-B290-41DC-B4EB-3172C6A4E162}"/>
    <hyperlink ref="H38" r:id="rId70" xr:uid="{C96F1115-9D95-4BC4-9489-F719F406F543}"/>
    <hyperlink ref="H84" r:id="rId71" display="https://www.verisk.com/" xr:uid="{F80AFBDC-ACE2-8843-84A0-1BD47F783F51}"/>
    <hyperlink ref="S79" r:id="rId72" xr:uid="{27F0C7DE-20CF-6940-A88B-D70905C06741}"/>
    <hyperlink ref="AE5" r:id="rId73" xr:uid="{B0D8EB8C-9190-D948-B196-022DC299435A}"/>
    <hyperlink ref="H81" r:id="rId74" xr:uid="{C2F1454E-CA5C-A14A-831B-29B4AEC4907F}"/>
  </hyperlinks>
  <pageMargins left="0.7" right="0.7" top="0.75" bottom="0.75" header="0.3" footer="0.3"/>
  <pageSetup orientation="portrait" r:id="rId75"/>
  <legacyDrawing r:id="rId76"/>
  <tableParts count="1">
    <tablePart r:id="rId77"/>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A9449-C62D-4129-90FA-EEC5F1FA8FDF}">
  <sheetPr codeName="Sheet16">
    <tabColor theme="5" tint="0.59999389629810485"/>
  </sheetPr>
  <dimension ref="A1:AG515"/>
  <sheetViews>
    <sheetView zoomScaleNormal="100" workbookViewId="0">
      <pane xSplit="4" ySplit="1" topLeftCell="E96" activePane="bottomRight" state="frozen"/>
      <selection pane="topRight" activeCell="E1" sqref="E1"/>
      <selection pane="bottomLeft" activeCell="A2" sqref="A2"/>
      <selection pane="bottomRight" activeCell="J97" sqref="J97"/>
    </sheetView>
  </sheetViews>
  <sheetFormatPr defaultColWidth="8.7109375" defaultRowHeight="15"/>
  <cols>
    <col min="1" max="1" width="5.7109375" style="63" customWidth="1"/>
    <col min="2" max="2" width="11.5703125" style="48" customWidth="1"/>
    <col min="3" max="3" width="9.42578125" style="48" customWidth="1"/>
    <col min="4" max="4" width="25.28515625" style="7" customWidth="1"/>
    <col min="5" max="5" width="14.140625" style="48" customWidth="1"/>
    <col min="6" max="7" width="14.140625" style="7" customWidth="1"/>
    <col min="8" max="8" width="26" style="7" customWidth="1"/>
    <col min="9" max="9" width="17.42578125" style="6" customWidth="1"/>
    <col min="10" max="10" width="20.7109375" style="7" customWidth="1"/>
    <col min="11" max="11" width="17.140625" style="7" customWidth="1"/>
    <col min="12" max="12" width="10.7109375" style="48" customWidth="1"/>
    <col min="13" max="13" width="8.7109375" style="48" customWidth="1"/>
    <col min="14" max="14" width="10.140625" style="48" customWidth="1"/>
    <col min="15" max="15" width="13.28515625" style="48" customWidth="1"/>
    <col min="16" max="16" width="11.140625" style="7" customWidth="1"/>
    <col min="17" max="17" width="12.140625" style="7" customWidth="1"/>
    <col min="18" max="18" width="11" style="62" customWidth="1"/>
    <col min="19" max="19" width="15.28515625" style="18" customWidth="1"/>
    <col min="20" max="20" width="20.7109375" style="18" customWidth="1"/>
    <col min="21" max="21" width="11.28515625" style="11" customWidth="1"/>
    <col min="22" max="22" width="8.7109375" style="60"/>
    <col min="23" max="23" width="11.42578125" style="48" customWidth="1"/>
    <col min="24" max="24" width="10.42578125" style="7" customWidth="1"/>
    <col min="25" max="25" width="12.42578125" style="49" customWidth="1"/>
    <col min="26" max="26" width="52.7109375" style="7" customWidth="1"/>
    <col min="27" max="28" width="36.42578125" style="7" customWidth="1"/>
    <col min="29" max="29" width="14.42578125" style="7" customWidth="1"/>
    <col min="30" max="30" width="16" style="7" customWidth="1"/>
    <col min="31" max="31" width="14.7109375" style="7" customWidth="1"/>
    <col min="32" max="32" width="12.7109375" style="7" customWidth="1"/>
    <col min="33" max="33" width="17.140625" style="7" customWidth="1"/>
    <col min="34" max="16384" width="8.7109375" style="7"/>
  </cols>
  <sheetData>
    <row r="1" spans="1:33" s="46" customFormat="1" ht="45">
      <c r="A1" s="127" t="s">
        <v>115</v>
      </c>
      <c r="B1" s="128" t="s">
        <v>139</v>
      </c>
      <c r="C1" s="128" t="s">
        <v>5</v>
      </c>
      <c r="D1" s="128" t="s">
        <v>114</v>
      </c>
      <c r="E1" s="128" t="s">
        <v>140</v>
      </c>
      <c r="F1" s="128" t="s">
        <v>118</v>
      </c>
      <c r="G1" s="128" t="s">
        <v>141</v>
      </c>
      <c r="H1" s="128" t="s">
        <v>137</v>
      </c>
      <c r="I1" s="128" t="s">
        <v>142</v>
      </c>
      <c r="J1" s="128" t="s">
        <v>143</v>
      </c>
      <c r="K1" s="128" t="s">
        <v>119</v>
      </c>
      <c r="L1" s="128" t="s">
        <v>120</v>
      </c>
      <c r="M1" s="128" t="s">
        <v>121</v>
      </c>
      <c r="N1" s="128" t="s">
        <v>144</v>
      </c>
      <c r="O1" s="128" t="s">
        <v>145</v>
      </c>
      <c r="P1" s="128" t="s">
        <v>146</v>
      </c>
      <c r="Q1" s="128" t="s">
        <v>147</v>
      </c>
      <c r="R1" s="132" t="s">
        <v>148</v>
      </c>
      <c r="S1" s="128" t="s">
        <v>150</v>
      </c>
      <c r="T1" s="128" t="s">
        <v>151</v>
      </c>
      <c r="U1" s="128" t="s">
        <v>152</v>
      </c>
      <c r="V1" s="128" t="s">
        <v>153</v>
      </c>
      <c r="W1" s="128" t="s">
        <v>154</v>
      </c>
      <c r="X1" s="128" t="s">
        <v>155</v>
      </c>
      <c r="Y1" s="133" t="s">
        <v>156</v>
      </c>
      <c r="Z1" s="128" t="s">
        <v>157</v>
      </c>
      <c r="AA1" s="128" t="s">
        <v>161</v>
      </c>
      <c r="AB1" s="256" t="s">
        <v>158</v>
      </c>
      <c r="AC1" s="256" t="s">
        <v>159</v>
      </c>
      <c r="AD1" s="256" t="s">
        <v>160</v>
      </c>
      <c r="AE1" s="128" t="s">
        <v>162</v>
      </c>
      <c r="AF1" s="128" t="s">
        <v>6095</v>
      </c>
      <c r="AG1" s="128" t="s">
        <v>164</v>
      </c>
    </row>
    <row r="2" spans="1:33" ht="90">
      <c r="A2" s="63">
        <v>9001</v>
      </c>
      <c r="B2" s="48" t="s">
        <v>167</v>
      </c>
      <c r="C2" s="48" t="s">
        <v>4507</v>
      </c>
      <c r="D2" s="72" t="s">
        <v>746</v>
      </c>
      <c r="E2" s="48" t="s">
        <v>170</v>
      </c>
      <c r="F2" s="72" t="s">
        <v>4508</v>
      </c>
      <c r="G2" s="72" t="s">
        <v>4509</v>
      </c>
      <c r="H2" s="72" t="s">
        <v>4510</v>
      </c>
      <c r="I2" s="72" t="s">
        <v>4511</v>
      </c>
      <c r="J2" s="72" t="s">
        <v>751</v>
      </c>
      <c r="K2" s="72" t="s">
        <v>752</v>
      </c>
      <c r="L2" s="48" t="s">
        <v>753</v>
      </c>
      <c r="M2" s="48" t="s">
        <v>6</v>
      </c>
      <c r="N2" s="163" t="s">
        <v>754</v>
      </c>
      <c r="O2" s="48" t="s">
        <v>755</v>
      </c>
      <c r="P2" s="103">
        <v>42.718565880453497</v>
      </c>
      <c r="Q2" s="103">
        <v>-71.114521729456996</v>
      </c>
      <c r="R2" s="227">
        <v>11</v>
      </c>
      <c r="S2" s="72" t="s">
        <v>746</v>
      </c>
      <c r="T2" s="72" t="s">
        <v>750</v>
      </c>
      <c r="U2" s="72" t="s">
        <v>752</v>
      </c>
      <c r="V2" s="48" t="s">
        <v>753</v>
      </c>
      <c r="W2" s="48" t="s">
        <v>6</v>
      </c>
      <c r="X2" s="163" t="s">
        <v>184</v>
      </c>
      <c r="Y2" s="61">
        <v>44773</v>
      </c>
      <c r="Z2" s="72" t="s">
        <v>4512</v>
      </c>
      <c r="AA2" s="72"/>
      <c r="AB2" s="1" t="s">
        <v>759</v>
      </c>
      <c r="AC2" s="72"/>
      <c r="AD2" s="72">
        <f t="shared" ref="AD2:AD33" si="0">IF(LEN(TRIM(AB2))=0,0,LEN(TRIM(AB2))-LEN(SUBSTITUTE(AB2," ",""))+1)</f>
        <v>25</v>
      </c>
      <c r="AE2" s="72"/>
      <c r="AF2" s="72"/>
      <c r="AG2" s="72"/>
    </row>
    <row r="3" spans="1:33" ht="110.25" customHeight="1">
      <c r="A3" s="63">
        <v>9002</v>
      </c>
      <c r="B3" s="48" t="s">
        <v>167</v>
      </c>
      <c r="C3" s="48" t="s">
        <v>4507</v>
      </c>
      <c r="D3" s="72" t="s">
        <v>746</v>
      </c>
      <c r="E3" s="48" t="s">
        <v>170</v>
      </c>
      <c r="F3" s="72" t="s">
        <v>4508</v>
      </c>
      <c r="G3" s="72" t="s">
        <v>4513</v>
      </c>
      <c r="H3" s="72" t="s">
        <v>4514</v>
      </c>
      <c r="I3" s="72" t="s">
        <v>4515</v>
      </c>
      <c r="J3" s="72" t="s">
        <v>751</v>
      </c>
      <c r="K3" s="72" t="s">
        <v>752</v>
      </c>
      <c r="L3" s="48" t="s">
        <v>753</v>
      </c>
      <c r="M3" s="48" t="s">
        <v>6</v>
      </c>
      <c r="N3" s="163" t="s">
        <v>754</v>
      </c>
      <c r="O3" s="48" t="s">
        <v>755</v>
      </c>
      <c r="P3" s="103">
        <v>42.718565880453497</v>
      </c>
      <c r="Q3" s="103">
        <v>-71.114521729456996</v>
      </c>
      <c r="R3" s="227">
        <v>11</v>
      </c>
      <c r="S3" s="72" t="s">
        <v>746</v>
      </c>
      <c r="T3" s="72" t="s">
        <v>750</v>
      </c>
      <c r="U3" s="72" t="s">
        <v>752</v>
      </c>
      <c r="V3" s="48" t="s">
        <v>753</v>
      </c>
      <c r="W3" s="48" t="s">
        <v>6</v>
      </c>
      <c r="X3" s="163" t="s">
        <v>184</v>
      </c>
      <c r="Y3" s="61">
        <v>44443</v>
      </c>
      <c r="Z3" s="72" t="s">
        <v>4512</v>
      </c>
      <c r="AA3" s="72"/>
      <c r="AB3" s="1" t="s">
        <v>759</v>
      </c>
      <c r="AC3" s="72"/>
      <c r="AD3" s="72">
        <f t="shared" si="0"/>
        <v>25</v>
      </c>
      <c r="AE3" s="72"/>
      <c r="AF3" s="72"/>
      <c r="AG3" s="72"/>
    </row>
    <row r="4" spans="1:33" ht="105">
      <c r="A4" s="63">
        <v>9003</v>
      </c>
      <c r="B4" s="48" t="s">
        <v>167</v>
      </c>
      <c r="C4" s="48" t="s">
        <v>4507</v>
      </c>
      <c r="D4" s="72" t="s">
        <v>1474</v>
      </c>
      <c r="E4" s="48" t="s">
        <v>197</v>
      </c>
      <c r="F4" s="72" t="s">
        <v>4516</v>
      </c>
      <c r="G4" s="72" t="s">
        <v>4509</v>
      </c>
      <c r="H4" s="72" t="s">
        <v>4517</v>
      </c>
      <c r="I4" s="72" t="s">
        <v>1476</v>
      </c>
      <c r="J4" s="72" t="s">
        <v>4518</v>
      </c>
      <c r="K4" s="72" t="s">
        <v>4519</v>
      </c>
      <c r="L4" s="48" t="s">
        <v>753</v>
      </c>
      <c r="M4" s="48" t="s">
        <v>6</v>
      </c>
      <c r="N4" s="48">
        <v>1748</v>
      </c>
      <c r="O4" s="48" t="s">
        <v>4520</v>
      </c>
      <c r="P4" s="103">
        <v>42.198856967624401</v>
      </c>
      <c r="Q4" s="103">
        <v>-71.544692086579502</v>
      </c>
      <c r="R4" s="227"/>
      <c r="S4" s="72" t="s">
        <v>1478</v>
      </c>
      <c r="T4" s="72" t="s">
        <v>1476</v>
      </c>
      <c r="U4" s="72" t="s">
        <v>1479</v>
      </c>
      <c r="V4" s="48" t="s">
        <v>7294</v>
      </c>
      <c r="W4" s="48" t="s">
        <v>1076</v>
      </c>
      <c r="X4" s="163"/>
      <c r="Y4" s="61"/>
      <c r="Z4" s="72" t="s">
        <v>4521</v>
      </c>
      <c r="AA4" s="72"/>
      <c r="AB4" s="523" t="s">
        <v>4522</v>
      </c>
      <c r="AC4" s="72"/>
      <c r="AD4" s="72">
        <f t="shared" si="0"/>
        <v>30</v>
      </c>
      <c r="AE4" s="72"/>
      <c r="AF4" s="72"/>
      <c r="AG4" s="72"/>
    </row>
    <row r="5" spans="1:33" ht="105">
      <c r="A5" s="63">
        <v>9004</v>
      </c>
      <c r="B5" s="48" t="s">
        <v>167</v>
      </c>
      <c r="C5" s="48" t="s">
        <v>4507</v>
      </c>
      <c r="D5" s="72" t="s">
        <v>1474</v>
      </c>
      <c r="E5" s="48" t="s">
        <v>197</v>
      </c>
      <c r="F5" s="72" t="s">
        <v>4523</v>
      </c>
      <c r="G5" s="72" t="s">
        <v>4509</v>
      </c>
      <c r="H5" s="72" t="s">
        <v>4517</v>
      </c>
      <c r="I5" s="72" t="s">
        <v>1476</v>
      </c>
      <c r="J5" s="72" t="s">
        <v>4524</v>
      </c>
      <c r="K5" s="72" t="s">
        <v>4525</v>
      </c>
      <c r="L5" s="48" t="s">
        <v>753</v>
      </c>
      <c r="M5" s="48" t="s">
        <v>6</v>
      </c>
      <c r="N5" s="48">
        <v>2451</v>
      </c>
      <c r="O5" s="48" t="s">
        <v>4526</v>
      </c>
      <c r="P5" s="103">
        <v>42.391967302596697</v>
      </c>
      <c r="Q5" s="103">
        <v>-71.268778486319505</v>
      </c>
      <c r="R5" s="227"/>
      <c r="S5" s="72" t="s">
        <v>1478</v>
      </c>
      <c r="T5" s="72" t="s">
        <v>1476</v>
      </c>
      <c r="U5" s="72" t="s">
        <v>1479</v>
      </c>
      <c r="V5" s="48" t="s">
        <v>7294</v>
      </c>
      <c r="W5" s="48" t="s">
        <v>1076</v>
      </c>
      <c r="X5" s="163"/>
      <c r="Y5" s="61"/>
      <c r="Z5" s="72" t="s">
        <v>4521</v>
      </c>
      <c r="AA5" s="72"/>
      <c r="AB5" s="1" t="s">
        <v>4522</v>
      </c>
      <c r="AC5" s="72"/>
      <c r="AD5" s="72">
        <f t="shared" si="0"/>
        <v>30</v>
      </c>
      <c r="AE5" s="72"/>
      <c r="AF5" s="72"/>
      <c r="AG5" s="72"/>
    </row>
    <row r="6" spans="1:33" ht="105">
      <c r="A6" s="63">
        <v>9005</v>
      </c>
      <c r="B6" s="48" t="s">
        <v>167</v>
      </c>
      <c r="C6" s="48" t="s">
        <v>4507</v>
      </c>
      <c r="D6" s="72" t="s">
        <v>1474</v>
      </c>
      <c r="E6" s="48" t="s">
        <v>197</v>
      </c>
      <c r="F6" s="72" t="s">
        <v>1475</v>
      </c>
      <c r="G6" s="72" t="s">
        <v>4527</v>
      </c>
      <c r="H6" s="72" t="s">
        <v>4517</v>
      </c>
      <c r="I6" s="72" t="s">
        <v>1476</v>
      </c>
      <c r="J6" s="72" t="s">
        <v>896</v>
      </c>
      <c r="K6" s="72" t="s">
        <v>897</v>
      </c>
      <c r="L6" s="48" t="s">
        <v>435</v>
      </c>
      <c r="M6" s="48" t="s">
        <v>6</v>
      </c>
      <c r="N6" s="48">
        <v>48377</v>
      </c>
      <c r="O6" s="48" t="s">
        <v>1477</v>
      </c>
      <c r="P6" s="103">
        <v>42.490551826460603</v>
      </c>
      <c r="Q6" s="103">
        <v>-83.487059742135301</v>
      </c>
      <c r="R6" s="227"/>
      <c r="S6" s="72" t="s">
        <v>1478</v>
      </c>
      <c r="T6" s="72" t="s">
        <v>1476</v>
      </c>
      <c r="U6" s="72" t="s">
        <v>1479</v>
      </c>
      <c r="V6" s="48" t="s">
        <v>7294</v>
      </c>
      <c r="W6" s="48" t="s">
        <v>1076</v>
      </c>
      <c r="X6" s="163" t="s">
        <v>184</v>
      </c>
      <c r="Y6" s="61">
        <v>44434</v>
      </c>
      <c r="Z6" s="72" t="s">
        <v>4521</v>
      </c>
      <c r="AB6" s="523" t="s">
        <v>4522</v>
      </c>
      <c r="AC6" s="72"/>
      <c r="AD6" s="72">
        <f t="shared" si="0"/>
        <v>30</v>
      </c>
      <c r="AE6" s="72"/>
      <c r="AF6" s="72"/>
      <c r="AG6" s="72"/>
    </row>
    <row r="7" spans="1:33" ht="75">
      <c r="A7" s="63">
        <v>9006</v>
      </c>
      <c r="B7" s="48" t="s">
        <v>167</v>
      </c>
      <c r="C7" s="48" t="s">
        <v>4507</v>
      </c>
      <c r="D7" s="72" t="s">
        <v>4528</v>
      </c>
      <c r="E7" s="48" t="s">
        <v>197</v>
      </c>
      <c r="F7" s="72" t="s">
        <v>4528</v>
      </c>
      <c r="G7" s="72" t="s">
        <v>4527</v>
      </c>
      <c r="H7" s="72" t="s">
        <v>4529</v>
      </c>
      <c r="I7" s="72" t="s">
        <v>2373</v>
      </c>
      <c r="J7" s="72" t="s">
        <v>2374</v>
      </c>
      <c r="K7" s="72" t="s">
        <v>2375</v>
      </c>
      <c r="L7" s="48" t="s">
        <v>736</v>
      </c>
      <c r="M7" s="48" t="s">
        <v>6</v>
      </c>
      <c r="N7" s="48">
        <v>80127</v>
      </c>
      <c r="O7" s="48" t="s">
        <v>2376</v>
      </c>
      <c r="P7" s="103">
        <v>39.569663367674799</v>
      </c>
      <c r="Q7" s="103">
        <v>-105.123547029684</v>
      </c>
      <c r="R7" s="253"/>
      <c r="S7" s="72" t="s">
        <v>4530</v>
      </c>
      <c r="T7" s="72" t="s">
        <v>2373</v>
      </c>
      <c r="U7" s="72" t="s">
        <v>2375</v>
      </c>
      <c r="V7" s="48" t="s">
        <v>736</v>
      </c>
      <c r="W7" s="48" t="s">
        <v>6</v>
      </c>
      <c r="X7" s="48" t="s">
        <v>184</v>
      </c>
      <c r="Y7" s="61">
        <v>44414</v>
      </c>
      <c r="Z7" s="72" t="s">
        <v>4531</v>
      </c>
      <c r="AA7" s="72"/>
      <c r="AB7" s="72" t="s">
        <v>4532</v>
      </c>
      <c r="AC7" s="72"/>
      <c r="AD7" s="72">
        <f t="shared" si="0"/>
        <v>23</v>
      </c>
      <c r="AE7" s="72"/>
      <c r="AF7" s="72"/>
      <c r="AG7" s="72"/>
    </row>
    <row r="8" spans="1:33" ht="105">
      <c r="A8" s="63">
        <v>9007</v>
      </c>
      <c r="B8" s="48" t="s">
        <v>167</v>
      </c>
      <c r="C8" s="48" t="s">
        <v>4507</v>
      </c>
      <c r="D8" s="72" t="s">
        <v>795</v>
      </c>
      <c r="E8" s="48" t="s">
        <v>170</v>
      </c>
      <c r="F8" s="7" t="s">
        <v>4533</v>
      </c>
      <c r="G8" s="72" t="s">
        <v>4513</v>
      </c>
      <c r="H8" s="72" t="s">
        <v>4534</v>
      </c>
      <c r="I8" s="18" t="s">
        <v>799</v>
      </c>
      <c r="J8" s="7" t="s">
        <v>4535</v>
      </c>
      <c r="K8" s="7" t="s">
        <v>4536</v>
      </c>
      <c r="L8" s="48" t="s">
        <v>782</v>
      </c>
      <c r="M8" s="48" t="s">
        <v>6</v>
      </c>
      <c r="N8" s="48">
        <v>29483</v>
      </c>
      <c r="O8" s="48" t="s">
        <v>4537</v>
      </c>
      <c r="P8" s="103">
        <v>33.045738706781499</v>
      </c>
      <c r="Q8" s="103">
        <v>-80.213119645096896</v>
      </c>
      <c r="R8" s="62">
        <v>110</v>
      </c>
      <c r="S8" s="72" t="s">
        <v>4538</v>
      </c>
      <c r="T8" s="72" t="s">
        <v>799</v>
      </c>
      <c r="U8" s="72" t="s">
        <v>805</v>
      </c>
      <c r="V8" s="48" t="s">
        <v>806</v>
      </c>
      <c r="W8" s="48" t="s">
        <v>6</v>
      </c>
      <c r="X8" s="48" t="s">
        <v>184</v>
      </c>
      <c r="Y8" s="61">
        <v>44801</v>
      </c>
      <c r="Z8" s="72" t="s">
        <v>4539</v>
      </c>
      <c r="AA8" s="188" t="s">
        <v>4540</v>
      </c>
      <c r="AB8" s="523" t="s">
        <v>808</v>
      </c>
      <c r="AC8" s="72"/>
      <c r="AD8" s="72">
        <f t="shared" si="0"/>
        <v>27</v>
      </c>
      <c r="AE8" s="72"/>
      <c r="AF8" s="72"/>
      <c r="AG8" s="72"/>
    </row>
    <row r="9" spans="1:33" ht="105">
      <c r="A9" s="63">
        <v>9008</v>
      </c>
      <c r="B9" s="48" t="s">
        <v>167</v>
      </c>
      <c r="C9" s="48" t="s">
        <v>4507</v>
      </c>
      <c r="D9" s="72" t="s">
        <v>2430</v>
      </c>
      <c r="E9" s="48" t="s">
        <v>170</v>
      </c>
      <c r="F9" s="72" t="s">
        <v>4541</v>
      </c>
      <c r="G9" s="72" t="s">
        <v>4527</v>
      </c>
      <c r="H9" s="72" t="s">
        <v>4542</v>
      </c>
      <c r="I9" s="72" t="s">
        <v>2432</v>
      </c>
      <c r="J9" s="72" t="s">
        <v>3498</v>
      </c>
      <c r="K9" s="72" t="s">
        <v>2437</v>
      </c>
      <c r="L9" s="48" t="s">
        <v>435</v>
      </c>
      <c r="M9" s="48" t="s">
        <v>6</v>
      </c>
      <c r="N9" s="48">
        <v>48359</v>
      </c>
      <c r="O9" s="48" t="s">
        <v>4543</v>
      </c>
      <c r="P9" s="103">
        <v>42.7266560310538</v>
      </c>
      <c r="Q9" s="103">
        <v>-83.246289582435907</v>
      </c>
      <c r="R9" s="118">
        <v>115</v>
      </c>
      <c r="S9" s="72" t="s">
        <v>2430</v>
      </c>
      <c r="T9" s="72" t="s">
        <v>2432</v>
      </c>
      <c r="U9" s="72" t="s">
        <v>2437</v>
      </c>
      <c r="V9" s="48" t="s">
        <v>435</v>
      </c>
      <c r="W9" s="48" t="s">
        <v>6</v>
      </c>
      <c r="X9" s="48" t="s">
        <v>184</v>
      </c>
      <c r="Y9" s="61">
        <v>44774</v>
      </c>
      <c r="Z9" s="72" t="s">
        <v>4544</v>
      </c>
      <c r="AA9" s="72"/>
      <c r="AB9" s="1" t="s">
        <v>4545</v>
      </c>
      <c r="AC9" s="72"/>
      <c r="AD9" s="72">
        <f t="shared" si="0"/>
        <v>9</v>
      </c>
      <c r="AE9" s="72"/>
      <c r="AF9" s="72"/>
      <c r="AG9" s="72"/>
    </row>
    <row r="10" spans="1:33" ht="60">
      <c r="A10" s="63">
        <v>9009</v>
      </c>
      <c r="B10" s="48" t="s">
        <v>195</v>
      </c>
      <c r="C10" s="48" t="s">
        <v>4507</v>
      </c>
      <c r="D10" s="72" t="s">
        <v>3948</v>
      </c>
      <c r="E10" s="48" t="s">
        <v>170</v>
      </c>
      <c r="F10" s="72" t="s">
        <v>4546</v>
      </c>
      <c r="G10" s="72" t="s">
        <v>4547</v>
      </c>
      <c r="H10" s="72" t="s">
        <v>4548</v>
      </c>
      <c r="I10" s="72" t="s">
        <v>3951</v>
      </c>
      <c r="J10" s="72"/>
      <c r="K10" s="72" t="s">
        <v>4455</v>
      </c>
      <c r="L10" s="48" t="s">
        <v>3655</v>
      </c>
      <c r="M10" s="48" t="s">
        <v>6</v>
      </c>
      <c r="O10" s="18" t="s">
        <v>3954</v>
      </c>
      <c r="P10" s="103">
        <v>35.494624161086598</v>
      </c>
      <c r="Q10" s="103">
        <v>-97.572624862383705</v>
      </c>
      <c r="R10" s="118">
        <v>20</v>
      </c>
      <c r="S10" s="72" t="s">
        <v>3948</v>
      </c>
      <c r="T10" s="72" t="s">
        <v>3951</v>
      </c>
      <c r="U10" s="72" t="s">
        <v>3955</v>
      </c>
      <c r="V10" s="48" t="s">
        <v>1287</v>
      </c>
      <c r="W10" s="48" t="s">
        <v>6</v>
      </c>
      <c r="X10" s="48" t="s">
        <v>184</v>
      </c>
      <c r="Y10" s="61">
        <v>44891</v>
      </c>
      <c r="Z10" s="72" t="s">
        <v>2835</v>
      </c>
      <c r="AA10" s="72" t="s">
        <v>4549</v>
      </c>
      <c r="AB10" s="483" t="s">
        <v>3957</v>
      </c>
      <c r="AC10" s="72"/>
      <c r="AD10" s="72">
        <f t="shared" si="0"/>
        <v>18</v>
      </c>
      <c r="AE10" s="72"/>
      <c r="AF10" s="72"/>
      <c r="AG10" s="72"/>
    </row>
    <row r="11" spans="1:33" ht="45">
      <c r="A11" s="63">
        <v>9010</v>
      </c>
      <c r="B11" s="48" t="s">
        <v>167</v>
      </c>
      <c r="C11" s="48" t="s">
        <v>4507</v>
      </c>
      <c r="D11" s="72" t="s">
        <v>1529</v>
      </c>
      <c r="E11" s="48" t="s">
        <v>197</v>
      </c>
      <c r="F11" s="72" t="s">
        <v>1529</v>
      </c>
      <c r="G11" s="72" t="s">
        <v>4513</v>
      </c>
      <c r="H11" s="72" t="s">
        <v>4550</v>
      </c>
      <c r="I11" s="72" t="s">
        <v>1531</v>
      </c>
      <c r="J11" s="72" t="s">
        <v>1532</v>
      </c>
      <c r="K11" s="72" t="s">
        <v>275</v>
      </c>
      <c r="L11" s="48" t="s">
        <v>249</v>
      </c>
      <c r="M11" s="48" t="s">
        <v>6</v>
      </c>
      <c r="N11" s="48">
        <v>92008</v>
      </c>
      <c r="O11" s="48" t="s">
        <v>1533</v>
      </c>
      <c r="P11" s="103">
        <v>33.1318085328693</v>
      </c>
      <c r="Q11" s="103">
        <v>-117.276002289274</v>
      </c>
      <c r="R11" s="145">
        <v>13</v>
      </c>
      <c r="S11" s="72" t="s">
        <v>1529</v>
      </c>
      <c r="T11" s="76" t="s">
        <v>1531</v>
      </c>
      <c r="U11" s="72" t="s">
        <v>275</v>
      </c>
      <c r="V11" s="48" t="s">
        <v>249</v>
      </c>
      <c r="W11" s="48" t="s">
        <v>6</v>
      </c>
      <c r="X11" s="48" t="s">
        <v>184</v>
      </c>
      <c r="Y11" s="61">
        <v>44773</v>
      </c>
      <c r="Z11" s="72" t="s">
        <v>2441</v>
      </c>
      <c r="AA11" s="72"/>
      <c r="AB11" s="1" t="s">
        <v>2442</v>
      </c>
      <c r="AC11" s="72"/>
      <c r="AD11" s="72">
        <f t="shared" si="0"/>
        <v>13</v>
      </c>
      <c r="AE11" s="72"/>
      <c r="AF11" s="72"/>
      <c r="AG11" s="72"/>
    </row>
    <row r="12" spans="1:33" ht="120">
      <c r="A12" s="63">
        <v>9011</v>
      </c>
      <c r="B12" s="48" t="s">
        <v>167</v>
      </c>
      <c r="C12" s="48" t="s">
        <v>4507</v>
      </c>
      <c r="D12" s="72" t="s">
        <v>4551</v>
      </c>
      <c r="E12" s="48" t="s">
        <v>170</v>
      </c>
      <c r="F12" s="72" t="s">
        <v>4551</v>
      </c>
      <c r="G12" s="72" t="s">
        <v>4552</v>
      </c>
      <c r="H12" s="72" t="s">
        <v>4553</v>
      </c>
      <c r="I12" s="72" t="s">
        <v>4554</v>
      </c>
      <c r="J12" s="72" t="s">
        <v>4555</v>
      </c>
      <c r="K12" s="72" t="s">
        <v>646</v>
      </c>
      <c r="L12" s="48" t="s">
        <v>643</v>
      </c>
      <c r="M12" s="48" t="s">
        <v>7</v>
      </c>
      <c r="N12" s="48" t="s">
        <v>4556</v>
      </c>
      <c r="O12" s="48" t="s">
        <v>4557</v>
      </c>
      <c r="P12" s="103">
        <v>49.915991181435899</v>
      </c>
      <c r="Q12" s="103">
        <v>-97.212554857834803</v>
      </c>
      <c r="R12" s="118"/>
      <c r="S12" s="72" t="s">
        <v>2474</v>
      </c>
      <c r="T12" s="72" t="s">
        <v>4554</v>
      </c>
      <c r="U12" s="72" t="s">
        <v>2451</v>
      </c>
      <c r="V12" s="48" t="s">
        <v>2452</v>
      </c>
      <c r="W12" s="48" t="s">
        <v>6</v>
      </c>
      <c r="X12" s="48" t="s">
        <v>184</v>
      </c>
      <c r="Y12" s="61">
        <v>44435</v>
      </c>
      <c r="Z12" s="72" t="s">
        <v>861</v>
      </c>
      <c r="AB12" s="1" t="s">
        <v>4558</v>
      </c>
      <c r="AC12" s="72"/>
      <c r="AD12" s="72">
        <f t="shared" si="0"/>
        <v>32</v>
      </c>
      <c r="AE12" s="72"/>
      <c r="AF12" s="72"/>
      <c r="AG12" s="72"/>
    </row>
    <row r="13" spans="1:33" ht="105">
      <c r="A13" s="63">
        <v>9012</v>
      </c>
      <c r="B13" s="48" t="s">
        <v>167</v>
      </c>
      <c r="C13" s="48" t="s">
        <v>4507</v>
      </c>
      <c r="D13" s="72" t="s">
        <v>820</v>
      </c>
      <c r="E13" s="48" t="s">
        <v>197</v>
      </c>
      <c r="F13" s="72" t="s">
        <v>821</v>
      </c>
      <c r="G13" s="72" t="s">
        <v>762</v>
      </c>
      <c r="H13" s="72" t="s">
        <v>4559</v>
      </c>
      <c r="I13" s="72" t="s">
        <v>822</v>
      </c>
      <c r="J13" s="72" t="s">
        <v>823</v>
      </c>
      <c r="K13" s="72" t="s">
        <v>824</v>
      </c>
      <c r="L13" s="60" t="s">
        <v>249</v>
      </c>
      <c r="M13" s="60" t="s">
        <v>6</v>
      </c>
      <c r="N13" s="60">
        <v>94538</v>
      </c>
      <c r="O13" s="48" t="s">
        <v>825</v>
      </c>
      <c r="P13" s="103">
        <v>37.468235725983099</v>
      </c>
      <c r="Q13" s="103">
        <v>-121.925672668253</v>
      </c>
      <c r="R13" s="120"/>
      <c r="S13" s="140" t="s">
        <v>827</v>
      </c>
      <c r="T13" s="76" t="s">
        <v>822</v>
      </c>
      <c r="U13" s="72" t="s">
        <v>824</v>
      </c>
      <c r="V13" s="48" t="s">
        <v>249</v>
      </c>
      <c r="W13" s="61" t="s">
        <v>6</v>
      </c>
      <c r="X13" s="61" t="s">
        <v>184</v>
      </c>
      <c r="Y13" s="61">
        <v>45096</v>
      </c>
      <c r="Z13" s="72" t="s">
        <v>4560</v>
      </c>
      <c r="AA13" s="72" t="s">
        <v>7295</v>
      </c>
      <c r="AB13" s="524" t="s">
        <v>4561</v>
      </c>
      <c r="AC13" s="72"/>
      <c r="AD13" s="72">
        <f t="shared" si="0"/>
        <v>21</v>
      </c>
      <c r="AE13" s="72"/>
      <c r="AF13" s="72"/>
      <c r="AG13" s="72"/>
    </row>
    <row r="14" spans="1:33" ht="75">
      <c r="A14" s="63">
        <v>9013</v>
      </c>
      <c r="B14" s="48" t="s">
        <v>167</v>
      </c>
      <c r="C14" s="48" t="s">
        <v>4507</v>
      </c>
      <c r="D14" s="72" t="s">
        <v>2482</v>
      </c>
      <c r="E14" s="48" t="s">
        <v>170</v>
      </c>
      <c r="F14" s="72" t="s">
        <v>4562</v>
      </c>
      <c r="G14" s="72" t="s">
        <v>4513</v>
      </c>
      <c r="H14" s="72" t="s">
        <v>4563</v>
      </c>
      <c r="I14" t="s">
        <v>4564</v>
      </c>
      <c r="J14" s="72" t="s">
        <v>4565</v>
      </c>
      <c r="K14" s="72" t="s">
        <v>2488</v>
      </c>
      <c r="L14" s="48" t="s">
        <v>1287</v>
      </c>
      <c r="M14" s="48" t="s">
        <v>6</v>
      </c>
      <c r="N14" s="177" t="s">
        <v>4566</v>
      </c>
      <c r="O14" s="106" t="s">
        <v>4567</v>
      </c>
      <c r="P14" s="103">
        <v>40.096159480016297</v>
      </c>
      <c r="Q14" s="103">
        <v>-75.404519787216401</v>
      </c>
      <c r="R14" s="118"/>
      <c r="S14" s="76" t="s">
        <v>2482</v>
      </c>
      <c r="T14" s="76" t="s">
        <v>4568</v>
      </c>
      <c r="U14" s="76" t="s">
        <v>2488</v>
      </c>
      <c r="V14" s="60" t="s">
        <v>1287</v>
      </c>
      <c r="W14" s="60" t="s">
        <v>6</v>
      </c>
      <c r="X14" s="60" t="s">
        <v>184</v>
      </c>
      <c r="Y14" s="105">
        <v>44888</v>
      </c>
      <c r="Z14" s="72" t="s">
        <v>4569</v>
      </c>
      <c r="AA14" s="72"/>
      <c r="AB14" s="1" t="s">
        <v>4570</v>
      </c>
      <c r="AC14" s="72"/>
      <c r="AD14" s="72">
        <f t="shared" si="0"/>
        <v>24</v>
      </c>
      <c r="AE14" s="72"/>
      <c r="AF14" s="72"/>
      <c r="AG14" s="72"/>
    </row>
    <row r="15" spans="1:33" ht="90">
      <c r="A15" s="63">
        <v>9014</v>
      </c>
      <c r="B15" s="48" t="s">
        <v>167</v>
      </c>
      <c r="C15" s="48" t="s">
        <v>4507</v>
      </c>
      <c r="D15" s="72" t="s">
        <v>879</v>
      </c>
      <c r="E15" s="48" t="s">
        <v>170</v>
      </c>
      <c r="F15" s="72" t="s">
        <v>4571</v>
      </c>
      <c r="G15" s="72" t="s">
        <v>90</v>
      </c>
      <c r="H15" s="72" t="s">
        <v>4572</v>
      </c>
      <c r="I15" s="72" t="s">
        <v>892</v>
      </c>
      <c r="J15" s="72" t="s">
        <v>4573</v>
      </c>
      <c r="K15" s="72" t="s">
        <v>4574</v>
      </c>
      <c r="L15" s="48" t="s">
        <v>753</v>
      </c>
      <c r="M15" s="48" t="s">
        <v>6</v>
      </c>
      <c r="N15" s="163" t="s">
        <v>4575</v>
      </c>
      <c r="P15" s="103">
        <v>42.314290645615401</v>
      </c>
      <c r="Q15" s="103">
        <v>-71.797926002486093</v>
      </c>
      <c r="R15" s="118"/>
      <c r="S15" s="110" t="s">
        <v>4576</v>
      </c>
      <c r="T15" s="72" t="s">
        <v>4577</v>
      </c>
      <c r="U15" s="72" t="s">
        <v>4574</v>
      </c>
      <c r="V15" s="48" t="s">
        <v>753</v>
      </c>
      <c r="W15" s="48" t="s">
        <v>6</v>
      </c>
      <c r="X15" s="48" t="s">
        <v>184</v>
      </c>
      <c r="Y15" s="61">
        <v>44435</v>
      </c>
      <c r="Z15" s="72" t="s">
        <v>4578</v>
      </c>
      <c r="AA15" s="72"/>
      <c r="AB15" s="524" t="s">
        <v>4579</v>
      </c>
      <c r="AC15" s="72"/>
      <c r="AD15" s="72">
        <f t="shared" si="0"/>
        <v>23</v>
      </c>
      <c r="AE15" s="72"/>
      <c r="AF15" s="72"/>
      <c r="AG15" s="72"/>
    </row>
    <row r="16" spans="1:33" ht="90">
      <c r="A16" s="63">
        <v>9015</v>
      </c>
      <c r="B16" s="48" t="s">
        <v>167</v>
      </c>
      <c r="C16" s="48" t="s">
        <v>4507</v>
      </c>
      <c r="D16" s="72" t="s">
        <v>879</v>
      </c>
      <c r="E16" s="48" t="s">
        <v>170</v>
      </c>
      <c r="F16" s="7" t="s">
        <v>4580</v>
      </c>
      <c r="G16" s="72" t="s">
        <v>90</v>
      </c>
      <c r="H16" s="72" t="s">
        <v>4581</v>
      </c>
      <c r="I16" s="72" t="s">
        <v>892</v>
      </c>
      <c r="J16" s="7" t="s">
        <v>4582</v>
      </c>
      <c r="K16" s="7" t="s">
        <v>889</v>
      </c>
      <c r="L16" s="48" t="s">
        <v>753</v>
      </c>
      <c r="M16" s="48" t="s">
        <v>6</v>
      </c>
      <c r="N16" s="177" t="s">
        <v>4583</v>
      </c>
      <c r="O16" s="48" t="s">
        <v>4584</v>
      </c>
      <c r="P16" s="103">
        <v>42.275348487635199</v>
      </c>
      <c r="Q16" s="103">
        <v>-71.571332387143997</v>
      </c>
      <c r="R16" s="118"/>
      <c r="S16" s="110" t="s">
        <v>4576</v>
      </c>
      <c r="T16" s="72" t="s">
        <v>4577</v>
      </c>
      <c r="U16" s="72" t="s">
        <v>4574</v>
      </c>
      <c r="V16" s="48" t="s">
        <v>753</v>
      </c>
      <c r="W16" s="48" t="s">
        <v>6</v>
      </c>
      <c r="X16" s="48" t="s">
        <v>184</v>
      </c>
      <c r="Y16" s="61">
        <v>44435</v>
      </c>
      <c r="Z16" s="72" t="s">
        <v>4578</v>
      </c>
      <c r="AA16" s="72"/>
      <c r="AB16" s="523" t="s">
        <v>4579</v>
      </c>
      <c r="AC16" s="72"/>
      <c r="AD16" s="72">
        <f t="shared" si="0"/>
        <v>23</v>
      </c>
      <c r="AE16" s="72"/>
      <c r="AF16" s="72"/>
      <c r="AG16" s="72"/>
    </row>
    <row r="17" spans="1:33" ht="90">
      <c r="A17" s="63">
        <v>9016</v>
      </c>
      <c r="B17" s="48" t="s">
        <v>167</v>
      </c>
      <c r="C17" s="48" t="s">
        <v>4507</v>
      </c>
      <c r="D17" s="72" t="s">
        <v>879</v>
      </c>
      <c r="E17" s="48" t="s">
        <v>170</v>
      </c>
      <c r="F17" s="72" t="s">
        <v>4585</v>
      </c>
      <c r="G17" s="72" t="s">
        <v>90</v>
      </c>
      <c r="H17" s="72" t="s">
        <v>4586</v>
      </c>
      <c r="I17" s="72" t="s">
        <v>892</v>
      </c>
      <c r="J17" s="72" t="s">
        <v>896</v>
      </c>
      <c r="K17" s="72" t="s">
        <v>897</v>
      </c>
      <c r="L17" s="48" t="s">
        <v>435</v>
      </c>
      <c r="M17" s="48" t="s">
        <v>6</v>
      </c>
      <c r="N17" s="48">
        <v>48377</v>
      </c>
      <c r="P17" s="103">
        <v>42.490528092489498</v>
      </c>
      <c r="Q17" s="103">
        <v>-83.487124115972506</v>
      </c>
      <c r="R17" s="118"/>
      <c r="S17" s="110" t="s">
        <v>4576</v>
      </c>
      <c r="T17" s="72" t="s">
        <v>4577</v>
      </c>
      <c r="U17" s="72" t="s">
        <v>4574</v>
      </c>
      <c r="V17" s="48" t="s">
        <v>753</v>
      </c>
      <c r="W17" s="48" t="s">
        <v>6</v>
      </c>
      <c r="X17" s="48" t="s">
        <v>184</v>
      </c>
      <c r="Y17" s="61">
        <v>44435</v>
      </c>
      <c r="Z17" s="72" t="s">
        <v>4578</v>
      </c>
      <c r="AA17" s="72"/>
      <c r="AB17" s="524" t="s">
        <v>4579</v>
      </c>
      <c r="AC17" s="72"/>
      <c r="AD17" s="72">
        <f t="shared" si="0"/>
        <v>23</v>
      </c>
      <c r="AE17" s="72"/>
      <c r="AF17" s="72"/>
      <c r="AG17" s="72"/>
    </row>
    <row r="18" spans="1:33" ht="105">
      <c r="A18" s="63">
        <v>9017</v>
      </c>
      <c r="B18" s="48" t="s">
        <v>167</v>
      </c>
      <c r="C18" s="48" t="s">
        <v>4507</v>
      </c>
      <c r="D18" s="72" t="s">
        <v>922</v>
      </c>
      <c r="E18" s="48" t="s">
        <v>170</v>
      </c>
      <c r="F18" s="72" t="s">
        <v>4587</v>
      </c>
      <c r="G18" s="72" t="s">
        <v>4513</v>
      </c>
      <c r="H18" s="72" t="s">
        <v>4588</v>
      </c>
      <c r="I18" s="72" t="s">
        <v>4589</v>
      </c>
      <c r="J18" s="72" t="s">
        <v>4590</v>
      </c>
      <c r="K18" s="72" t="s">
        <v>4363</v>
      </c>
      <c r="L18" s="48" t="s">
        <v>927</v>
      </c>
      <c r="M18" s="48" t="s">
        <v>6</v>
      </c>
      <c r="N18" s="48">
        <v>44122</v>
      </c>
      <c r="P18" s="103">
        <v>41.4636528185613</v>
      </c>
      <c r="Q18" s="103">
        <v>-81.511905531461693</v>
      </c>
      <c r="R18" s="118"/>
      <c r="S18" s="109" t="s">
        <v>914</v>
      </c>
      <c r="T18" s="72" t="s">
        <v>4591</v>
      </c>
      <c r="U18" s="76" t="s">
        <v>4592</v>
      </c>
      <c r="V18" s="48" t="s">
        <v>1347</v>
      </c>
      <c r="W18" s="48" t="s">
        <v>6</v>
      </c>
      <c r="X18" s="48"/>
      <c r="Y18" s="61"/>
      <c r="Z18" s="72" t="s">
        <v>4593</v>
      </c>
      <c r="AA18" s="72"/>
      <c r="AB18" s="523" t="s">
        <v>4594</v>
      </c>
      <c r="AC18" s="72"/>
      <c r="AD18" s="72">
        <f t="shared" si="0"/>
        <v>29</v>
      </c>
      <c r="AE18" s="72"/>
      <c r="AF18" s="72"/>
      <c r="AG18" s="72"/>
    </row>
    <row r="19" spans="1:33" ht="270">
      <c r="A19" s="63">
        <v>9018</v>
      </c>
      <c r="B19" s="48" t="s">
        <v>167</v>
      </c>
      <c r="C19" s="48" t="s">
        <v>4507</v>
      </c>
      <c r="D19" s="72" t="s">
        <v>4595</v>
      </c>
      <c r="E19" s="48" t="s">
        <v>170</v>
      </c>
      <c r="F19" s="72" t="s">
        <v>4596</v>
      </c>
      <c r="G19" s="72" t="s">
        <v>4513</v>
      </c>
      <c r="H19" s="72" t="s">
        <v>2130</v>
      </c>
      <c r="I19" s="72" t="s">
        <v>982</v>
      </c>
      <c r="J19" s="72" t="s">
        <v>4597</v>
      </c>
      <c r="K19" s="72" t="s">
        <v>3360</v>
      </c>
      <c r="L19" s="48" t="s">
        <v>753</v>
      </c>
      <c r="M19" s="48" t="s">
        <v>6</v>
      </c>
      <c r="N19" s="177" t="s">
        <v>4598</v>
      </c>
      <c r="O19" s="48" t="s">
        <v>4599</v>
      </c>
      <c r="P19" s="103">
        <v>42.552711758926201</v>
      </c>
      <c r="Q19" s="103">
        <v>-71.2782674599367</v>
      </c>
      <c r="R19" s="118"/>
      <c r="S19" s="76" t="s">
        <v>4595</v>
      </c>
      <c r="T19" s="76" t="s">
        <v>982</v>
      </c>
      <c r="U19" s="76" t="s">
        <v>987</v>
      </c>
      <c r="V19" s="60" t="s">
        <v>753</v>
      </c>
      <c r="W19" s="60" t="s">
        <v>6</v>
      </c>
      <c r="X19" s="60" t="s">
        <v>184</v>
      </c>
      <c r="Y19" s="105">
        <v>44425</v>
      </c>
      <c r="Z19" s="72" t="s">
        <v>4600</v>
      </c>
      <c r="AA19" s="72" t="s">
        <v>4603</v>
      </c>
      <c r="AB19" s="1" t="s">
        <v>4601</v>
      </c>
      <c r="AC19" s="72" t="s">
        <v>4602</v>
      </c>
      <c r="AD19" s="72">
        <f t="shared" si="0"/>
        <v>17</v>
      </c>
      <c r="AE19" s="72"/>
      <c r="AF19" s="72"/>
      <c r="AG19" s="72"/>
    </row>
    <row r="20" spans="1:33" ht="120">
      <c r="A20" s="63">
        <v>9019</v>
      </c>
      <c r="B20" s="48" t="s">
        <v>167</v>
      </c>
      <c r="C20" s="72" t="s">
        <v>4507</v>
      </c>
      <c r="D20" s="72" t="s">
        <v>4604</v>
      </c>
      <c r="E20" s="48" t="s">
        <v>197</v>
      </c>
      <c r="F20" s="72" t="s">
        <v>4605</v>
      </c>
      <c r="G20" s="72" t="s">
        <v>2072</v>
      </c>
      <c r="H20" s="72" t="s">
        <v>4606</v>
      </c>
      <c r="I20" s="72" t="s">
        <v>4607</v>
      </c>
      <c r="J20" s="72" t="s">
        <v>4608</v>
      </c>
      <c r="K20" s="72" t="s">
        <v>4609</v>
      </c>
      <c r="L20" s="48" t="s">
        <v>2452</v>
      </c>
      <c r="M20" s="48" t="s">
        <v>6</v>
      </c>
      <c r="N20" s="177" t="s">
        <v>4610</v>
      </c>
      <c r="O20" s="48" t="s">
        <v>4611</v>
      </c>
      <c r="P20" s="103">
        <v>41.384028825943403</v>
      </c>
      <c r="Q20" s="103">
        <v>-73.5316960048863</v>
      </c>
      <c r="R20" s="118">
        <v>35</v>
      </c>
      <c r="S20" s="72" t="s">
        <v>4612</v>
      </c>
      <c r="T20" s="72" t="s">
        <v>4607</v>
      </c>
      <c r="U20" s="72" t="s">
        <v>4609</v>
      </c>
      <c r="V20" s="48" t="s">
        <v>2452</v>
      </c>
      <c r="W20" s="48" t="s">
        <v>6</v>
      </c>
      <c r="X20" s="48" t="s">
        <v>184</v>
      </c>
      <c r="Y20" s="61">
        <v>44773</v>
      </c>
      <c r="Z20" s="72" t="s">
        <v>4613</v>
      </c>
      <c r="AA20" s="72" t="s">
        <v>4615</v>
      </c>
      <c r="AB20" s="523" t="s">
        <v>4614</v>
      </c>
      <c r="AC20" s="72"/>
      <c r="AD20" s="72">
        <f t="shared" si="0"/>
        <v>30</v>
      </c>
      <c r="AE20" s="72"/>
      <c r="AF20" s="72"/>
      <c r="AG20" s="72"/>
    </row>
    <row r="21" spans="1:33" ht="60">
      <c r="A21" s="63">
        <v>9020</v>
      </c>
      <c r="B21" s="48" t="s">
        <v>167</v>
      </c>
      <c r="C21" s="48" t="s">
        <v>4507</v>
      </c>
      <c r="D21" s="72" t="s">
        <v>4616</v>
      </c>
      <c r="E21" s="48" t="s">
        <v>197</v>
      </c>
      <c r="F21" s="72" t="s">
        <v>4616</v>
      </c>
      <c r="G21" s="72" t="s">
        <v>4617</v>
      </c>
      <c r="H21" s="72" t="s">
        <v>4618</v>
      </c>
      <c r="I21" s="72" t="s">
        <v>1618</v>
      </c>
      <c r="J21" s="72" t="s">
        <v>1619</v>
      </c>
      <c r="K21" s="72" t="s">
        <v>934</v>
      </c>
      <c r="L21" s="48" t="s">
        <v>435</v>
      </c>
      <c r="M21" s="48" t="s">
        <v>6</v>
      </c>
      <c r="N21" s="48">
        <v>49037</v>
      </c>
      <c r="O21" s="48" t="s">
        <v>1620</v>
      </c>
      <c r="P21" s="103">
        <v>42.3357616120662</v>
      </c>
      <c r="Q21" s="103">
        <v>-85.269506097448897</v>
      </c>
      <c r="R21" s="118">
        <v>40</v>
      </c>
      <c r="S21" s="72" t="s">
        <v>1621</v>
      </c>
      <c r="T21" t="s">
        <v>1618</v>
      </c>
      <c r="U21" s="72" t="s">
        <v>1623</v>
      </c>
      <c r="V21" s="48" t="s">
        <v>1624</v>
      </c>
      <c r="W21" s="48" t="s">
        <v>1076</v>
      </c>
      <c r="X21" s="48" t="s">
        <v>184</v>
      </c>
      <c r="Y21" s="61">
        <v>45088</v>
      </c>
      <c r="Z21" s="135" t="s">
        <v>1625</v>
      </c>
      <c r="AA21" s="72"/>
      <c r="AB21" s="1" t="s">
        <v>4619</v>
      </c>
      <c r="AC21" s="72"/>
      <c r="AD21" s="72">
        <f t="shared" si="0"/>
        <v>21</v>
      </c>
      <c r="AE21" s="72"/>
      <c r="AF21" s="72"/>
      <c r="AG21" s="72"/>
    </row>
    <row r="22" spans="1:33" ht="105">
      <c r="A22" s="63">
        <v>9021</v>
      </c>
      <c r="B22" s="48" t="s">
        <v>167</v>
      </c>
      <c r="C22" s="48" t="s">
        <v>4507</v>
      </c>
      <c r="D22" s="72" t="s">
        <v>4620</v>
      </c>
      <c r="E22" s="48" t="s">
        <v>170</v>
      </c>
      <c r="F22" s="72" t="s">
        <v>4620</v>
      </c>
      <c r="G22" s="72" t="s">
        <v>4513</v>
      </c>
      <c r="H22" s="72" t="s">
        <v>4621</v>
      </c>
      <c r="I22" s="72" t="s">
        <v>4622</v>
      </c>
      <c r="J22" s="72" t="s">
        <v>4623</v>
      </c>
      <c r="K22" s="72" t="s">
        <v>4624</v>
      </c>
      <c r="L22" s="48" t="s">
        <v>753</v>
      </c>
      <c r="M22" s="48" t="s">
        <v>6</v>
      </c>
      <c r="N22" s="251" t="s">
        <v>4625</v>
      </c>
      <c r="O22" s="48" t="s">
        <v>4626</v>
      </c>
      <c r="P22" s="103">
        <v>42.473324014247297</v>
      </c>
      <c r="Q22" s="103">
        <v>-71.256931017824201</v>
      </c>
      <c r="R22" s="118">
        <v>13</v>
      </c>
      <c r="S22" s="72" t="s">
        <v>4627</v>
      </c>
      <c r="T22" s="72" t="s">
        <v>4622</v>
      </c>
      <c r="U22" s="72" t="s">
        <v>4624</v>
      </c>
      <c r="V22" s="48" t="s">
        <v>753</v>
      </c>
      <c r="W22" s="163" t="s">
        <v>6</v>
      </c>
      <c r="X22" s="48" t="s">
        <v>184</v>
      </c>
      <c r="Y22" s="61">
        <v>44773</v>
      </c>
      <c r="Z22" s="72" t="s">
        <v>4628</v>
      </c>
      <c r="AA22" s="72" t="s">
        <v>4630</v>
      </c>
      <c r="AB22" s="523" t="s">
        <v>4629</v>
      </c>
      <c r="AC22" s="72"/>
      <c r="AD22" s="72">
        <f t="shared" si="0"/>
        <v>30</v>
      </c>
      <c r="AE22" s="72"/>
      <c r="AF22" s="72"/>
      <c r="AG22" s="72"/>
    </row>
    <row r="23" spans="1:33" ht="90">
      <c r="A23" s="63">
        <v>9022</v>
      </c>
      <c r="B23" s="48" t="s">
        <v>167</v>
      </c>
      <c r="C23" s="48" t="s">
        <v>4507</v>
      </c>
      <c r="D23" s="72" t="s">
        <v>4631</v>
      </c>
      <c r="E23" s="48" t="s">
        <v>197</v>
      </c>
      <c r="F23" s="72" t="s">
        <v>4631</v>
      </c>
      <c r="G23" s="72" t="s">
        <v>4552</v>
      </c>
      <c r="H23" s="72" t="s">
        <v>4632</v>
      </c>
      <c r="I23" s="72" t="s">
        <v>4073</v>
      </c>
      <c r="J23" s="72" t="s">
        <v>4633</v>
      </c>
      <c r="K23" s="72" t="s">
        <v>4634</v>
      </c>
      <c r="L23" s="48" t="s">
        <v>806</v>
      </c>
      <c r="M23" s="48" t="s">
        <v>6</v>
      </c>
      <c r="N23" s="48">
        <v>13902</v>
      </c>
      <c r="O23" s="48" t="s">
        <v>4076</v>
      </c>
      <c r="P23" s="103">
        <v>42.0895847383564</v>
      </c>
      <c r="Q23" s="103">
        <v>-75.9694089559069</v>
      </c>
      <c r="R23" s="118"/>
      <c r="S23" s="72" t="s">
        <v>4631</v>
      </c>
      <c r="T23" s="48" t="s">
        <v>4073</v>
      </c>
      <c r="U23" s="48" t="s">
        <v>4634</v>
      </c>
      <c r="V23" s="48" t="s">
        <v>806</v>
      </c>
      <c r="W23" s="48" t="s">
        <v>6</v>
      </c>
      <c r="X23" s="48" t="s">
        <v>184</v>
      </c>
      <c r="Y23" s="61">
        <v>44443</v>
      </c>
      <c r="Z23" s="72" t="s">
        <v>4635</v>
      </c>
      <c r="AA23" s="137" t="s">
        <v>4637</v>
      </c>
      <c r="AB23" s="524" t="s">
        <v>4636</v>
      </c>
      <c r="AC23" s="72"/>
      <c r="AD23" s="72">
        <f t="shared" si="0"/>
        <v>21</v>
      </c>
      <c r="AE23" s="72"/>
      <c r="AF23" s="72"/>
      <c r="AG23" s="72"/>
    </row>
    <row r="24" spans="1:33" ht="90">
      <c r="A24" s="63">
        <v>9023</v>
      </c>
      <c r="B24" s="48" t="s">
        <v>167</v>
      </c>
      <c r="C24" s="72" t="s">
        <v>4507</v>
      </c>
      <c r="D24" s="72" t="s">
        <v>4638</v>
      </c>
      <c r="E24" s="48" t="s">
        <v>170</v>
      </c>
      <c r="F24" s="72" t="s">
        <v>3876</v>
      </c>
      <c r="G24" s="72" t="s">
        <v>4513</v>
      </c>
      <c r="H24" s="72" t="s">
        <v>4639</v>
      </c>
      <c r="I24" s="72" t="s">
        <v>4640</v>
      </c>
      <c r="J24" s="72" t="s">
        <v>4641</v>
      </c>
      <c r="K24" s="72" t="s">
        <v>4642</v>
      </c>
      <c r="L24" s="48" t="s">
        <v>753</v>
      </c>
      <c r="M24" s="48" t="s">
        <v>6</v>
      </c>
      <c r="N24" s="48" t="s">
        <v>4643</v>
      </c>
      <c r="O24" s="48" t="s">
        <v>4644</v>
      </c>
      <c r="P24" s="103">
        <v>42.162292999999998</v>
      </c>
      <c r="Q24" s="103">
        <v>-71.159040192000006</v>
      </c>
      <c r="R24" s="118">
        <v>6</v>
      </c>
      <c r="S24" s="72" t="s">
        <v>4638</v>
      </c>
      <c r="T24" s="72" t="s">
        <v>4645</v>
      </c>
      <c r="U24" s="72" t="s">
        <v>4642</v>
      </c>
      <c r="V24" s="48" t="s">
        <v>753</v>
      </c>
      <c r="W24" s="48" t="s">
        <v>6</v>
      </c>
      <c r="X24" s="48" t="s">
        <v>184</v>
      </c>
      <c r="Y24" s="61">
        <v>45084</v>
      </c>
      <c r="Z24" s="72" t="s">
        <v>861</v>
      </c>
      <c r="AA24" s="137"/>
      <c r="AB24" s="523" t="s">
        <v>4646</v>
      </c>
      <c r="AC24" s="72"/>
      <c r="AD24" s="72">
        <f t="shared" si="0"/>
        <v>20</v>
      </c>
      <c r="AE24" s="72"/>
      <c r="AF24" s="72"/>
      <c r="AG24" s="72"/>
    </row>
    <row r="25" spans="1:33" ht="90">
      <c r="A25" s="63">
        <v>9024</v>
      </c>
      <c r="B25" s="48" t="s">
        <v>167</v>
      </c>
      <c r="C25" s="48" t="s">
        <v>4507</v>
      </c>
      <c r="D25" s="72" t="s">
        <v>4647</v>
      </c>
      <c r="E25" s="48" t="s">
        <v>197</v>
      </c>
      <c r="F25" s="72" t="s">
        <v>4648</v>
      </c>
      <c r="G25" s="72" t="s">
        <v>4513</v>
      </c>
      <c r="H25" s="72" t="s">
        <v>4649</v>
      </c>
      <c r="I25" s="72" t="s">
        <v>4650</v>
      </c>
      <c r="J25" s="72" t="s">
        <v>4651</v>
      </c>
      <c r="K25" s="72" t="s">
        <v>2884</v>
      </c>
      <c r="L25" s="48" t="s">
        <v>4652</v>
      </c>
      <c r="M25" s="48" t="s">
        <v>6</v>
      </c>
      <c r="N25" s="177" t="s">
        <v>4653</v>
      </c>
      <c r="O25" s="48" t="s">
        <v>4654</v>
      </c>
      <c r="P25" s="103">
        <v>39.662300246467801</v>
      </c>
      <c r="Q25" s="103">
        <v>-75.755474529558597</v>
      </c>
      <c r="R25" s="118"/>
      <c r="S25" s="72" t="s">
        <v>4655</v>
      </c>
      <c r="T25" t="s">
        <v>4650</v>
      </c>
      <c r="U25" s="72" t="s">
        <v>4656</v>
      </c>
      <c r="V25" s="48" t="s">
        <v>4652</v>
      </c>
      <c r="W25" s="48" t="s">
        <v>6</v>
      </c>
      <c r="X25" s="48" t="s">
        <v>184</v>
      </c>
      <c r="Y25" s="61">
        <v>44443</v>
      </c>
      <c r="Z25" s="72" t="s">
        <v>861</v>
      </c>
      <c r="AA25" s="72"/>
      <c r="AB25" s="524" t="s">
        <v>4657</v>
      </c>
      <c r="AC25" s="72"/>
      <c r="AD25" s="72">
        <f t="shared" si="0"/>
        <v>25</v>
      </c>
      <c r="AE25" s="72"/>
      <c r="AF25" s="72"/>
      <c r="AG25" s="72"/>
    </row>
    <row r="26" spans="1:33" ht="75">
      <c r="A26" s="63">
        <v>9025</v>
      </c>
      <c r="B26" s="48" t="s">
        <v>167</v>
      </c>
      <c r="C26" s="48" t="s">
        <v>4507</v>
      </c>
      <c r="D26" s="72" t="s">
        <v>4658</v>
      </c>
      <c r="E26" s="48" t="s">
        <v>170</v>
      </c>
      <c r="F26" s="72" t="s">
        <v>4659</v>
      </c>
      <c r="G26" s="72" t="s">
        <v>4552</v>
      </c>
      <c r="H26" s="72" t="s">
        <v>4660</v>
      </c>
      <c r="I26" s="18" t="s">
        <v>4661</v>
      </c>
      <c r="J26" s="72" t="s">
        <v>4662</v>
      </c>
      <c r="K26" s="72" t="s">
        <v>4659</v>
      </c>
      <c r="L26" s="48" t="s">
        <v>435</v>
      </c>
      <c r="M26" s="48" t="s">
        <v>6</v>
      </c>
      <c r="N26" s="251" t="s">
        <v>4663</v>
      </c>
      <c r="O26" s="48" t="s">
        <v>4664</v>
      </c>
      <c r="P26" s="103">
        <v>42.639885019948998</v>
      </c>
      <c r="Q26" s="103">
        <v>-83.1728654007279</v>
      </c>
      <c r="R26" s="118">
        <v>30</v>
      </c>
      <c r="S26" s="72" t="s">
        <v>4665</v>
      </c>
      <c r="T26" s="72" t="s">
        <v>4661</v>
      </c>
      <c r="U26" s="72" t="s">
        <v>1648</v>
      </c>
      <c r="V26" s="48" t="s">
        <v>1649</v>
      </c>
      <c r="W26" s="163" t="s">
        <v>1076</v>
      </c>
      <c r="X26" s="48" t="s">
        <v>184</v>
      </c>
      <c r="Y26" s="61">
        <v>44443</v>
      </c>
      <c r="Z26" s="72" t="s">
        <v>4666</v>
      </c>
      <c r="AA26" s="72" t="s">
        <v>7296</v>
      </c>
      <c r="AB26" s="1" t="s">
        <v>1651</v>
      </c>
      <c r="AC26" s="72"/>
      <c r="AD26" s="72">
        <f t="shared" si="0"/>
        <v>22</v>
      </c>
      <c r="AE26" s="72"/>
      <c r="AF26" s="72"/>
      <c r="AG26" s="72"/>
    </row>
    <row r="27" spans="1:33" ht="60">
      <c r="A27" s="63">
        <v>9026</v>
      </c>
      <c r="B27" s="48" t="s">
        <v>167</v>
      </c>
      <c r="C27" s="48" t="s">
        <v>4507</v>
      </c>
      <c r="D27" s="72" t="s">
        <v>4100</v>
      </c>
      <c r="E27" s="48" t="s">
        <v>197</v>
      </c>
      <c r="F27" s="72" t="s">
        <v>4100</v>
      </c>
      <c r="G27" s="72" t="s">
        <v>4513</v>
      </c>
      <c r="H27" s="72" t="s">
        <v>4668</v>
      </c>
      <c r="I27" s="72" t="s">
        <v>4102</v>
      </c>
      <c r="J27" s="72" t="s">
        <v>4103</v>
      </c>
      <c r="K27" s="72" t="s">
        <v>4104</v>
      </c>
      <c r="L27" s="48" t="s">
        <v>1148</v>
      </c>
      <c r="M27" s="48" t="s">
        <v>6</v>
      </c>
      <c r="N27" s="48">
        <v>37404</v>
      </c>
      <c r="O27" s="48" t="s">
        <v>4105</v>
      </c>
      <c r="P27" s="103">
        <v>35.039288782713001</v>
      </c>
      <c r="Q27" s="103">
        <v>-85.286898760536005</v>
      </c>
      <c r="R27" s="118">
        <v>8</v>
      </c>
      <c r="S27" s="72" t="s">
        <v>4100</v>
      </c>
      <c r="T27" s="72" t="s">
        <v>4102</v>
      </c>
      <c r="U27" s="72" t="s">
        <v>4104</v>
      </c>
      <c r="V27" s="48" t="s">
        <v>1148</v>
      </c>
      <c r="W27" s="48" t="s">
        <v>6</v>
      </c>
      <c r="X27" s="48" t="s">
        <v>184</v>
      </c>
      <c r="Y27" s="61">
        <v>44773</v>
      </c>
      <c r="Z27" s="72" t="s">
        <v>4669</v>
      </c>
      <c r="AA27" s="72"/>
      <c r="AB27" s="498" t="s">
        <v>4107</v>
      </c>
      <c r="AC27" s="72"/>
      <c r="AD27" s="72">
        <f t="shared" si="0"/>
        <v>14</v>
      </c>
      <c r="AE27" s="72"/>
      <c r="AF27" s="72"/>
      <c r="AG27" s="72"/>
    </row>
    <row r="28" spans="1:33" ht="105">
      <c r="A28" s="63">
        <v>9027</v>
      </c>
      <c r="B28" s="48" t="s">
        <v>167</v>
      </c>
      <c r="C28" s="48" t="s">
        <v>4507</v>
      </c>
      <c r="D28" s="72" t="s">
        <v>4670</v>
      </c>
      <c r="E28" s="48" t="s">
        <v>170</v>
      </c>
      <c r="F28" s="72" t="s">
        <v>4671</v>
      </c>
      <c r="G28" s="72" t="s">
        <v>8</v>
      </c>
      <c r="H28" s="72" t="s">
        <v>4672</v>
      </c>
      <c r="I28" s="72" t="s">
        <v>4673</v>
      </c>
      <c r="J28" s="72" t="s">
        <v>4674</v>
      </c>
      <c r="K28" s="72" t="s">
        <v>1989</v>
      </c>
      <c r="L28" s="48" t="s">
        <v>435</v>
      </c>
      <c r="M28" s="48" t="s">
        <v>6</v>
      </c>
      <c r="N28" s="48">
        <v>48108</v>
      </c>
      <c r="O28" s="48" t="s">
        <v>4675</v>
      </c>
      <c r="P28" s="103">
        <v>42.232587142438099</v>
      </c>
      <c r="Q28" s="103">
        <v>-83.731221929580201</v>
      </c>
      <c r="R28" s="118"/>
      <c r="S28" s="72" t="s">
        <v>2635</v>
      </c>
      <c r="T28" s="72" t="s">
        <v>2632</v>
      </c>
      <c r="U28" s="72" t="s">
        <v>2636</v>
      </c>
      <c r="V28" s="48" t="s">
        <v>2637</v>
      </c>
      <c r="W28" s="48" t="s">
        <v>918</v>
      </c>
      <c r="X28" s="48"/>
      <c r="Y28" s="61"/>
      <c r="Z28" s="72" t="s">
        <v>4676</v>
      </c>
      <c r="AA28" s="72"/>
      <c r="AB28" s="523" t="s">
        <v>4677</v>
      </c>
      <c r="AC28" s="72"/>
      <c r="AD28" s="72">
        <f t="shared" si="0"/>
        <v>27</v>
      </c>
      <c r="AE28" s="72"/>
      <c r="AF28" s="72"/>
      <c r="AG28" s="72"/>
    </row>
    <row r="29" spans="1:33" ht="105">
      <c r="A29" s="63">
        <v>9028</v>
      </c>
      <c r="B29" s="48" t="s">
        <v>167</v>
      </c>
      <c r="C29" s="48" t="s">
        <v>4507</v>
      </c>
      <c r="D29" s="72" t="s">
        <v>4670</v>
      </c>
      <c r="E29" s="48" t="s">
        <v>170</v>
      </c>
      <c r="F29" s="72" t="s">
        <v>4678</v>
      </c>
      <c r="G29" s="72" t="s">
        <v>8</v>
      </c>
      <c r="H29" s="72" t="s">
        <v>4672</v>
      </c>
      <c r="I29" s="72" t="s">
        <v>4673</v>
      </c>
      <c r="J29" s="72" t="s">
        <v>4679</v>
      </c>
      <c r="K29" s="72" t="s">
        <v>4680</v>
      </c>
      <c r="L29" s="48" t="s">
        <v>249</v>
      </c>
      <c r="M29" s="48" t="s">
        <v>6</v>
      </c>
      <c r="N29" s="48">
        <v>90810</v>
      </c>
      <c r="P29" s="103">
        <v>33.834418695178698</v>
      </c>
      <c r="Q29" s="103">
        <v>-118.212247385711</v>
      </c>
      <c r="R29" s="118"/>
      <c r="S29" s="72" t="s">
        <v>2635</v>
      </c>
      <c r="T29" s="72" t="s">
        <v>2632</v>
      </c>
      <c r="U29" s="72" t="s">
        <v>2636</v>
      </c>
      <c r="V29" s="48" t="s">
        <v>2637</v>
      </c>
      <c r="W29" s="48" t="s">
        <v>918</v>
      </c>
      <c r="X29" s="48"/>
      <c r="Y29" s="61"/>
      <c r="Z29" s="72" t="s">
        <v>4676</v>
      </c>
      <c r="AA29" s="72"/>
      <c r="AB29" s="524" t="s">
        <v>4681</v>
      </c>
      <c r="AC29" s="72"/>
      <c r="AD29" s="72">
        <f t="shared" si="0"/>
        <v>27</v>
      </c>
      <c r="AE29" s="72"/>
      <c r="AF29" s="72"/>
      <c r="AG29" s="72"/>
    </row>
    <row r="30" spans="1:33" ht="105">
      <c r="A30" s="63">
        <v>9029</v>
      </c>
      <c r="B30" s="48" t="s">
        <v>167</v>
      </c>
      <c r="C30" s="48" t="s">
        <v>4507</v>
      </c>
      <c r="D30" s="72" t="s">
        <v>4670</v>
      </c>
      <c r="E30" s="48" t="s">
        <v>170</v>
      </c>
      <c r="F30" s="72" t="s">
        <v>4682</v>
      </c>
      <c r="G30" s="72" t="s">
        <v>8</v>
      </c>
      <c r="H30" s="72" t="s">
        <v>4683</v>
      </c>
      <c r="I30" s="72" t="s">
        <v>4673</v>
      </c>
      <c r="J30" s="72" t="s">
        <v>4684</v>
      </c>
      <c r="K30" s="72" t="s">
        <v>4685</v>
      </c>
      <c r="L30" s="48" t="s">
        <v>435</v>
      </c>
      <c r="M30" s="48" t="s">
        <v>6</v>
      </c>
      <c r="N30" s="48">
        <v>48239</v>
      </c>
      <c r="P30" s="103">
        <v>42.375342815694097</v>
      </c>
      <c r="Q30" s="103">
        <v>-83.273469016081904</v>
      </c>
      <c r="R30" s="118"/>
      <c r="S30" s="72" t="s">
        <v>2635</v>
      </c>
      <c r="T30" s="72" t="s">
        <v>2632</v>
      </c>
      <c r="U30" s="72" t="s">
        <v>2636</v>
      </c>
      <c r="V30" s="48" t="s">
        <v>2637</v>
      </c>
      <c r="W30" s="48" t="s">
        <v>918</v>
      </c>
      <c r="X30" s="48"/>
      <c r="Y30" s="61"/>
      <c r="Z30" s="72" t="s">
        <v>4676</v>
      </c>
      <c r="AA30" s="72"/>
      <c r="AB30" s="523" t="s">
        <v>4681</v>
      </c>
      <c r="AC30" s="72"/>
      <c r="AD30" s="72">
        <f t="shared" si="0"/>
        <v>27</v>
      </c>
      <c r="AE30" s="72"/>
      <c r="AF30" s="72"/>
      <c r="AG30" s="72"/>
    </row>
    <row r="31" spans="1:33" ht="75">
      <c r="A31" s="63">
        <v>9030</v>
      </c>
      <c r="B31" s="48" t="s">
        <v>167</v>
      </c>
      <c r="C31" s="48" t="s">
        <v>4507</v>
      </c>
      <c r="D31" s="72" t="s">
        <v>3455</v>
      </c>
      <c r="E31" s="48" t="s">
        <v>197</v>
      </c>
      <c r="F31" s="72" t="s">
        <v>3456</v>
      </c>
      <c r="G31" s="72" t="s">
        <v>4461</v>
      </c>
      <c r="H31" s="72" t="s">
        <v>4686</v>
      </c>
      <c r="I31" s="72" t="s">
        <v>3458</v>
      </c>
      <c r="J31" s="72" t="s">
        <v>3459</v>
      </c>
      <c r="K31" s="72" t="s">
        <v>3460</v>
      </c>
      <c r="L31" s="48" t="s">
        <v>3461</v>
      </c>
      <c r="M31" s="48" t="s">
        <v>6</v>
      </c>
      <c r="N31" s="48">
        <v>13069</v>
      </c>
      <c r="O31" s="48" t="s">
        <v>3462</v>
      </c>
      <c r="P31" s="103">
        <v>43.327447677849598</v>
      </c>
      <c r="Q31" s="103">
        <v>-76.418482088319607</v>
      </c>
      <c r="R31" s="240">
        <v>100</v>
      </c>
      <c r="S31" s="72" t="s">
        <v>3455</v>
      </c>
      <c r="T31" s="72" t="s">
        <v>3458</v>
      </c>
      <c r="U31" s="72" t="s">
        <v>3463</v>
      </c>
      <c r="V31" s="48" t="s">
        <v>2452</v>
      </c>
      <c r="W31" s="48" t="s">
        <v>6</v>
      </c>
      <c r="X31" s="48" t="s">
        <v>184</v>
      </c>
      <c r="Y31" s="61">
        <v>44930</v>
      </c>
      <c r="Z31" s="72" t="s">
        <v>861</v>
      </c>
      <c r="AA31" s="61"/>
      <c r="AB31" s="524" t="s">
        <v>4687</v>
      </c>
      <c r="AC31" s="110" t="s">
        <v>861</v>
      </c>
      <c r="AD31" s="72">
        <f t="shared" si="0"/>
        <v>23</v>
      </c>
      <c r="AE31" s="72" t="s">
        <v>3465</v>
      </c>
      <c r="AF31" s="329" t="s">
        <v>3466</v>
      </c>
      <c r="AG31" s="72" t="s">
        <v>3467</v>
      </c>
    </row>
    <row r="32" spans="1:33" ht="105">
      <c r="A32" s="63">
        <v>9031</v>
      </c>
      <c r="B32" s="48" t="s">
        <v>167</v>
      </c>
      <c r="C32" s="48" t="s">
        <v>4507</v>
      </c>
      <c r="D32" s="72" t="s">
        <v>4688</v>
      </c>
      <c r="E32" s="48" t="s">
        <v>197</v>
      </c>
      <c r="F32" s="72" t="s">
        <v>4689</v>
      </c>
      <c r="G32" s="72" t="s">
        <v>4552</v>
      </c>
      <c r="H32" s="72" t="s">
        <v>4690</v>
      </c>
      <c r="I32" s="72" t="s">
        <v>4691</v>
      </c>
      <c r="J32" s="72" t="s">
        <v>4692</v>
      </c>
      <c r="K32" s="72" t="s">
        <v>2133</v>
      </c>
      <c r="L32" s="48" t="s">
        <v>806</v>
      </c>
      <c r="M32" s="48" t="s">
        <v>6</v>
      </c>
      <c r="N32" s="48">
        <v>14615</v>
      </c>
      <c r="O32" s="48" t="s">
        <v>4693</v>
      </c>
      <c r="P32" s="103">
        <v>43.197308376768802</v>
      </c>
      <c r="Q32" s="103">
        <v>-77.661275715137407</v>
      </c>
      <c r="R32" s="18"/>
      <c r="S32" s="72" t="s">
        <v>4688</v>
      </c>
      <c r="T32" s="72" t="s">
        <v>4691</v>
      </c>
      <c r="U32" s="72" t="s">
        <v>4694</v>
      </c>
      <c r="V32" s="48" t="s">
        <v>4694</v>
      </c>
      <c r="W32" s="48" t="s">
        <v>4695</v>
      </c>
      <c r="X32" s="48" t="s">
        <v>184</v>
      </c>
      <c r="Y32" s="61">
        <v>44888</v>
      </c>
      <c r="Z32" s="72" t="s">
        <v>4696</v>
      </c>
      <c r="AA32" s="72" t="s">
        <v>4698</v>
      </c>
      <c r="AB32" s="523" t="s">
        <v>4697</v>
      </c>
      <c r="AC32" s="72"/>
      <c r="AD32" s="72">
        <f t="shared" si="0"/>
        <v>28</v>
      </c>
      <c r="AE32" s="72"/>
      <c r="AF32" s="72"/>
      <c r="AG32" s="72"/>
    </row>
    <row r="33" spans="1:33" ht="105">
      <c r="A33" s="63">
        <v>9032</v>
      </c>
      <c r="B33" s="48" t="s">
        <v>167</v>
      </c>
      <c r="C33" s="48" t="s">
        <v>4507</v>
      </c>
      <c r="D33" s="72" t="s">
        <v>6944</v>
      </c>
      <c r="E33" s="48" t="s">
        <v>197</v>
      </c>
      <c r="F33" s="72" t="s">
        <v>6996</v>
      </c>
      <c r="G33" s="72" t="s">
        <v>4513</v>
      </c>
      <c r="H33" s="72" t="s">
        <v>6947</v>
      </c>
      <c r="I33" s="514" t="s">
        <v>6998</v>
      </c>
      <c r="J33" s="72" t="s">
        <v>6945</v>
      </c>
      <c r="K33" s="72" t="s">
        <v>7078</v>
      </c>
      <c r="L33" s="48" t="s">
        <v>435</v>
      </c>
      <c r="M33" s="48" t="s">
        <v>6</v>
      </c>
      <c r="N33" s="48" t="s">
        <v>6946</v>
      </c>
      <c r="O33" s="48" t="s">
        <v>7074</v>
      </c>
      <c r="P33" s="103">
        <v>43.615243089930097</v>
      </c>
      <c r="Q33" s="103">
        <v>-84.200162003648103</v>
      </c>
      <c r="R33" s="242" t="s">
        <v>6838</v>
      </c>
      <c r="S33" s="72" t="s">
        <v>6944</v>
      </c>
      <c r="T33" s="514" t="s">
        <v>6998</v>
      </c>
      <c r="U33" s="72" t="s">
        <v>2308</v>
      </c>
      <c r="V33" s="48" t="s">
        <v>435</v>
      </c>
      <c r="W33" s="48" t="s">
        <v>6</v>
      </c>
      <c r="X33" s="48" t="s">
        <v>6997</v>
      </c>
      <c r="Y33" s="61">
        <v>45336</v>
      </c>
      <c r="Z33" s="72" t="s">
        <v>861</v>
      </c>
      <c r="AA33" s="72"/>
      <c r="AB33" s="72" t="s">
        <v>6984</v>
      </c>
      <c r="AC33" s="72"/>
      <c r="AD33" s="72">
        <f t="shared" si="0"/>
        <v>30</v>
      </c>
      <c r="AE33" s="72" t="s">
        <v>6942</v>
      </c>
      <c r="AF33" s="72" t="s">
        <v>6943</v>
      </c>
      <c r="AG33" s="72" t="s">
        <v>7069</v>
      </c>
    </row>
    <row r="34" spans="1:33" ht="105">
      <c r="A34" s="63">
        <v>9033</v>
      </c>
      <c r="B34" s="48" t="s">
        <v>167</v>
      </c>
      <c r="C34" s="48" t="s">
        <v>4507</v>
      </c>
      <c r="D34" s="72" t="s">
        <v>3517</v>
      </c>
      <c r="E34" s="48" t="s">
        <v>170</v>
      </c>
      <c r="F34" s="72" t="s">
        <v>4523</v>
      </c>
      <c r="G34" s="72" t="s">
        <v>4552</v>
      </c>
      <c r="H34" s="72" t="s">
        <v>4699</v>
      </c>
      <c r="I34" s="72" t="s">
        <v>1663</v>
      </c>
      <c r="J34" s="72" t="s">
        <v>4700</v>
      </c>
      <c r="K34" s="72" t="s">
        <v>1675</v>
      </c>
      <c r="L34" s="48" t="s">
        <v>486</v>
      </c>
      <c r="M34" s="48" t="s">
        <v>6</v>
      </c>
      <c r="N34" s="48">
        <v>64801</v>
      </c>
      <c r="O34" s="48" t="s">
        <v>1681</v>
      </c>
      <c r="P34" s="103">
        <v>37.094725920602201</v>
      </c>
      <c r="Q34" s="103">
        <v>-94.528379527252596</v>
      </c>
      <c r="R34" s="118"/>
      <c r="S34" s="72" t="s">
        <v>3518</v>
      </c>
      <c r="T34" s="72" t="s">
        <v>1663</v>
      </c>
      <c r="U34" s="72" t="s">
        <v>490</v>
      </c>
      <c r="V34" s="48" t="s">
        <v>486</v>
      </c>
      <c r="W34" s="48" t="s">
        <v>6</v>
      </c>
      <c r="X34" s="48" t="s">
        <v>184</v>
      </c>
      <c r="Y34" s="61">
        <v>44415</v>
      </c>
      <c r="Z34" s="72" t="s">
        <v>1677</v>
      </c>
      <c r="AA34" s="72" t="s">
        <v>4701</v>
      </c>
      <c r="AB34" s="524" t="s">
        <v>1670</v>
      </c>
      <c r="AC34" s="72"/>
      <c r="AD34" s="72">
        <f t="shared" ref="AD34:AD65" si="1">IF(LEN(TRIM(AB34))=0,0,LEN(TRIM(AB34))-LEN(SUBSTITUTE(AB34," ",""))+1)</f>
        <v>23</v>
      </c>
      <c r="AE34" s="72"/>
      <c r="AF34" s="72"/>
      <c r="AG34" s="72"/>
    </row>
    <row r="35" spans="1:33" ht="105">
      <c r="A35" s="63">
        <v>9034</v>
      </c>
      <c r="B35" s="48" t="s">
        <v>167</v>
      </c>
      <c r="C35" s="48" t="s">
        <v>4507</v>
      </c>
      <c r="D35" s="72" t="s">
        <v>3517</v>
      </c>
      <c r="E35" s="48" t="s">
        <v>170</v>
      </c>
      <c r="F35" s="72" t="s">
        <v>4702</v>
      </c>
      <c r="G35" s="72" t="s">
        <v>4552</v>
      </c>
      <c r="H35" s="72" t="s">
        <v>4703</v>
      </c>
      <c r="I35" s="72" t="s">
        <v>1663</v>
      </c>
      <c r="J35" s="72" t="s">
        <v>4704</v>
      </c>
      <c r="K35" s="72" t="s">
        <v>4705</v>
      </c>
      <c r="L35" s="48" t="s">
        <v>4298</v>
      </c>
      <c r="M35" s="48" t="s">
        <v>6</v>
      </c>
      <c r="N35" s="163" t="s">
        <v>4706</v>
      </c>
      <c r="O35" s="48" t="s">
        <v>4707</v>
      </c>
      <c r="P35" s="103">
        <v>41.642313134251197</v>
      </c>
      <c r="Q35" s="103">
        <v>-71.493872488801102</v>
      </c>
      <c r="R35" s="118"/>
      <c r="S35" s="72" t="s">
        <v>3518</v>
      </c>
      <c r="T35" s="72" t="s">
        <v>1663</v>
      </c>
      <c r="U35" s="72" t="s">
        <v>490</v>
      </c>
      <c r="V35" s="48" t="s">
        <v>486</v>
      </c>
      <c r="W35" s="48" t="s">
        <v>6</v>
      </c>
      <c r="X35" s="48" t="s">
        <v>184</v>
      </c>
      <c r="Y35" s="61">
        <v>44415</v>
      </c>
      <c r="Z35" s="72" t="s">
        <v>1677</v>
      </c>
      <c r="AA35" s="72" t="s">
        <v>4701</v>
      </c>
      <c r="AB35" s="523" t="s">
        <v>1670</v>
      </c>
      <c r="AC35" s="72"/>
      <c r="AD35" s="72">
        <f t="shared" si="1"/>
        <v>23</v>
      </c>
      <c r="AE35" s="72"/>
      <c r="AF35" s="72"/>
      <c r="AG35" s="72"/>
    </row>
    <row r="36" spans="1:33" ht="60">
      <c r="A36" s="63">
        <v>9035</v>
      </c>
      <c r="B36" s="48" t="s">
        <v>167</v>
      </c>
      <c r="C36" s="48" t="s">
        <v>4507</v>
      </c>
      <c r="D36" s="72" t="s">
        <v>4708</v>
      </c>
      <c r="E36" s="48" t="s">
        <v>197</v>
      </c>
      <c r="F36" s="72" t="s">
        <v>7297</v>
      </c>
      <c r="G36" s="72" t="s">
        <v>4513</v>
      </c>
      <c r="H36" s="72" t="s">
        <v>4710</v>
      </c>
      <c r="I36" s="72" t="s">
        <v>4711</v>
      </c>
      <c r="J36" s="72" t="s">
        <v>4712</v>
      </c>
      <c r="K36" s="72" t="s">
        <v>824</v>
      </c>
      <c r="L36" s="48" t="s">
        <v>249</v>
      </c>
      <c r="M36" s="48" t="s">
        <v>6</v>
      </c>
      <c r="N36" s="48">
        <v>94538</v>
      </c>
      <c r="O36" s="48" t="s">
        <v>4713</v>
      </c>
      <c r="P36" s="103">
        <v>37.479378018689403</v>
      </c>
      <c r="Q36" s="103">
        <v>-121.94484534474201</v>
      </c>
      <c r="R36" s="118"/>
      <c r="S36" s="72" t="s">
        <v>4708</v>
      </c>
      <c r="T36" s="72" t="s">
        <v>4711</v>
      </c>
      <c r="U36" s="72" t="s">
        <v>824</v>
      </c>
      <c r="V36" s="48" t="s">
        <v>249</v>
      </c>
      <c r="W36" s="48" t="s">
        <v>6</v>
      </c>
      <c r="X36" s="48" t="s">
        <v>184</v>
      </c>
      <c r="Y36" s="61">
        <v>44890</v>
      </c>
      <c r="Z36" s="72" t="s">
        <v>4714</v>
      </c>
      <c r="AA36" s="72" t="s">
        <v>4716</v>
      </c>
      <c r="AB36" s="1" t="s">
        <v>4715</v>
      </c>
      <c r="AC36" s="72"/>
      <c r="AD36" s="72">
        <f t="shared" si="1"/>
        <v>13</v>
      </c>
      <c r="AE36" s="72"/>
      <c r="AF36" s="72"/>
      <c r="AG36" s="72"/>
    </row>
    <row r="37" spans="1:33" ht="85.15" customHeight="1">
      <c r="A37" s="63">
        <v>9036</v>
      </c>
      <c r="B37" s="48" t="s">
        <v>167</v>
      </c>
      <c r="C37" s="48" t="s">
        <v>4507</v>
      </c>
      <c r="D37" s="72" t="s">
        <v>4717</v>
      </c>
      <c r="E37" s="48" t="s">
        <v>170</v>
      </c>
      <c r="F37" s="72" t="s">
        <v>4718</v>
      </c>
      <c r="G37" s="72" t="s">
        <v>8</v>
      </c>
      <c r="H37" s="72" t="s">
        <v>4719</v>
      </c>
      <c r="I37" s="72" t="s">
        <v>4720</v>
      </c>
      <c r="J37" s="72" t="s">
        <v>4721</v>
      </c>
      <c r="K37" s="72" t="s">
        <v>4722</v>
      </c>
      <c r="L37" s="48" t="s">
        <v>249</v>
      </c>
      <c r="M37" s="48" t="s">
        <v>6</v>
      </c>
      <c r="N37" s="48">
        <v>94304</v>
      </c>
      <c r="O37" s="48" t="s">
        <v>4723</v>
      </c>
      <c r="P37" s="103">
        <v>37.397138042901197</v>
      </c>
      <c r="Q37" s="103">
        <v>-122.145676969036</v>
      </c>
      <c r="R37" s="118"/>
      <c r="S37" s="72" t="s">
        <v>4718</v>
      </c>
      <c r="T37" s="72" t="s">
        <v>4720</v>
      </c>
      <c r="U37" s="72" t="s">
        <v>4724</v>
      </c>
      <c r="V37" s="48" t="s">
        <v>249</v>
      </c>
      <c r="W37" s="48" t="s">
        <v>6</v>
      </c>
      <c r="X37" s="48" t="s">
        <v>184</v>
      </c>
      <c r="Y37" s="61">
        <v>44443</v>
      </c>
      <c r="Z37" s="72" t="s">
        <v>4725</v>
      </c>
      <c r="AA37" s="72" t="s">
        <v>4727</v>
      </c>
      <c r="AB37" s="1" t="s">
        <v>4726</v>
      </c>
      <c r="AC37" s="72"/>
      <c r="AD37" s="72">
        <f t="shared" si="1"/>
        <v>30</v>
      </c>
      <c r="AE37" s="72"/>
      <c r="AF37" s="72"/>
      <c r="AG37" s="72"/>
    </row>
    <row r="38" spans="1:33" ht="105">
      <c r="A38" s="63">
        <v>9037</v>
      </c>
      <c r="B38" s="48" t="s">
        <v>167</v>
      </c>
      <c r="C38" s="48" t="s">
        <v>4507</v>
      </c>
      <c r="D38" s="72" t="s">
        <v>6950</v>
      </c>
      <c r="E38" s="48" t="s">
        <v>197</v>
      </c>
      <c r="F38" s="72" t="s">
        <v>6951</v>
      </c>
      <c r="G38" s="72" t="s">
        <v>4552</v>
      </c>
      <c r="H38" s="72" t="s">
        <v>6954</v>
      </c>
      <c r="I38" s="514" t="s">
        <v>6999</v>
      </c>
      <c r="J38" s="72" t="s">
        <v>6952</v>
      </c>
      <c r="K38" s="72" t="s">
        <v>7073</v>
      </c>
      <c r="L38" s="48" t="s">
        <v>1287</v>
      </c>
      <c r="M38" s="48" t="s">
        <v>6</v>
      </c>
      <c r="N38" s="48" t="s">
        <v>6953</v>
      </c>
      <c r="O38" s="48" t="s">
        <v>7075</v>
      </c>
      <c r="P38" s="103">
        <v>40.228355822257903</v>
      </c>
      <c r="Q38" s="103">
        <v>-75.068549519171796</v>
      </c>
      <c r="R38" s="242" t="s">
        <v>6930</v>
      </c>
      <c r="S38" s="72" t="s">
        <v>6950</v>
      </c>
      <c r="T38" s="514" t="s">
        <v>7000</v>
      </c>
      <c r="U38" s="72" t="s">
        <v>7073</v>
      </c>
      <c r="V38" s="48" t="s">
        <v>1287</v>
      </c>
      <c r="W38" s="48" t="s">
        <v>6</v>
      </c>
      <c r="X38" s="48" t="s">
        <v>6997</v>
      </c>
      <c r="Y38" s="61">
        <v>45336</v>
      </c>
      <c r="Z38" s="72" t="s">
        <v>861</v>
      </c>
      <c r="AA38" s="72"/>
      <c r="AB38" s="199" t="s">
        <v>7252</v>
      </c>
      <c r="AC38" s="72"/>
      <c r="AD38" s="72">
        <f t="shared" si="1"/>
        <v>29</v>
      </c>
      <c r="AE38" s="72" t="s">
        <v>6948</v>
      </c>
      <c r="AF38" s="72" t="s">
        <v>6949</v>
      </c>
      <c r="AG38" s="72" t="s">
        <v>7070</v>
      </c>
    </row>
    <row r="39" spans="1:33" ht="141" customHeight="1">
      <c r="A39" s="63">
        <v>9038</v>
      </c>
      <c r="B39" s="48" t="s">
        <v>167</v>
      </c>
      <c r="C39" s="48" t="s">
        <v>4507</v>
      </c>
      <c r="D39" s="72" t="s">
        <v>2686</v>
      </c>
      <c r="E39" s="48" t="s">
        <v>197</v>
      </c>
      <c r="F39" s="72" t="s">
        <v>2686</v>
      </c>
      <c r="G39" s="72" t="s">
        <v>8</v>
      </c>
      <c r="H39" s="72" t="s">
        <v>4728</v>
      </c>
      <c r="I39" s="72" t="s">
        <v>4729</v>
      </c>
      <c r="J39" s="72"/>
      <c r="K39" s="72" t="s">
        <v>4730</v>
      </c>
      <c r="L39" s="48" t="s">
        <v>212</v>
      </c>
      <c r="M39" s="48" t="s">
        <v>7</v>
      </c>
      <c r="O39" s="72" t="s">
        <v>2691</v>
      </c>
      <c r="P39" s="103">
        <v>43.86036</v>
      </c>
      <c r="Q39" s="103">
        <v>-79.321520000000007</v>
      </c>
      <c r="R39" s="118"/>
      <c r="S39" s="72" t="s">
        <v>2686</v>
      </c>
      <c r="T39" s="72" t="s">
        <v>4729</v>
      </c>
      <c r="U39" s="72" t="s">
        <v>1008</v>
      </c>
      <c r="V39" s="48" t="s">
        <v>1065</v>
      </c>
      <c r="W39" s="48" t="s">
        <v>7</v>
      </c>
      <c r="X39" s="48" t="s">
        <v>184</v>
      </c>
      <c r="Y39" s="61">
        <v>44890</v>
      </c>
      <c r="Z39" s="72" t="s">
        <v>4731</v>
      </c>
      <c r="AA39" s="72" t="s">
        <v>4732</v>
      </c>
      <c r="AB39" s="524" t="s">
        <v>2693</v>
      </c>
      <c r="AC39" s="72"/>
      <c r="AD39" s="72">
        <f t="shared" si="1"/>
        <v>23</v>
      </c>
      <c r="AE39" s="72"/>
      <c r="AF39" s="72"/>
      <c r="AG39" s="72"/>
    </row>
    <row r="40" spans="1:33" ht="90">
      <c r="A40" s="63">
        <v>9039</v>
      </c>
      <c r="B40" s="48" t="s">
        <v>167</v>
      </c>
      <c r="C40" s="48" t="s">
        <v>4507</v>
      </c>
      <c r="D40" s="72" t="s">
        <v>1035</v>
      </c>
      <c r="E40" s="48" t="s">
        <v>197</v>
      </c>
      <c r="F40" s="72" t="s">
        <v>1035</v>
      </c>
      <c r="G40" s="72" t="s">
        <v>4552</v>
      </c>
      <c r="H40" s="72" t="s">
        <v>4733</v>
      </c>
      <c r="I40" s="72" t="s">
        <v>1036</v>
      </c>
      <c r="J40" s="72" t="s">
        <v>1037</v>
      </c>
      <c r="K40" s="72" t="s">
        <v>1038</v>
      </c>
      <c r="L40" s="48" t="s">
        <v>249</v>
      </c>
      <c r="M40" s="48" t="s">
        <v>6</v>
      </c>
      <c r="N40" s="48">
        <v>92617</v>
      </c>
      <c r="O40" s="48" t="s">
        <v>1039</v>
      </c>
      <c r="P40" s="103">
        <v>33.642878167885698</v>
      </c>
      <c r="Q40" s="103">
        <v>-117.855440272065</v>
      </c>
      <c r="R40" s="118">
        <v>71</v>
      </c>
      <c r="S40" s="72" t="s">
        <v>1035</v>
      </c>
      <c r="T40" s="72" t="s">
        <v>1036</v>
      </c>
      <c r="U40" s="72" t="s">
        <v>1038</v>
      </c>
      <c r="V40" s="48" t="s">
        <v>249</v>
      </c>
      <c r="W40" s="48" t="s">
        <v>6</v>
      </c>
      <c r="X40" s="48" t="s">
        <v>184</v>
      </c>
      <c r="Y40" s="61">
        <v>44890</v>
      </c>
      <c r="Z40" s="7" t="s">
        <v>4734</v>
      </c>
      <c r="AA40" s="72" t="s">
        <v>4735</v>
      </c>
      <c r="AB40" s="115" t="s">
        <v>1042</v>
      </c>
      <c r="AC40" s="72"/>
      <c r="AD40" s="72">
        <f t="shared" si="1"/>
        <v>18</v>
      </c>
      <c r="AE40" s="72"/>
      <c r="AF40" s="72"/>
      <c r="AG40" s="72"/>
    </row>
    <row r="41" spans="1:33" ht="240">
      <c r="A41" s="63">
        <v>9040</v>
      </c>
      <c r="B41" s="48" t="s">
        <v>167</v>
      </c>
      <c r="C41" s="72" t="s">
        <v>4507</v>
      </c>
      <c r="D41" s="72" t="s">
        <v>3536</v>
      </c>
      <c r="E41" s="48" t="s">
        <v>197</v>
      </c>
      <c r="F41" s="72" t="s">
        <v>4736</v>
      </c>
      <c r="G41" s="72" t="s">
        <v>4513</v>
      </c>
      <c r="H41" s="72" t="s">
        <v>4737</v>
      </c>
      <c r="I41" s="72" t="s">
        <v>3539</v>
      </c>
      <c r="J41" s="72" t="s">
        <v>3540</v>
      </c>
      <c r="K41" s="72" t="s">
        <v>3541</v>
      </c>
      <c r="L41" s="76" t="s">
        <v>3430</v>
      </c>
      <c r="M41" s="72" t="s">
        <v>6</v>
      </c>
      <c r="N41" s="76">
        <v>97355</v>
      </c>
      <c r="O41" s="103" t="s">
        <v>4738</v>
      </c>
      <c r="P41" s="103">
        <v>44.549052367809303</v>
      </c>
      <c r="Q41" s="103">
        <v>-122.91976220768601</v>
      </c>
      <c r="R41" s="157">
        <v>15</v>
      </c>
      <c r="S41" s="76" t="s">
        <v>3536</v>
      </c>
      <c r="T41" s="76" t="s">
        <v>3543</v>
      </c>
      <c r="U41" s="72" t="s">
        <v>3541</v>
      </c>
      <c r="V41" s="48" t="s">
        <v>3430</v>
      </c>
      <c r="W41" s="48" t="s">
        <v>6</v>
      </c>
      <c r="X41" s="48" t="s">
        <v>184</v>
      </c>
      <c r="Y41" s="61">
        <v>45095</v>
      </c>
      <c r="Z41" s="72" t="s">
        <v>3544</v>
      </c>
      <c r="AA41" s="72"/>
      <c r="AB41" s="1" t="s">
        <v>4739</v>
      </c>
      <c r="AC41" s="72"/>
      <c r="AD41" s="72">
        <f t="shared" si="1"/>
        <v>16</v>
      </c>
      <c r="AE41" s="72"/>
      <c r="AF41" s="72"/>
      <c r="AG41" s="72"/>
    </row>
    <row r="42" spans="1:33" ht="105">
      <c r="A42" s="63">
        <v>9041</v>
      </c>
      <c r="B42" s="48" t="s">
        <v>167</v>
      </c>
      <c r="C42" s="48" t="s">
        <v>4507</v>
      </c>
      <c r="D42" s="72" t="s">
        <v>4740</v>
      </c>
      <c r="E42" s="48" t="s">
        <v>197</v>
      </c>
      <c r="F42" s="72" t="s">
        <v>4741</v>
      </c>
      <c r="G42" s="72" t="s">
        <v>4552</v>
      </c>
      <c r="H42" s="72" t="s">
        <v>4742</v>
      </c>
      <c r="I42" s="72" t="s">
        <v>4743</v>
      </c>
      <c r="J42" s="72" t="s">
        <v>4744</v>
      </c>
      <c r="K42" s="72" t="s">
        <v>4745</v>
      </c>
      <c r="L42" s="48" t="s">
        <v>226</v>
      </c>
      <c r="M42" s="48" t="s">
        <v>7</v>
      </c>
      <c r="N42" s="48" t="s">
        <v>4746</v>
      </c>
      <c r="O42" s="48" t="s">
        <v>4747</v>
      </c>
      <c r="P42" s="103">
        <v>49.214055623117602</v>
      </c>
      <c r="Q42" s="103">
        <v>-122.66600448689</v>
      </c>
      <c r="R42" s="118"/>
      <c r="S42" s="72" t="s">
        <v>4748</v>
      </c>
      <c r="T42" s="72" t="s">
        <v>4743</v>
      </c>
      <c r="U42" s="72" t="s">
        <v>4749</v>
      </c>
      <c r="V42" s="48" t="s">
        <v>4749</v>
      </c>
      <c r="W42" s="48" t="s">
        <v>3439</v>
      </c>
      <c r="X42" s="48" t="s">
        <v>184</v>
      </c>
      <c r="Y42" s="61">
        <v>44435</v>
      </c>
      <c r="Z42" s="72" t="s">
        <v>4750</v>
      </c>
      <c r="AA42" s="72"/>
      <c r="AB42" s="1" t="s">
        <v>4751</v>
      </c>
      <c r="AC42" s="72"/>
      <c r="AD42" s="72">
        <f t="shared" si="1"/>
        <v>22</v>
      </c>
      <c r="AE42" s="72"/>
      <c r="AF42" s="72"/>
      <c r="AG42" s="72"/>
    </row>
    <row r="43" spans="1:33" ht="75">
      <c r="A43" s="63">
        <v>9042</v>
      </c>
      <c r="B43" s="48" t="s">
        <v>167</v>
      </c>
      <c r="C43" s="48" t="s">
        <v>4507</v>
      </c>
      <c r="D43" s="72" t="s">
        <v>4752</v>
      </c>
      <c r="E43" s="48" t="s">
        <v>197</v>
      </c>
      <c r="F43" s="72" t="s">
        <v>4752</v>
      </c>
      <c r="G43" s="72" t="s">
        <v>4509</v>
      </c>
      <c r="H43" s="72" t="s">
        <v>4753</v>
      </c>
      <c r="I43" s="72" t="s">
        <v>4754</v>
      </c>
      <c r="J43" s="72" t="s">
        <v>4755</v>
      </c>
      <c r="K43" s="72" t="s">
        <v>4756</v>
      </c>
      <c r="L43" s="48" t="s">
        <v>993</v>
      </c>
      <c r="M43" s="48" t="s">
        <v>6</v>
      </c>
      <c r="N43" s="48">
        <v>53080</v>
      </c>
      <c r="O43" s="48" t="s">
        <v>4757</v>
      </c>
      <c r="P43" s="103">
        <v>43.390432999616898</v>
      </c>
      <c r="Q43" s="103">
        <v>-87.951106429221596</v>
      </c>
      <c r="R43" s="118"/>
      <c r="S43" s="72" t="s">
        <v>4752</v>
      </c>
      <c r="T43" s="72" t="s">
        <v>4754</v>
      </c>
      <c r="U43" s="72" t="s">
        <v>4756</v>
      </c>
      <c r="V43" s="48" t="s">
        <v>993</v>
      </c>
      <c r="W43" s="48" t="s">
        <v>6</v>
      </c>
      <c r="X43" s="48" t="s">
        <v>184</v>
      </c>
      <c r="Y43" s="61">
        <v>44435</v>
      </c>
      <c r="Z43" s="72" t="s">
        <v>4758</v>
      </c>
      <c r="AA43" s="72"/>
      <c r="AB43" s="523" t="s">
        <v>4759</v>
      </c>
      <c r="AC43" s="72"/>
      <c r="AD43" s="72">
        <f t="shared" si="1"/>
        <v>17</v>
      </c>
      <c r="AE43" s="72"/>
      <c r="AF43" s="72"/>
      <c r="AG43" s="72"/>
    </row>
    <row r="44" spans="1:33" ht="105">
      <c r="A44" s="63">
        <v>9043</v>
      </c>
      <c r="B44" s="48" t="s">
        <v>167</v>
      </c>
      <c r="C44" s="48" t="s">
        <v>4507</v>
      </c>
      <c r="D44" s="72" t="s">
        <v>4760</v>
      </c>
      <c r="E44" s="48" t="s">
        <v>197</v>
      </c>
      <c r="F44" s="72" t="s">
        <v>4761</v>
      </c>
      <c r="G44" s="72" t="s">
        <v>4552</v>
      </c>
      <c r="H44" s="72" t="s">
        <v>4762</v>
      </c>
      <c r="I44" s="72" t="s">
        <v>4763</v>
      </c>
      <c r="J44" s="72" t="s">
        <v>4764</v>
      </c>
      <c r="K44" s="72" t="s">
        <v>4765</v>
      </c>
      <c r="L44" s="48" t="s">
        <v>249</v>
      </c>
      <c r="M44" s="48" t="s">
        <v>6</v>
      </c>
      <c r="N44" s="48">
        <v>94545</v>
      </c>
      <c r="O44" s="48" t="s">
        <v>4766</v>
      </c>
      <c r="P44" s="103">
        <v>37.640880727931098</v>
      </c>
      <c r="Q44" s="103">
        <v>-122.13744191798</v>
      </c>
      <c r="R44" s="118">
        <v>67</v>
      </c>
      <c r="S44" s="72" t="s">
        <v>7298</v>
      </c>
      <c r="T44" s="72" t="s">
        <v>4763</v>
      </c>
      <c r="U44" s="72" t="s">
        <v>4768</v>
      </c>
      <c r="V44" s="48" t="s">
        <v>7299</v>
      </c>
      <c r="W44" s="48" t="s">
        <v>1076</v>
      </c>
      <c r="X44" s="48" t="s">
        <v>184</v>
      </c>
      <c r="Y44" s="61">
        <v>44779</v>
      </c>
      <c r="Z44" s="72" t="s">
        <v>4770</v>
      </c>
      <c r="AA44" s="72"/>
      <c r="AB44" s="599" t="s">
        <v>4771</v>
      </c>
      <c r="AC44" s="72"/>
      <c r="AD44" s="72">
        <f t="shared" si="1"/>
        <v>29</v>
      </c>
      <c r="AE44" s="72"/>
      <c r="AF44" s="72"/>
      <c r="AG44" s="72"/>
    </row>
    <row r="45" spans="1:33" ht="75">
      <c r="A45" s="63">
        <v>9044</v>
      </c>
      <c r="B45" s="48" t="s">
        <v>167</v>
      </c>
      <c r="C45" s="48" t="s">
        <v>4507</v>
      </c>
      <c r="D45" s="72" t="s">
        <v>2743</v>
      </c>
      <c r="E45" s="48" t="s">
        <v>170</v>
      </c>
      <c r="F45" s="72" t="s">
        <v>4772</v>
      </c>
      <c r="G45" s="72" t="s">
        <v>4509</v>
      </c>
      <c r="H45" s="72" t="s">
        <v>4773</v>
      </c>
      <c r="I45" s="72" t="s">
        <v>2745</v>
      </c>
      <c r="J45" s="72" t="s">
        <v>4774</v>
      </c>
      <c r="K45" s="72" t="s">
        <v>2000</v>
      </c>
      <c r="L45" s="48" t="s">
        <v>212</v>
      </c>
      <c r="M45" s="48" t="s">
        <v>7</v>
      </c>
      <c r="N45" s="48" t="s">
        <v>4775</v>
      </c>
      <c r="O45" s="48" t="s">
        <v>4776</v>
      </c>
      <c r="P45" s="103">
        <v>42.303280173782198</v>
      </c>
      <c r="Q45" s="103">
        <v>-83.022206802486494</v>
      </c>
      <c r="R45" s="118"/>
      <c r="S45" s="72" t="s">
        <v>2743</v>
      </c>
      <c r="T45" s="72" t="s">
        <v>2745</v>
      </c>
      <c r="U45" s="72" t="s">
        <v>1083</v>
      </c>
      <c r="V45" s="48" t="s">
        <v>435</v>
      </c>
      <c r="W45" s="48" t="s">
        <v>6</v>
      </c>
      <c r="X45" s="48" t="s">
        <v>184</v>
      </c>
      <c r="Y45" s="61">
        <v>44435</v>
      </c>
      <c r="Z45" s="72" t="s">
        <v>861</v>
      </c>
      <c r="AA45" s="72"/>
      <c r="AB45" s="523" t="s">
        <v>4777</v>
      </c>
      <c r="AC45" s="72"/>
      <c r="AD45" s="72">
        <f t="shared" si="1"/>
        <v>20</v>
      </c>
      <c r="AE45" s="72"/>
      <c r="AF45" s="72"/>
      <c r="AG45" s="72"/>
    </row>
    <row r="46" spans="1:33" ht="90">
      <c r="A46" s="63">
        <v>9045</v>
      </c>
      <c r="B46" s="48" t="s">
        <v>167</v>
      </c>
      <c r="C46" s="48" t="s">
        <v>4507</v>
      </c>
      <c r="D46" s="72" t="s">
        <v>4784</v>
      </c>
      <c r="E46" s="48" t="s">
        <v>170</v>
      </c>
      <c r="F46" s="72" t="s">
        <v>2408</v>
      </c>
      <c r="G46" s="72" t="s">
        <v>4513</v>
      </c>
      <c r="H46" s="72" t="s">
        <v>4785</v>
      </c>
      <c r="I46" s="72" t="s">
        <v>1070</v>
      </c>
      <c r="J46" s="72" t="s">
        <v>4780</v>
      </c>
      <c r="K46" s="72" t="s">
        <v>4781</v>
      </c>
      <c r="L46" s="48" t="s">
        <v>927</v>
      </c>
      <c r="M46" s="48" t="s">
        <v>3834</v>
      </c>
      <c r="N46" s="48">
        <v>44131</v>
      </c>
      <c r="O46" s="48" t="s">
        <v>4782</v>
      </c>
      <c r="P46" s="103">
        <v>41.362788396854</v>
      </c>
      <c r="Q46" s="103">
        <v>-81.624700485464601</v>
      </c>
      <c r="R46" s="118"/>
      <c r="S46" s="76" t="s">
        <v>1072</v>
      </c>
      <c r="T46" s="72" t="s">
        <v>1070</v>
      </c>
      <c r="U46" s="72" t="s">
        <v>1074</v>
      </c>
      <c r="V46" s="48"/>
      <c r="W46" s="48" t="s">
        <v>1076</v>
      </c>
      <c r="X46" s="60" t="s">
        <v>184</v>
      </c>
      <c r="Y46" s="105">
        <v>45090</v>
      </c>
      <c r="Z46" s="72" t="s">
        <v>4786</v>
      </c>
      <c r="AA46" s="72"/>
      <c r="AB46" s="524" t="s">
        <v>1803</v>
      </c>
      <c r="AC46" s="72"/>
      <c r="AD46" s="72">
        <f t="shared" si="1"/>
        <v>27</v>
      </c>
      <c r="AE46" s="72"/>
      <c r="AF46" s="72"/>
      <c r="AG46" s="72"/>
    </row>
    <row r="47" spans="1:33" ht="90">
      <c r="A47" s="63">
        <v>9046</v>
      </c>
      <c r="B47" s="48" t="s">
        <v>167</v>
      </c>
      <c r="C47" s="48" t="s">
        <v>4507</v>
      </c>
      <c r="D47" s="72" t="s">
        <v>4784</v>
      </c>
      <c r="E47" s="48" t="s">
        <v>170</v>
      </c>
      <c r="F47" s="72" t="s">
        <v>4787</v>
      </c>
      <c r="G47" s="72" t="s">
        <v>8</v>
      </c>
      <c r="H47" s="72" t="s">
        <v>4788</v>
      </c>
      <c r="I47" s="72" t="s">
        <v>1070</v>
      </c>
      <c r="J47" s="72" t="s">
        <v>4789</v>
      </c>
      <c r="K47" s="72" t="s">
        <v>824</v>
      </c>
      <c r="L47" s="48" t="s">
        <v>249</v>
      </c>
      <c r="M47" s="48" t="s">
        <v>6</v>
      </c>
      <c r="N47" s="48">
        <v>94538</v>
      </c>
      <c r="O47" s="48" t="s">
        <v>4782</v>
      </c>
      <c r="P47" s="103">
        <v>37.4634510868947</v>
      </c>
      <c r="Q47" s="103">
        <v>-121.925105931478</v>
      </c>
      <c r="R47" s="118"/>
      <c r="S47" s="76" t="s">
        <v>1072</v>
      </c>
      <c r="T47" s="72" t="s">
        <v>1070</v>
      </c>
      <c r="U47" s="72" t="s">
        <v>1074</v>
      </c>
      <c r="V47" s="48"/>
      <c r="W47" s="48" t="s">
        <v>1076</v>
      </c>
      <c r="X47" s="60" t="s">
        <v>184</v>
      </c>
      <c r="Y47" s="105">
        <v>45090</v>
      </c>
      <c r="Z47" s="72" t="s">
        <v>4786</v>
      </c>
      <c r="AA47" s="72"/>
      <c r="AB47" s="524" t="s">
        <v>1803</v>
      </c>
      <c r="AC47" s="72"/>
      <c r="AD47" s="72">
        <f t="shared" si="1"/>
        <v>27</v>
      </c>
      <c r="AE47" s="72"/>
      <c r="AF47" s="72"/>
      <c r="AG47" s="72"/>
    </row>
    <row r="48" spans="1:33" ht="90">
      <c r="A48" s="63">
        <v>9047</v>
      </c>
      <c r="B48" s="48" t="s">
        <v>167</v>
      </c>
      <c r="C48" s="48" t="s">
        <v>4507</v>
      </c>
      <c r="D48" s="72" t="s">
        <v>4778</v>
      </c>
      <c r="E48" s="48" t="s">
        <v>170</v>
      </c>
      <c r="F48" s="72" t="s">
        <v>126</v>
      </c>
      <c r="G48" s="72" t="s">
        <v>4509</v>
      </c>
      <c r="H48" s="72" t="s">
        <v>7300</v>
      </c>
      <c r="I48" s="72" t="s">
        <v>1070</v>
      </c>
      <c r="J48" s="72" t="s">
        <v>4780</v>
      </c>
      <c r="K48" s="72" t="s">
        <v>4781</v>
      </c>
      <c r="L48" s="48" t="s">
        <v>927</v>
      </c>
      <c r="M48" s="48" t="s">
        <v>6</v>
      </c>
      <c r="N48" s="48">
        <v>44131</v>
      </c>
      <c r="O48" s="48" t="s">
        <v>4782</v>
      </c>
      <c r="P48" s="103">
        <v>41.362816580334901</v>
      </c>
      <c r="Q48" s="103">
        <v>-81.624614654749493</v>
      </c>
      <c r="R48" s="118"/>
      <c r="S48" s="76" t="s">
        <v>1072</v>
      </c>
      <c r="T48" s="76" t="s">
        <v>1070</v>
      </c>
      <c r="U48" s="72" t="s">
        <v>1074</v>
      </c>
      <c r="V48" s="48"/>
      <c r="W48" s="48" t="s">
        <v>1076</v>
      </c>
      <c r="X48" s="60" t="s">
        <v>184</v>
      </c>
      <c r="Y48" s="105">
        <v>45090</v>
      </c>
      <c r="Z48" s="72" t="s">
        <v>4783</v>
      </c>
      <c r="AA48" s="72"/>
      <c r="AB48" s="524" t="s">
        <v>1803</v>
      </c>
      <c r="AC48" s="72"/>
      <c r="AD48" s="72">
        <f t="shared" si="1"/>
        <v>27</v>
      </c>
      <c r="AE48" s="72"/>
      <c r="AF48" s="72"/>
      <c r="AG48" s="72"/>
    </row>
    <row r="49" spans="1:33" ht="60">
      <c r="A49" s="63">
        <v>9048</v>
      </c>
      <c r="B49" s="48" t="s">
        <v>167</v>
      </c>
      <c r="C49" s="48" t="s">
        <v>4507</v>
      </c>
      <c r="D49" s="72" t="s">
        <v>4790</v>
      </c>
      <c r="E49" s="48" t="s">
        <v>197</v>
      </c>
      <c r="F49" s="72" t="s">
        <v>4790</v>
      </c>
      <c r="G49" s="72" t="s">
        <v>4552</v>
      </c>
      <c r="H49" s="72" t="s">
        <v>4791</v>
      </c>
      <c r="I49" s="72" t="s">
        <v>4792</v>
      </c>
      <c r="J49" s="72" t="s">
        <v>4793</v>
      </c>
      <c r="K49" s="72" t="s">
        <v>2133</v>
      </c>
      <c r="L49" s="48" t="s">
        <v>806</v>
      </c>
      <c r="M49" s="48" t="s">
        <v>6</v>
      </c>
      <c r="N49" s="48">
        <v>14615</v>
      </c>
      <c r="P49" s="103">
        <v>43.201962306288699</v>
      </c>
      <c r="Q49" s="103">
        <v>-77.629025076192093</v>
      </c>
      <c r="R49" s="118"/>
      <c r="S49" s="72" t="s">
        <v>4794</v>
      </c>
      <c r="T49" s="72" t="s">
        <v>4792</v>
      </c>
      <c r="U49" s="72" t="s">
        <v>2133</v>
      </c>
      <c r="V49" s="48" t="s">
        <v>806</v>
      </c>
      <c r="W49" s="48" t="s">
        <v>6</v>
      </c>
      <c r="X49" s="48" t="s">
        <v>184</v>
      </c>
      <c r="Y49" s="61">
        <v>44434</v>
      </c>
      <c r="Z49" s="72" t="s">
        <v>4795</v>
      </c>
      <c r="AA49" s="72"/>
      <c r="AB49" s="600" t="s">
        <v>4796</v>
      </c>
      <c r="AC49" s="72"/>
      <c r="AD49" s="72">
        <f t="shared" si="1"/>
        <v>19</v>
      </c>
      <c r="AE49" s="72"/>
      <c r="AF49" s="72"/>
      <c r="AG49" s="72"/>
    </row>
    <row r="50" spans="1:33" ht="90">
      <c r="A50" s="63">
        <v>9049</v>
      </c>
      <c r="B50" s="48" t="s">
        <v>167</v>
      </c>
      <c r="C50" s="48" t="s">
        <v>4507</v>
      </c>
      <c r="D50" s="72" t="s">
        <v>4797</v>
      </c>
      <c r="E50" s="48" t="s">
        <v>197</v>
      </c>
      <c r="F50" s="72" t="s">
        <v>4798</v>
      </c>
      <c r="G50" s="72" t="s">
        <v>4552</v>
      </c>
      <c r="H50" s="72" t="s">
        <v>4799</v>
      </c>
      <c r="I50" s="72" t="s">
        <v>1091</v>
      </c>
      <c r="J50" s="72" t="s">
        <v>4800</v>
      </c>
      <c r="K50" s="72" t="s">
        <v>1322</v>
      </c>
      <c r="L50" s="60" t="s">
        <v>359</v>
      </c>
      <c r="M50" s="60" t="s">
        <v>6</v>
      </c>
      <c r="N50" s="60">
        <v>98837</v>
      </c>
      <c r="O50" s="48" t="s">
        <v>1094</v>
      </c>
      <c r="P50" s="103">
        <v>47.135893560241797</v>
      </c>
      <c r="Q50" s="103">
        <v>-119.199546358134</v>
      </c>
      <c r="R50" s="201" t="s">
        <v>4801</v>
      </c>
      <c r="S50" s="72" t="s">
        <v>1096</v>
      </c>
      <c r="T50" s="76" t="s">
        <v>1091</v>
      </c>
      <c r="U50" s="76" t="s">
        <v>1093</v>
      </c>
      <c r="V50" s="60" t="s">
        <v>359</v>
      </c>
      <c r="W50" s="60" t="s">
        <v>6</v>
      </c>
      <c r="X50" s="60" t="s">
        <v>184</v>
      </c>
      <c r="Y50" s="105">
        <v>44435</v>
      </c>
      <c r="Z50" s="72" t="s">
        <v>4802</v>
      </c>
      <c r="AA50" s="72" t="s">
        <v>4803</v>
      </c>
      <c r="AB50" s="1" t="s">
        <v>6715</v>
      </c>
      <c r="AC50" s="72"/>
      <c r="AD50" s="72">
        <f t="shared" si="1"/>
        <v>24</v>
      </c>
      <c r="AE50" s="72"/>
      <c r="AF50" s="72"/>
      <c r="AG50" s="72"/>
    </row>
    <row r="51" spans="1:33" ht="90">
      <c r="A51" s="63">
        <v>9050</v>
      </c>
      <c r="B51" s="48" t="s">
        <v>167</v>
      </c>
      <c r="C51" s="48" t="s">
        <v>4507</v>
      </c>
      <c r="D51" s="72" t="s">
        <v>4797</v>
      </c>
      <c r="E51" s="48" t="s">
        <v>197</v>
      </c>
      <c r="F51" s="72" t="s">
        <v>4804</v>
      </c>
      <c r="G51" s="72" t="s">
        <v>8</v>
      </c>
      <c r="H51" s="72" t="s">
        <v>4805</v>
      </c>
      <c r="I51" s="72" t="s">
        <v>1091</v>
      </c>
      <c r="J51" s="72" t="s">
        <v>4806</v>
      </c>
      <c r="K51" s="72" t="s">
        <v>1093</v>
      </c>
      <c r="L51" s="48" t="s">
        <v>359</v>
      </c>
      <c r="M51" s="48" t="s">
        <v>6</v>
      </c>
      <c r="N51" s="48">
        <v>98072</v>
      </c>
      <c r="O51" s="48" t="s">
        <v>1094</v>
      </c>
      <c r="P51" s="103">
        <v>47.782048681228098</v>
      </c>
      <c r="Q51" s="103">
        <v>-122.15435580228799</v>
      </c>
      <c r="R51" s="118">
        <v>50</v>
      </c>
      <c r="S51" s="72" t="s">
        <v>1096</v>
      </c>
      <c r="T51" s="76" t="s">
        <v>1091</v>
      </c>
      <c r="U51" s="76" t="s">
        <v>1093</v>
      </c>
      <c r="V51" s="60" t="s">
        <v>359</v>
      </c>
      <c r="W51" s="60" t="s">
        <v>6</v>
      </c>
      <c r="X51" s="60" t="s">
        <v>184</v>
      </c>
      <c r="Y51" s="105">
        <v>44435</v>
      </c>
      <c r="Z51" s="72" t="s">
        <v>4807</v>
      </c>
      <c r="AA51" s="72"/>
      <c r="AB51" s="1" t="s">
        <v>6715</v>
      </c>
      <c r="AC51" s="72"/>
      <c r="AD51" s="72">
        <f t="shared" si="1"/>
        <v>24</v>
      </c>
      <c r="AE51" s="72"/>
      <c r="AF51" s="72"/>
      <c r="AG51" s="72"/>
    </row>
    <row r="52" spans="1:33" ht="75">
      <c r="A52" s="63">
        <v>9051</v>
      </c>
      <c r="B52" s="48" t="s">
        <v>167</v>
      </c>
      <c r="C52" s="48" t="s">
        <v>4507</v>
      </c>
      <c r="D52" s="72" t="s">
        <v>4808</v>
      </c>
      <c r="E52" s="48" t="s">
        <v>197</v>
      </c>
      <c r="F52" s="72" t="s">
        <v>4809</v>
      </c>
      <c r="G52" s="72" t="s">
        <v>4509</v>
      </c>
      <c r="H52" s="72" t="s">
        <v>4810</v>
      </c>
      <c r="I52" s="72" t="s">
        <v>4811</v>
      </c>
      <c r="J52" s="72" t="s">
        <v>4812</v>
      </c>
      <c r="K52" s="72" t="s">
        <v>2916</v>
      </c>
      <c r="L52" s="48" t="s">
        <v>736</v>
      </c>
      <c r="M52" s="48" t="s">
        <v>6</v>
      </c>
      <c r="N52" s="48">
        <v>80503</v>
      </c>
      <c r="O52" s="48" t="s">
        <v>4813</v>
      </c>
      <c r="P52" s="103">
        <v>39.780937035996097</v>
      </c>
      <c r="Q52" s="103">
        <v>-105.166260060363</v>
      </c>
      <c r="R52" s="118"/>
      <c r="S52" s="72" t="s">
        <v>4814</v>
      </c>
      <c r="T52" s="72" t="s">
        <v>4811</v>
      </c>
      <c r="U52" s="72" t="s">
        <v>2916</v>
      </c>
      <c r="V52" s="48" t="s">
        <v>736</v>
      </c>
      <c r="W52" s="48" t="s">
        <v>6</v>
      </c>
      <c r="X52" s="48" t="s">
        <v>184</v>
      </c>
      <c r="Y52" s="61">
        <v>44425</v>
      </c>
      <c r="Z52" s="72" t="s">
        <v>4815</v>
      </c>
      <c r="AA52" s="72" t="s">
        <v>4817</v>
      </c>
      <c r="AB52" s="524" t="s">
        <v>4816</v>
      </c>
      <c r="AC52" s="72"/>
      <c r="AD52" s="72">
        <f t="shared" si="1"/>
        <v>26</v>
      </c>
      <c r="AE52" s="72"/>
      <c r="AF52" s="72"/>
      <c r="AG52" s="72"/>
    </row>
    <row r="53" spans="1:33" ht="90">
      <c r="A53" s="63">
        <v>9052</v>
      </c>
      <c r="B53" s="48" t="s">
        <v>167</v>
      </c>
      <c r="C53" s="48" t="s">
        <v>4507</v>
      </c>
      <c r="D53" s="72" t="s">
        <v>4818</v>
      </c>
      <c r="E53" s="48" t="s">
        <v>197</v>
      </c>
      <c r="F53" s="72" t="s">
        <v>4819</v>
      </c>
      <c r="G53" s="72" t="s">
        <v>4513</v>
      </c>
      <c r="H53" s="72" t="s">
        <v>4264</v>
      </c>
      <c r="I53" s="72" t="s">
        <v>4820</v>
      </c>
      <c r="J53" s="72" t="s">
        <v>4821</v>
      </c>
      <c r="K53" s="72" t="s">
        <v>2075</v>
      </c>
      <c r="L53" s="48" t="s">
        <v>249</v>
      </c>
      <c r="M53" s="48" t="s">
        <v>6</v>
      </c>
      <c r="N53" s="48">
        <v>95120</v>
      </c>
      <c r="O53" s="48" t="s">
        <v>4822</v>
      </c>
      <c r="P53" s="103">
        <v>37.2105942896738</v>
      </c>
      <c r="Q53" s="103">
        <v>-121.80717090120601</v>
      </c>
      <c r="R53" s="118"/>
      <c r="S53" s="72" t="s">
        <v>4818</v>
      </c>
      <c r="T53" s="72" t="s">
        <v>4820</v>
      </c>
      <c r="U53" s="72" t="s">
        <v>4823</v>
      </c>
      <c r="V53" s="48" t="s">
        <v>806</v>
      </c>
      <c r="W53" s="48" t="s">
        <v>6</v>
      </c>
      <c r="X53" s="48"/>
      <c r="Y53" s="61"/>
      <c r="Z53" s="72" t="s">
        <v>4824</v>
      </c>
      <c r="AA53" s="72"/>
      <c r="AB53" s="523" t="s">
        <v>4825</v>
      </c>
      <c r="AC53" s="72"/>
      <c r="AD53" s="72">
        <f t="shared" si="1"/>
        <v>25</v>
      </c>
      <c r="AE53" s="72"/>
      <c r="AF53" s="72"/>
      <c r="AG53" s="72"/>
    </row>
    <row r="54" spans="1:33" ht="90">
      <c r="A54" s="63">
        <v>9053</v>
      </c>
      <c r="B54" s="48" t="s">
        <v>6828</v>
      </c>
      <c r="C54" s="48" t="s">
        <v>4507</v>
      </c>
      <c r="D54" s="72" t="s">
        <v>6962</v>
      </c>
      <c r="E54" s="48" t="s">
        <v>170</v>
      </c>
      <c r="F54" s="72" t="s">
        <v>6963</v>
      </c>
      <c r="G54" s="72" t="s">
        <v>4513</v>
      </c>
      <c r="H54" s="72" t="s">
        <v>7236</v>
      </c>
      <c r="I54" s="514" t="s">
        <v>7003</v>
      </c>
      <c r="J54" s="72" t="s">
        <v>6964</v>
      </c>
      <c r="K54" s="72" t="s">
        <v>3033</v>
      </c>
      <c r="L54" s="48" t="s">
        <v>212</v>
      </c>
      <c r="M54" s="48" t="s">
        <v>7</v>
      </c>
      <c r="N54" s="48" t="s">
        <v>6965</v>
      </c>
      <c r="O54" s="48" t="s">
        <v>7077</v>
      </c>
      <c r="P54" s="103">
        <v>43.455857245390597</v>
      </c>
      <c r="Q54" s="103">
        <v>-80.561956761329</v>
      </c>
      <c r="R54" s="242" t="s">
        <v>1239</v>
      </c>
      <c r="S54" s="72" t="s">
        <v>6962</v>
      </c>
      <c r="T54" s="514" t="s">
        <v>7003</v>
      </c>
      <c r="U54" s="72" t="s">
        <v>3033</v>
      </c>
      <c r="V54" s="48" t="s">
        <v>212</v>
      </c>
      <c r="W54" s="48" t="s">
        <v>7</v>
      </c>
      <c r="X54" s="48" t="s">
        <v>6997</v>
      </c>
      <c r="Y54" s="61">
        <v>45336</v>
      </c>
      <c r="Z54" s="72" t="s">
        <v>861</v>
      </c>
      <c r="AA54" s="72"/>
      <c r="AB54" s="72" t="s">
        <v>6986</v>
      </c>
      <c r="AC54" s="72"/>
      <c r="AD54" s="72">
        <f t="shared" si="1"/>
        <v>29</v>
      </c>
      <c r="AE54" s="72" t="s">
        <v>6960</v>
      </c>
      <c r="AF54" s="72" t="s">
        <v>6961</v>
      </c>
      <c r="AG54" s="72" t="s">
        <v>7071</v>
      </c>
    </row>
    <row r="55" spans="1:33" ht="105">
      <c r="A55" s="63">
        <v>9054</v>
      </c>
      <c r="B55" s="48" t="s">
        <v>167</v>
      </c>
      <c r="C55" s="48" t="s">
        <v>4507</v>
      </c>
      <c r="D55" s="72" t="s">
        <v>4826</v>
      </c>
      <c r="E55" s="48" t="s">
        <v>197</v>
      </c>
      <c r="F55" s="72" t="s">
        <v>4826</v>
      </c>
      <c r="G55" s="72" t="s">
        <v>4552</v>
      </c>
      <c r="H55" s="72" t="s">
        <v>4827</v>
      </c>
      <c r="I55" s="72" t="s">
        <v>4828</v>
      </c>
      <c r="J55" s="72" t="s">
        <v>4829</v>
      </c>
      <c r="K55" s="72" t="s">
        <v>2375</v>
      </c>
      <c r="L55" s="48" t="s">
        <v>736</v>
      </c>
      <c r="M55" s="48" t="s">
        <v>6</v>
      </c>
      <c r="N55" s="48">
        <v>80127</v>
      </c>
      <c r="O55" s="48" t="s">
        <v>4830</v>
      </c>
      <c r="P55" s="103">
        <v>39.5692339168925</v>
      </c>
      <c r="Q55" s="103">
        <v>-105.12648145852</v>
      </c>
      <c r="R55" s="118"/>
      <c r="S55" s="72" t="s">
        <v>4826</v>
      </c>
      <c r="T55" s="72" t="s">
        <v>4828</v>
      </c>
      <c r="U55" s="72" t="s">
        <v>2375</v>
      </c>
      <c r="V55" s="48" t="s">
        <v>736</v>
      </c>
      <c r="W55" s="48" t="s">
        <v>6</v>
      </c>
      <c r="X55" s="48" t="s">
        <v>184</v>
      </c>
      <c r="Y55" s="61">
        <v>44434</v>
      </c>
      <c r="Z55" s="72" t="s">
        <v>4831</v>
      </c>
      <c r="AA55" s="72" t="s">
        <v>4833</v>
      </c>
      <c r="AB55" s="1" t="s">
        <v>4832</v>
      </c>
      <c r="AC55" s="72"/>
      <c r="AD55" s="72">
        <f t="shared" si="1"/>
        <v>31</v>
      </c>
      <c r="AE55" s="72"/>
      <c r="AF55" s="72"/>
      <c r="AG55" s="72"/>
    </row>
    <row r="56" spans="1:33" ht="60">
      <c r="A56" s="63">
        <v>9055</v>
      </c>
      <c r="B56" s="48" t="s">
        <v>230</v>
      </c>
      <c r="C56" s="48" t="s">
        <v>4507</v>
      </c>
      <c r="D56" s="72" t="s">
        <v>4834</v>
      </c>
      <c r="E56" s="48" t="s">
        <v>170</v>
      </c>
      <c r="F56" s="72" t="s">
        <v>4835</v>
      </c>
      <c r="G56" s="72" t="s">
        <v>4836</v>
      </c>
      <c r="H56" s="72" t="s">
        <v>4837</v>
      </c>
      <c r="I56" s="72" t="s">
        <v>3635</v>
      </c>
      <c r="J56" s="72" t="s">
        <v>4838</v>
      </c>
      <c r="K56" s="72" t="s">
        <v>3637</v>
      </c>
      <c r="L56" s="48" t="s">
        <v>534</v>
      </c>
      <c r="M56" s="48" t="s">
        <v>6</v>
      </c>
      <c r="N56" s="48" t="s">
        <v>4839</v>
      </c>
      <c r="O56" s="48" t="s">
        <v>3638</v>
      </c>
      <c r="P56" s="103">
        <v>45.067138911804797</v>
      </c>
      <c r="Q56" s="103">
        <v>-93.233446100719206</v>
      </c>
      <c r="R56" s="118">
        <v>3</v>
      </c>
      <c r="S56" s="72" t="s">
        <v>4834</v>
      </c>
      <c r="T56" s="72" t="s">
        <v>3635</v>
      </c>
      <c r="U56" s="72" t="s">
        <v>3637</v>
      </c>
      <c r="V56" s="48" t="s">
        <v>534</v>
      </c>
      <c r="W56" s="48" t="s">
        <v>6</v>
      </c>
      <c r="X56" s="48" t="s">
        <v>184</v>
      </c>
      <c r="Y56" s="61">
        <v>45087</v>
      </c>
      <c r="Z56" s="72" t="s">
        <v>4840</v>
      </c>
      <c r="AA56" s="72"/>
      <c r="AB56" s="525" t="s">
        <v>4841</v>
      </c>
      <c r="AC56" s="525"/>
      <c r="AD56" s="72">
        <f t="shared" si="1"/>
        <v>16</v>
      </c>
      <c r="AE56" s="72"/>
      <c r="AF56" s="72"/>
      <c r="AG56" s="72"/>
    </row>
    <row r="57" spans="1:33" ht="90">
      <c r="A57" s="63">
        <v>9056</v>
      </c>
      <c r="B57" s="48" t="s">
        <v>167</v>
      </c>
      <c r="C57" s="48" t="s">
        <v>4507</v>
      </c>
      <c r="D57" s="72" t="s">
        <v>4842</v>
      </c>
      <c r="E57" s="48" t="s">
        <v>197</v>
      </c>
      <c r="F57" s="72" t="s">
        <v>4843</v>
      </c>
      <c r="G57" s="72" t="s">
        <v>4527</v>
      </c>
      <c r="H57" s="72" t="s">
        <v>7301</v>
      </c>
      <c r="I57" s="72" t="s">
        <v>4845</v>
      </c>
      <c r="J57" s="72" t="s">
        <v>4846</v>
      </c>
      <c r="K57" s="72" t="s">
        <v>2133</v>
      </c>
      <c r="L57" s="60" t="s">
        <v>806</v>
      </c>
      <c r="M57" s="60" t="s">
        <v>6</v>
      </c>
      <c r="N57" s="60">
        <v>14652</v>
      </c>
      <c r="O57" s="106" t="s">
        <v>4847</v>
      </c>
      <c r="P57" s="103">
        <v>43.197004563942897</v>
      </c>
      <c r="Q57" s="103">
        <v>-77.630176554574206</v>
      </c>
      <c r="R57" s="118"/>
      <c r="S57" s="72" t="s">
        <v>4842</v>
      </c>
      <c r="T57" s="72" t="s">
        <v>4848</v>
      </c>
      <c r="U57" s="72" t="s">
        <v>2133</v>
      </c>
      <c r="V57" s="48" t="s">
        <v>806</v>
      </c>
      <c r="W57" s="48" t="s">
        <v>6</v>
      </c>
      <c r="X57" s="48" t="s">
        <v>184</v>
      </c>
      <c r="Y57" s="61">
        <v>44416</v>
      </c>
      <c r="Z57" s="7" t="s">
        <v>4849</v>
      </c>
      <c r="AA57" s="72"/>
      <c r="AB57" s="1" t="s">
        <v>4850</v>
      </c>
      <c r="AC57" s="72"/>
      <c r="AD57" s="72">
        <f t="shared" si="1"/>
        <v>29</v>
      </c>
      <c r="AE57" s="72"/>
      <c r="AF57" s="72"/>
      <c r="AG57" s="72"/>
    </row>
    <row r="58" spans="1:33" ht="75">
      <c r="A58" s="63">
        <v>9057</v>
      </c>
      <c r="B58" s="48" t="s">
        <v>167</v>
      </c>
      <c r="C58" s="48" t="s">
        <v>4507</v>
      </c>
      <c r="D58" s="72" t="s">
        <v>4851</v>
      </c>
      <c r="E58" s="48" t="s">
        <v>170</v>
      </c>
      <c r="F58" s="72" t="s">
        <v>2128</v>
      </c>
      <c r="G58" s="72" t="s">
        <v>4513</v>
      </c>
      <c r="H58" s="72" t="s">
        <v>4852</v>
      </c>
      <c r="I58" s="72" t="s">
        <v>4265</v>
      </c>
      <c r="J58" s="72" t="s">
        <v>4853</v>
      </c>
      <c r="K58" s="72" t="s">
        <v>4525</v>
      </c>
      <c r="L58" s="48" t="s">
        <v>753</v>
      </c>
      <c r="M58" s="48" t="s">
        <v>6</v>
      </c>
      <c r="N58" s="163" t="s">
        <v>4854</v>
      </c>
      <c r="O58" s="48" t="s">
        <v>4855</v>
      </c>
      <c r="P58" s="103">
        <v>42.406539942543802</v>
      </c>
      <c r="Q58" s="103">
        <v>-71.272539773647097</v>
      </c>
      <c r="R58" s="118"/>
      <c r="S58" s="72" t="s">
        <v>4263</v>
      </c>
      <c r="T58" s="72" t="s">
        <v>4265</v>
      </c>
      <c r="U58" s="72" t="s">
        <v>4525</v>
      </c>
      <c r="V58" s="48" t="s">
        <v>753</v>
      </c>
      <c r="W58" s="48" t="s">
        <v>6</v>
      </c>
      <c r="X58" s="48" t="s">
        <v>184</v>
      </c>
      <c r="Y58" s="61">
        <v>44435</v>
      </c>
      <c r="Z58" s="72" t="s">
        <v>4856</v>
      </c>
      <c r="AA58" s="72" t="s">
        <v>19</v>
      </c>
      <c r="AB58" s="1" t="s">
        <v>4857</v>
      </c>
      <c r="AC58" s="72"/>
      <c r="AD58" s="72">
        <f t="shared" si="1"/>
        <v>21</v>
      </c>
      <c r="AE58" s="72"/>
      <c r="AF58" s="72"/>
      <c r="AG58" s="72"/>
    </row>
    <row r="59" spans="1:33" ht="75">
      <c r="A59" s="63">
        <v>9058</v>
      </c>
      <c r="B59" s="48" t="s">
        <v>167</v>
      </c>
      <c r="C59" s="48" t="s">
        <v>4507</v>
      </c>
      <c r="D59" s="72" t="s">
        <v>4851</v>
      </c>
      <c r="E59" s="48" t="s">
        <v>170</v>
      </c>
      <c r="F59" s="72" t="s">
        <v>4858</v>
      </c>
      <c r="G59" s="72" t="s">
        <v>4513</v>
      </c>
      <c r="H59" s="72" t="s">
        <v>4852</v>
      </c>
      <c r="I59" s="72" t="s">
        <v>4265</v>
      </c>
      <c r="J59" s="72" t="s">
        <v>4859</v>
      </c>
      <c r="K59" s="72" t="s">
        <v>4860</v>
      </c>
      <c r="L59" s="48" t="s">
        <v>767</v>
      </c>
      <c r="M59" s="48" t="s">
        <v>6</v>
      </c>
      <c r="N59" s="48">
        <v>70776</v>
      </c>
      <c r="O59" s="48" t="s">
        <v>4855</v>
      </c>
      <c r="P59" s="103">
        <v>30.235844451886202</v>
      </c>
      <c r="Q59" s="103">
        <v>-91.099597389348105</v>
      </c>
      <c r="R59" s="118"/>
      <c r="S59" s="72" t="s">
        <v>4263</v>
      </c>
      <c r="T59" s="72" t="s">
        <v>4265</v>
      </c>
      <c r="U59" s="72" t="s">
        <v>4525</v>
      </c>
      <c r="V59" s="48" t="s">
        <v>753</v>
      </c>
      <c r="W59" s="48" t="s">
        <v>6</v>
      </c>
      <c r="X59" s="48" t="s">
        <v>184</v>
      </c>
      <c r="Y59" s="61">
        <v>44435</v>
      </c>
      <c r="Z59" s="72" t="s">
        <v>4856</v>
      </c>
      <c r="AA59" s="72" t="s">
        <v>4861</v>
      </c>
      <c r="AB59" s="1" t="s">
        <v>4857</v>
      </c>
      <c r="AC59" s="72"/>
      <c r="AD59" s="72">
        <f t="shared" si="1"/>
        <v>21</v>
      </c>
      <c r="AE59" s="72"/>
      <c r="AF59" s="72"/>
      <c r="AG59" s="72"/>
    </row>
    <row r="60" spans="1:33" ht="90">
      <c r="A60" s="63">
        <v>9059</v>
      </c>
      <c r="B60" s="48" t="s">
        <v>167</v>
      </c>
      <c r="C60" s="48" t="s">
        <v>4507</v>
      </c>
      <c r="D60" s="72" t="s">
        <v>4862</v>
      </c>
      <c r="E60" s="48" t="s">
        <v>170</v>
      </c>
      <c r="F60" s="72" t="s">
        <v>4863</v>
      </c>
      <c r="G60" s="72" t="s">
        <v>4527</v>
      </c>
      <c r="H60" s="72" t="s">
        <v>4864</v>
      </c>
      <c r="I60" s="72" t="s">
        <v>2932</v>
      </c>
      <c r="J60" s="72" t="s">
        <v>4865</v>
      </c>
      <c r="K60" s="72" t="s">
        <v>2897</v>
      </c>
      <c r="L60" s="48" t="s">
        <v>435</v>
      </c>
      <c r="M60" s="48" t="s">
        <v>6</v>
      </c>
      <c r="N60" s="48">
        <v>48083</v>
      </c>
      <c r="O60" s="48" t="s">
        <v>4866</v>
      </c>
      <c r="P60" s="103">
        <v>42.544073742966802</v>
      </c>
      <c r="Q60" s="103">
        <v>-83.1109337025825</v>
      </c>
      <c r="R60" s="118"/>
      <c r="S60" s="72" t="s">
        <v>4867</v>
      </c>
      <c r="T60" s="72" t="s">
        <v>1145</v>
      </c>
      <c r="U60" s="72" t="s">
        <v>1149</v>
      </c>
      <c r="V60" s="48" t="s">
        <v>1150</v>
      </c>
      <c r="W60" s="48" t="s">
        <v>1151</v>
      </c>
      <c r="X60" s="48" t="s">
        <v>184</v>
      </c>
      <c r="Y60" s="61">
        <v>44414</v>
      </c>
      <c r="Z60" s="72" t="s">
        <v>4868</v>
      </c>
      <c r="AA60" s="72" t="s">
        <v>4869</v>
      </c>
      <c r="AB60" s="523" t="s">
        <v>1914</v>
      </c>
      <c r="AC60" s="72"/>
      <c r="AD60" s="72">
        <f t="shared" si="1"/>
        <v>29</v>
      </c>
      <c r="AE60" s="72"/>
      <c r="AF60" s="72"/>
      <c r="AG60" s="72"/>
    </row>
    <row r="61" spans="1:33" ht="60">
      <c r="A61" s="63">
        <v>9060</v>
      </c>
      <c r="B61" s="48" t="s">
        <v>167</v>
      </c>
      <c r="C61" s="48" t="s">
        <v>4507</v>
      </c>
      <c r="D61" s="72" t="s">
        <v>4870</v>
      </c>
      <c r="E61" s="48" t="s">
        <v>197</v>
      </c>
      <c r="F61" s="72" t="s">
        <v>4870</v>
      </c>
      <c r="G61" s="72" t="s">
        <v>4509</v>
      </c>
      <c r="H61" s="72" t="s">
        <v>4871</v>
      </c>
      <c r="I61" s="72" t="s">
        <v>4307</v>
      </c>
      <c r="J61" s="72" t="s">
        <v>4872</v>
      </c>
      <c r="K61" s="72" t="s">
        <v>4309</v>
      </c>
      <c r="L61" s="48" t="s">
        <v>1287</v>
      </c>
      <c r="M61" s="48" t="s">
        <v>6</v>
      </c>
      <c r="N61" s="48">
        <v>19438</v>
      </c>
      <c r="O61" s="48" t="s">
        <v>4310</v>
      </c>
      <c r="P61" s="103">
        <v>40.2676691870779</v>
      </c>
      <c r="Q61" s="103">
        <v>-75.364094916046696</v>
      </c>
      <c r="R61" s="118">
        <v>25</v>
      </c>
      <c r="S61" s="72" t="s">
        <v>4870</v>
      </c>
      <c r="T61" s="72" t="s">
        <v>4307</v>
      </c>
      <c r="U61" s="72" t="s">
        <v>4309</v>
      </c>
      <c r="V61" s="48" t="s">
        <v>1287</v>
      </c>
      <c r="W61" s="48" t="s">
        <v>6</v>
      </c>
      <c r="X61" s="48" t="s">
        <v>184</v>
      </c>
      <c r="Y61" s="61">
        <v>44437</v>
      </c>
      <c r="Z61" s="72" t="s">
        <v>4873</v>
      </c>
      <c r="AA61" s="72" t="s">
        <v>4314</v>
      </c>
      <c r="AB61" s="1" t="s">
        <v>4874</v>
      </c>
      <c r="AC61" s="72"/>
      <c r="AD61" s="72">
        <f t="shared" si="1"/>
        <v>19</v>
      </c>
      <c r="AE61" s="72"/>
      <c r="AF61" s="72"/>
      <c r="AG61" s="72"/>
    </row>
    <row r="62" spans="1:33" ht="115.5" customHeight="1">
      <c r="A62" s="63">
        <v>9061</v>
      </c>
      <c r="B62" s="48" t="s">
        <v>167</v>
      </c>
      <c r="C62" s="48" t="s">
        <v>4507</v>
      </c>
      <c r="D62" s="72" t="s">
        <v>4875</v>
      </c>
      <c r="E62" s="48" t="s">
        <v>170</v>
      </c>
      <c r="F62" s="72" t="s">
        <v>4876</v>
      </c>
      <c r="G62" s="72" t="s">
        <v>4509</v>
      </c>
      <c r="H62" s="72" t="s">
        <v>4877</v>
      </c>
      <c r="I62" s="72" t="s">
        <v>4878</v>
      </c>
      <c r="J62" s="72" t="s">
        <v>4879</v>
      </c>
      <c r="K62" s="72" t="s">
        <v>4880</v>
      </c>
      <c r="L62" s="48" t="s">
        <v>1873</v>
      </c>
      <c r="M62" s="48" t="s">
        <v>6</v>
      </c>
      <c r="N62" s="48">
        <v>21666</v>
      </c>
      <c r="O62" s="48" t="s">
        <v>4881</v>
      </c>
      <c r="P62" s="103">
        <v>38.987132740466002</v>
      </c>
      <c r="Q62" s="103">
        <v>-76.319771046552404</v>
      </c>
      <c r="R62" s="201"/>
      <c r="S62" s="72" t="s">
        <v>4875</v>
      </c>
      <c r="T62" s="72" t="s">
        <v>4878</v>
      </c>
      <c r="U62" s="76" t="s">
        <v>4880</v>
      </c>
      <c r="V62" s="60" t="s">
        <v>1873</v>
      </c>
      <c r="W62" s="60" t="s">
        <v>6</v>
      </c>
      <c r="X62" s="60" t="s">
        <v>184</v>
      </c>
      <c r="Y62" s="61">
        <v>44437</v>
      </c>
      <c r="Z62" s="72" t="s">
        <v>4882</v>
      </c>
      <c r="AA62" s="72"/>
      <c r="AB62" s="523" t="s">
        <v>4883</v>
      </c>
      <c r="AC62" s="72"/>
      <c r="AD62" s="72">
        <f t="shared" si="1"/>
        <v>26</v>
      </c>
      <c r="AE62" s="72"/>
      <c r="AF62" s="72"/>
      <c r="AG62" s="72"/>
    </row>
    <row r="63" spans="1:33" ht="135">
      <c r="A63" s="63">
        <v>9062</v>
      </c>
      <c r="B63" s="48" t="s">
        <v>167</v>
      </c>
      <c r="C63" s="48" t="s">
        <v>4507</v>
      </c>
      <c r="D63" s="72" t="s">
        <v>1173</v>
      </c>
      <c r="E63" s="48" t="s">
        <v>197</v>
      </c>
      <c r="F63" s="72" t="s">
        <v>4884</v>
      </c>
      <c r="G63" s="72" t="s">
        <v>4885</v>
      </c>
      <c r="H63" s="72" t="s">
        <v>4886</v>
      </c>
      <c r="I63" s="72" t="s">
        <v>1175</v>
      </c>
      <c r="J63" s="72" t="s">
        <v>4887</v>
      </c>
      <c r="K63" s="72" t="s">
        <v>1181</v>
      </c>
      <c r="L63" s="60" t="s">
        <v>226</v>
      </c>
      <c r="M63" s="60" t="s">
        <v>7</v>
      </c>
      <c r="N63" s="60" t="s">
        <v>4888</v>
      </c>
      <c r="O63" s="48" t="s">
        <v>4889</v>
      </c>
      <c r="P63" s="103">
        <v>49.251543007571698</v>
      </c>
      <c r="Q63" s="103">
        <v>-122.91391730223199</v>
      </c>
      <c r="R63" s="120">
        <v>45</v>
      </c>
      <c r="S63" s="140" t="s">
        <v>1180</v>
      </c>
      <c r="T63" s="76" t="s">
        <v>1175</v>
      </c>
      <c r="U63" s="72" t="s">
        <v>1181</v>
      </c>
      <c r="V63" s="48" t="s">
        <v>226</v>
      </c>
      <c r="W63" s="48" t="s">
        <v>7</v>
      </c>
      <c r="X63" s="48" t="s">
        <v>184</v>
      </c>
      <c r="Y63" s="61">
        <v>45094</v>
      </c>
      <c r="Z63" s="72" t="s">
        <v>4890</v>
      </c>
      <c r="AA63" s="72" t="s">
        <v>4892</v>
      </c>
      <c r="AB63" s="700" t="s">
        <v>4891</v>
      </c>
      <c r="AC63" s="72"/>
      <c r="AD63" s="72">
        <f t="shared" si="1"/>
        <v>26</v>
      </c>
      <c r="AE63" s="72"/>
      <c r="AF63" s="72"/>
      <c r="AG63" s="72"/>
    </row>
    <row r="64" spans="1:33" ht="131.65" customHeight="1">
      <c r="A64" s="63">
        <v>9063</v>
      </c>
      <c r="B64" s="48" t="s">
        <v>230</v>
      </c>
      <c r="C64" s="48" t="s">
        <v>4507</v>
      </c>
      <c r="D64" s="72" t="s">
        <v>1185</v>
      </c>
      <c r="E64" s="48" t="s">
        <v>197</v>
      </c>
      <c r="F64" s="72" t="s">
        <v>4893</v>
      </c>
      <c r="G64" s="72" t="s">
        <v>4509</v>
      </c>
      <c r="H64" s="72" t="s">
        <v>4379</v>
      </c>
      <c r="I64" s="72" t="s">
        <v>1187</v>
      </c>
      <c r="J64" s="72" t="s">
        <v>4894</v>
      </c>
      <c r="K64" s="72" t="s">
        <v>840</v>
      </c>
      <c r="L64" s="60" t="s">
        <v>841</v>
      </c>
      <c r="M64" s="60" t="s">
        <v>6</v>
      </c>
      <c r="N64" s="60">
        <v>60642</v>
      </c>
      <c r="O64" s="48" t="s">
        <v>1189</v>
      </c>
      <c r="P64" s="103">
        <v>41.889312148552101</v>
      </c>
      <c r="Q64" s="103">
        <v>-87.6629349157771</v>
      </c>
      <c r="R64" s="118">
        <v>33</v>
      </c>
      <c r="S64" s="72" t="s">
        <v>1185</v>
      </c>
      <c r="T64" s="72" t="s">
        <v>1187</v>
      </c>
      <c r="U64" s="76" t="s">
        <v>840</v>
      </c>
      <c r="V64" s="60" t="s">
        <v>841</v>
      </c>
      <c r="W64" s="60" t="s">
        <v>6</v>
      </c>
      <c r="X64" s="60" t="s">
        <v>184</v>
      </c>
      <c r="Y64" s="61">
        <v>45092</v>
      </c>
      <c r="Z64" s="72" t="s">
        <v>4895</v>
      </c>
      <c r="AA64" s="72"/>
      <c r="AB64" s="1" t="s">
        <v>4896</v>
      </c>
      <c r="AC64" s="72"/>
      <c r="AD64" s="72">
        <f t="shared" si="1"/>
        <v>7</v>
      </c>
      <c r="AE64" s="72"/>
      <c r="AF64" s="72"/>
      <c r="AG64" s="72"/>
    </row>
    <row r="65" spans="1:33" ht="105">
      <c r="A65" s="63">
        <v>9064</v>
      </c>
      <c r="B65" s="48" t="s">
        <v>167</v>
      </c>
      <c r="C65" s="48" t="s">
        <v>4507</v>
      </c>
      <c r="D65" s="72" t="s">
        <v>3007</v>
      </c>
      <c r="E65" s="48" t="s">
        <v>197</v>
      </c>
      <c r="F65" s="72" t="s">
        <v>3007</v>
      </c>
      <c r="G65" s="72" t="s">
        <v>4513</v>
      </c>
      <c r="H65" s="72" t="s">
        <v>4897</v>
      </c>
      <c r="I65" s="72" t="s">
        <v>3008</v>
      </c>
      <c r="J65" s="72" t="s">
        <v>4898</v>
      </c>
      <c r="K65" s="72" t="s">
        <v>987</v>
      </c>
      <c r="L65" s="48" t="s">
        <v>753</v>
      </c>
      <c r="M65" s="48" t="s">
        <v>6</v>
      </c>
      <c r="N65" s="48" t="s">
        <v>3010</v>
      </c>
      <c r="O65" s="48" t="s">
        <v>3011</v>
      </c>
      <c r="P65" s="103">
        <v>42.344634023331601</v>
      </c>
      <c r="Q65" s="103">
        <v>-71.031059201739296</v>
      </c>
      <c r="R65" s="118">
        <v>74</v>
      </c>
      <c r="S65" s="72" t="s">
        <v>3007</v>
      </c>
      <c r="T65" s="72" t="s">
        <v>3008</v>
      </c>
      <c r="U65" s="72" t="s">
        <v>987</v>
      </c>
      <c r="V65" s="48" t="s">
        <v>753</v>
      </c>
      <c r="W65" s="48" t="s">
        <v>6</v>
      </c>
      <c r="X65" s="60" t="s">
        <v>184</v>
      </c>
      <c r="Y65" s="105">
        <v>44779</v>
      </c>
      <c r="Z65" s="72" t="s">
        <v>4899</v>
      </c>
      <c r="AA65" s="72"/>
      <c r="AB65" s="1" t="s">
        <v>4900</v>
      </c>
      <c r="AC65" s="72"/>
      <c r="AD65" s="72">
        <f t="shared" si="1"/>
        <v>23</v>
      </c>
      <c r="AE65" s="72"/>
      <c r="AF65" s="72"/>
      <c r="AG65" s="72"/>
    </row>
    <row r="66" spans="1:33" ht="120">
      <c r="A66" s="63">
        <v>9065</v>
      </c>
      <c r="B66" s="48" t="s">
        <v>167</v>
      </c>
      <c r="C66" s="48" t="s">
        <v>4507</v>
      </c>
      <c r="D66" s="72" t="s">
        <v>1991</v>
      </c>
      <c r="E66" s="48" t="s">
        <v>170</v>
      </c>
      <c r="F66" s="72" t="s">
        <v>4901</v>
      </c>
      <c r="G66" s="72" t="s">
        <v>4552</v>
      </c>
      <c r="H66" s="72" t="s">
        <v>4902</v>
      </c>
      <c r="I66" s="72" t="s">
        <v>1987</v>
      </c>
      <c r="J66" s="72" t="s">
        <v>1988</v>
      </c>
      <c r="K66" s="72" t="s">
        <v>1989</v>
      </c>
      <c r="L66" s="48" t="s">
        <v>435</v>
      </c>
      <c r="M66" s="48" t="s">
        <v>6</v>
      </c>
      <c r="N66" s="48">
        <v>48108</v>
      </c>
      <c r="O66" s="48" t="s">
        <v>1990</v>
      </c>
      <c r="P66" s="103">
        <v>42.288748284035002</v>
      </c>
      <c r="Q66" s="103">
        <v>-83.847235562115102</v>
      </c>
      <c r="R66" s="118"/>
      <c r="S66" s="72" t="s">
        <v>1991</v>
      </c>
      <c r="T66" s="72" t="s">
        <v>1987</v>
      </c>
      <c r="U66" s="72" t="s">
        <v>1992</v>
      </c>
      <c r="V66" s="48" t="s">
        <v>841</v>
      </c>
      <c r="W66" s="48" t="s">
        <v>6</v>
      </c>
      <c r="X66" s="48" t="s">
        <v>184</v>
      </c>
      <c r="Y66" s="61">
        <v>44416</v>
      </c>
      <c r="Z66" s="72" t="s">
        <v>4903</v>
      </c>
      <c r="AA66" s="72"/>
      <c r="AB66" s="747" t="s">
        <v>1994</v>
      </c>
      <c r="AC66" s="72"/>
      <c r="AD66" s="72">
        <f t="shared" ref="AD66:AD93" si="2">IF(LEN(TRIM(AB66))=0,0,LEN(TRIM(AB66))-LEN(SUBSTITUTE(AB66," ",""))+1)</f>
        <v>29</v>
      </c>
      <c r="AE66" s="72"/>
      <c r="AF66" s="72"/>
      <c r="AG66" s="72"/>
    </row>
    <row r="67" spans="1:33" ht="210">
      <c r="A67" s="63">
        <v>9066</v>
      </c>
      <c r="B67" s="48" t="s">
        <v>167</v>
      </c>
      <c r="C67" s="48" t="s">
        <v>4507</v>
      </c>
      <c r="D67" s="72" t="s">
        <v>3691</v>
      </c>
      <c r="E67" s="48" t="s">
        <v>197</v>
      </c>
      <c r="F67" s="76" t="s">
        <v>182</v>
      </c>
      <c r="G67" s="72" t="s">
        <v>3692</v>
      </c>
      <c r="H67" s="72" t="s">
        <v>3693</v>
      </c>
      <c r="I67" s="72" t="s">
        <v>3694</v>
      </c>
      <c r="J67" s="72" t="s">
        <v>3695</v>
      </c>
      <c r="K67" s="72" t="s">
        <v>182</v>
      </c>
      <c r="L67" s="60" t="s">
        <v>183</v>
      </c>
      <c r="M67" s="48" t="s">
        <v>6</v>
      </c>
      <c r="N67" s="60">
        <v>28216</v>
      </c>
      <c r="O67" s="48" t="s">
        <v>3696</v>
      </c>
      <c r="P67" s="103">
        <v>35.279942840435801</v>
      </c>
      <c r="Q67" s="103">
        <v>-80.877288259885304</v>
      </c>
      <c r="R67" s="157"/>
      <c r="S67" s="76" t="s">
        <v>3697</v>
      </c>
      <c r="T67" s="72" t="s">
        <v>3698</v>
      </c>
      <c r="U67" s="72" t="s">
        <v>182</v>
      </c>
      <c r="V67" s="48" t="s">
        <v>183</v>
      </c>
      <c r="W67" s="48" t="s">
        <v>6</v>
      </c>
      <c r="X67" s="48" t="s">
        <v>184</v>
      </c>
      <c r="Y67" s="61">
        <v>45289</v>
      </c>
      <c r="Z67" s="72" t="s">
        <v>2835</v>
      </c>
      <c r="AA67" s="72"/>
      <c r="AB67" s="524" t="s">
        <v>4904</v>
      </c>
      <c r="AC67" s="72"/>
      <c r="AD67" s="72">
        <f t="shared" si="2"/>
        <v>25</v>
      </c>
      <c r="AE67" s="72"/>
      <c r="AF67" s="72"/>
      <c r="AG67" s="72"/>
    </row>
    <row r="68" spans="1:33" ht="105">
      <c r="A68" s="63">
        <v>9067</v>
      </c>
      <c r="B68" s="48" t="s">
        <v>167</v>
      </c>
      <c r="C68" s="48" t="s">
        <v>4507</v>
      </c>
      <c r="D68" s="72" t="s">
        <v>4335</v>
      </c>
      <c r="E68" s="48" t="s">
        <v>197</v>
      </c>
      <c r="F68" s="72" t="s">
        <v>4905</v>
      </c>
      <c r="G68" s="72" t="s">
        <v>4513</v>
      </c>
      <c r="H68" s="72" t="s">
        <v>4897</v>
      </c>
      <c r="I68" s="72" t="s">
        <v>4337</v>
      </c>
      <c r="J68" s="72" t="s">
        <v>4906</v>
      </c>
      <c r="K68" s="72" t="s">
        <v>4339</v>
      </c>
      <c r="L68" s="48" t="s">
        <v>1347</v>
      </c>
      <c r="M68" s="48" t="s">
        <v>6</v>
      </c>
      <c r="N68" s="163" t="s">
        <v>4340</v>
      </c>
      <c r="O68" s="48" t="s">
        <v>4341</v>
      </c>
      <c r="P68" s="103">
        <v>40.542884562996399</v>
      </c>
      <c r="Q68" s="103">
        <v>-74.551605516154694</v>
      </c>
      <c r="R68" s="227">
        <v>20</v>
      </c>
      <c r="S68" s="76" t="s">
        <v>4335</v>
      </c>
      <c r="T68" s="76" t="s">
        <v>4337</v>
      </c>
      <c r="U68" s="76" t="s">
        <v>4339</v>
      </c>
      <c r="V68" s="60" t="s">
        <v>1347</v>
      </c>
      <c r="W68" s="60" t="s">
        <v>6</v>
      </c>
      <c r="X68" s="60" t="s">
        <v>184</v>
      </c>
      <c r="Y68" s="105">
        <v>44430</v>
      </c>
      <c r="Z68" s="72" t="s">
        <v>4342</v>
      </c>
      <c r="AA68" s="72"/>
      <c r="AB68" s="523" t="s">
        <v>4907</v>
      </c>
      <c r="AC68" s="72"/>
      <c r="AD68" s="72">
        <f t="shared" si="2"/>
        <v>30</v>
      </c>
      <c r="AE68" s="72"/>
      <c r="AF68" s="72"/>
      <c r="AG68" s="72"/>
    </row>
    <row r="69" spans="1:33" ht="120">
      <c r="A69" s="63">
        <v>9068</v>
      </c>
      <c r="B69" s="48" t="s">
        <v>167</v>
      </c>
      <c r="C69" s="48" t="s">
        <v>4507</v>
      </c>
      <c r="D69" s="72" t="s">
        <v>4908</v>
      </c>
      <c r="E69" s="48" t="s">
        <v>170</v>
      </c>
      <c r="F69" s="1" t="s">
        <v>4909</v>
      </c>
      <c r="G69" s="72" t="s">
        <v>3317</v>
      </c>
      <c r="H69" s="1" t="s">
        <v>4910</v>
      </c>
      <c r="I69" t="s">
        <v>4354</v>
      </c>
      <c r="J69" s="1" t="s">
        <v>4355</v>
      </c>
      <c r="K69" s="72" t="s">
        <v>4356</v>
      </c>
      <c r="L69" s="48" t="s">
        <v>753</v>
      </c>
      <c r="M69" s="48" t="s">
        <v>6</v>
      </c>
      <c r="N69" s="163" t="s">
        <v>4357</v>
      </c>
      <c r="P69" s="103">
        <v>42.487822581252203</v>
      </c>
      <c r="Q69" s="103">
        <v>-71.221144104899693</v>
      </c>
      <c r="R69" s="227">
        <v>42</v>
      </c>
      <c r="S69" s="72" t="s">
        <v>3711</v>
      </c>
      <c r="T69" s="1" t="s">
        <v>4350</v>
      </c>
      <c r="U69" s="72" t="s">
        <v>3712</v>
      </c>
      <c r="V69" s="48" t="s">
        <v>1589</v>
      </c>
      <c r="W69" s="48" t="s">
        <v>918</v>
      </c>
      <c r="X69" s="48" t="s">
        <v>184</v>
      </c>
      <c r="Y69" s="61">
        <v>45084</v>
      </c>
      <c r="Z69" s="72" t="s">
        <v>3713</v>
      </c>
      <c r="AA69" s="72"/>
      <c r="AB69" s="524" t="s">
        <v>4911</v>
      </c>
      <c r="AC69" s="72"/>
      <c r="AD69" s="72">
        <f t="shared" si="2"/>
        <v>29</v>
      </c>
      <c r="AE69" s="72"/>
      <c r="AF69" s="72"/>
      <c r="AG69" s="72"/>
    </row>
    <row r="70" spans="1:33" ht="117.75" customHeight="1">
      <c r="A70" s="63">
        <v>9069</v>
      </c>
      <c r="B70" s="48" t="s">
        <v>167</v>
      </c>
      <c r="C70" s="48" t="s">
        <v>4507</v>
      </c>
      <c r="D70" s="72" t="s">
        <v>3705</v>
      </c>
      <c r="E70" s="48" t="s">
        <v>170</v>
      </c>
      <c r="F70" s="72" t="s">
        <v>3706</v>
      </c>
      <c r="G70" s="72" t="s">
        <v>3317</v>
      </c>
      <c r="H70" s="1" t="s">
        <v>4912</v>
      </c>
      <c r="I70" t="s">
        <v>4354</v>
      </c>
      <c r="J70" s="72" t="s">
        <v>3709</v>
      </c>
      <c r="K70" s="72" t="s">
        <v>2582</v>
      </c>
      <c r="L70" s="76" t="s">
        <v>1287</v>
      </c>
      <c r="M70" s="72" t="s">
        <v>6</v>
      </c>
      <c r="N70" s="245" t="s">
        <v>4349</v>
      </c>
      <c r="O70" s="72" t="s">
        <v>3710</v>
      </c>
      <c r="P70" s="103">
        <v>40.0596416265453</v>
      </c>
      <c r="Q70" s="103">
        <v>-75.642886545093603</v>
      </c>
      <c r="R70" s="122">
        <v>65</v>
      </c>
      <c r="S70" s="72" t="s">
        <v>3711</v>
      </c>
      <c r="T70" s="1" t="s">
        <v>4350</v>
      </c>
      <c r="U70" s="72" t="s">
        <v>3712</v>
      </c>
      <c r="V70" s="48" t="s">
        <v>1589</v>
      </c>
      <c r="W70" s="48" t="s">
        <v>918</v>
      </c>
      <c r="X70" s="48" t="s">
        <v>184</v>
      </c>
      <c r="Y70" s="61">
        <v>45084</v>
      </c>
      <c r="Z70" s="72" t="s">
        <v>3713</v>
      </c>
      <c r="AA70" s="72"/>
      <c r="AB70" s="526" t="s">
        <v>3714</v>
      </c>
      <c r="AC70" s="72"/>
      <c r="AD70" s="72">
        <f t="shared" si="2"/>
        <v>29</v>
      </c>
      <c r="AE70" s="72"/>
      <c r="AF70" s="72"/>
      <c r="AG70" s="72"/>
    </row>
    <row r="71" spans="1:33" ht="90">
      <c r="A71" s="63">
        <v>9070</v>
      </c>
      <c r="B71" s="48" t="s">
        <v>167</v>
      </c>
      <c r="C71" s="48" t="s">
        <v>4507</v>
      </c>
      <c r="D71" s="72" t="s">
        <v>3721</v>
      </c>
      <c r="E71" s="48" t="s">
        <v>197</v>
      </c>
      <c r="F71" s="72" t="s">
        <v>3722</v>
      </c>
      <c r="G71" s="72" t="s">
        <v>4513</v>
      </c>
      <c r="H71" s="72" t="s">
        <v>4913</v>
      </c>
      <c r="I71" s="72" t="s">
        <v>4914</v>
      </c>
      <c r="J71" s="72" t="s">
        <v>3725</v>
      </c>
      <c r="K71" s="72" t="s">
        <v>3722</v>
      </c>
      <c r="L71" s="48" t="s">
        <v>927</v>
      </c>
      <c r="M71" s="48" t="s">
        <v>6</v>
      </c>
      <c r="N71" s="48">
        <v>43035</v>
      </c>
      <c r="O71" s="48" t="s">
        <v>3726</v>
      </c>
      <c r="P71" s="103">
        <v>40.154128985146201</v>
      </c>
      <c r="Q71" s="103">
        <v>-83.008964129321598</v>
      </c>
      <c r="R71" s="118">
        <v>65</v>
      </c>
      <c r="S71" s="72" t="s">
        <v>3721</v>
      </c>
      <c r="T71" s="72" t="s">
        <v>4914</v>
      </c>
      <c r="U71" s="72" t="s">
        <v>3722</v>
      </c>
      <c r="V71" s="48" t="s">
        <v>927</v>
      </c>
      <c r="W71" s="48" t="s">
        <v>6</v>
      </c>
      <c r="X71" s="60" t="s">
        <v>184</v>
      </c>
      <c r="Y71" s="105">
        <v>44891</v>
      </c>
      <c r="Z71" s="72" t="s">
        <v>3727</v>
      </c>
      <c r="AA71" s="72" t="s">
        <v>4916</v>
      </c>
      <c r="AB71" s="520" t="s">
        <v>4915</v>
      </c>
      <c r="AC71" s="72"/>
      <c r="AD71" s="72">
        <f t="shared" si="2"/>
        <v>26</v>
      </c>
      <c r="AE71" s="72"/>
      <c r="AF71" s="72"/>
      <c r="AG71" s="72"/>
    </row>
    <row r="72" spans="1:33" ht="75">
      <c r="A72" s="63">
        <v>9071</v>
      </c>
      <c r="B72" s="48" t="s">
        <v>167</v>
      </c>
      <c r="C72" s="48" t="s">
        <v>4507</v>
      </c>
      <c r="D72" s="72" t="s">
        <v>4917</v>
      </c>
      <c r="E72" s="48" t="s">
        <v>170</v>
      </c>
      <c r="F72" s="72" t="s">
        <v>4918</v>
      </c>
      <c r="G72" s="72" t="s">
        <v>8</v>
      </c>
      <c r="H72" s="72" t="s">
        <v>4413</v>
      </c>
      <c r="I72" s="72" t="s">
        <v>4919</v>
      </c>
      <c r="J72" s="72" t="s">
        <v>4920</v>
      </c>
      <c r="K72" s="72" t="s">
        <v>2509</v>
      </c>
      <c r="L72" s="48" t="s">
        <v>435</v>
      </c>
      <c r="M72" s="48" t="s">
        <v>6</v>
      </c>
      <c r="N72" s="48">
        <v>48333</v>
      </c>
      <c r="O72" s="48" t="s">
        <v>4921</v>
      </c>
      <c r="P72" s="103">
        <v>42.493862152094103</v>
      </c>
      <c r="Q72" s="103">
        <v>-83.424923131315893</v>
      </c>
      <c r="R72" s="118"/>
      <c r="S72" s="72" t="s">
        <v>4922</v>
      </c>
      <c r="T72" s="72" t="s">
        <v>4923</v>
      </c>
      <c r="U72" s="72" t="s">
        <v>4924</v>
      </c>
      <c r="V72" s="48" t="s">
        <v>1491</v>
      </c>
      <c r="W72" s="48" t="s">
        <v>938</v>
      </c>
      <c r="X72" s="60" t="s">
        <v>184</v>
      </c>
      <c r="Y72" s="105">
        <v>44430</v>
      </c>
      <c r="Z72" s="72" t="s">
        <v>861</v>
      </c>
      <c r="AA72" s="72"/>
      <c r="AB72" s="523" t="s">
        <v>4925</v>
      </c>
      <c r="AC72" s="72"/>
      <c r="AD72" s="72">
        <f t="shared" si="2"/>
        <v>22</v>
      </c>
      <c r="AE72" s="72"/>
      <c r="AF72" s="72"/>
      <c r="AG72" s="72"/>
    </row>
    <row r="73" spans="1:33" ht="90">
      <c r="A73" s="63">
        <v>9072</v>
      </c>
      <c r="B73" s="48" t="s">
        <v>167</v>
      </c>
      <c r="C73" s="48" t="s">
        <v>4507</v>
      </c>
      <c r="D73" s="72" t="s">
        <v>4926</v>
      </c>
      <c r="E73" s="48" t="s">
        <v>170</v>
      </c>
      <c r="F73" s="72" t="s">
        <v>4926</v>
      </c>
      <c r="G73" s="72" t="s">
        <v>4513</v>
      </c>
      <c r="H73" s="1" t="s">
        <v>4927</v>
      </c>
      <c r="I73" s="72" t="s">
        <v>4928</v>
      </c>
      <c r="J73" s="72" t="s">
        <v>4929</v>
      </c>
      <c r="K73" s="72" t="s">
        <v>4930</v>
      </c>
      <c r="L73" s="48" t="s">
        <v>1347</v>
      </c>
      <c r="M73" s="48" t="s">
        <v>6</v>
      </c>
      <c r="N73" s="163" t="s">
        <v>4931</v>
      </c>
      <c r="O73" s="48" t="s">
        <v>4932</v>
      </c>
      <c r="P73" s="103">
        <v>40.556450320296399</v>
      </c>
      <c r="Q73" s="103">
        <v>-74.578206398047797</v>
      </c>
      <c r="R73" s="242"/>
      <c r="S73" s="76" t="s">
        <v>4926</v>
      </c>
      <c r="T73" s="76" t="s">
        <v>4928</v>
      </c>
      <c r="U73" s="76" t="s">
        <v>4933</v>
      </c>
      <c r="V73" s="76" t="s">
        <v>4934</v>
      </c>
      <c r="W73" s="76" t="s">
        <v>4935</v>
      </c>
      <c r="X73" s="105" t="s">
        <v>184</v>
      </c>
      <c r="Y73" s="123">
        <v>45304</v>
      </c>
      <c r="Z73" s="72" t="s">
        <v>861</v>
      </c>
      <c r="AA73" s="137"/>
      <c r="AB73" s="115" t="s">
        <v>4936</v>
      </c>
      <c r="AC73" s="567" t="s">
        <v>4928</v>
      </c>
      <c r="AD73" s="260">
        <f t="shared" si="2"/>
        <v>28</v>
      </c>
      <c r="AE73" t="s">
        <v>4937</v>
      </c>
      <c r="AF73" t="s">
        <v>4939</v>
      </c>
      <c r="AG73" s="374" t="s">
        <v>4938</v>
      </c>
    </row>
    <row r="74" spans="1:33" ht="75">
      <c r="A74" s="63">
        <v>9073</v>
      </c>
      <c r="B74" s="48" t="s">
        <v>167</v>
      </c>
      <c r="C74" s="48" t="s">
        <v>4507</v>
      </c>
      <c r="D74" s="72" t="s">
        <v>4940</v>
      </c>
      <c r="E74" s="48" t="s">
        <v>197</v>
      </c>
      <c r="F74" s="72" t="s">
        <v>4941</v>
      </c>
      <c r="G74" s="72" t="s">
        <v>4513</v>
      </c>
      <c r="H74" s="72" t="s">
        <v>4942</v>
      </c>
      <c r="I74" s="72" t="s">
        <v>4943</v>
      </c>
      <c r="J74" s="72" t="s">
        <v>4944</v>
      </c>
      <c r="K74" s="72" t="s">
        <v>4945</v>
      </c>
      <c r="L74" s="48" t="s">
        <v>3743</v>
      </c>
      <c r="M74" s="48" t="s">
        <v>7</v>
      </c>
      <c r="N74" s="48" t="s">
        <v>4946</v>
      </c>
      <c r="P74" s="103">
        <v>44.716466072815997</v>
      </c>
      <c r="Q74" s="103">
        <v>-63.603146534729099</v>
      </c>
      <c r="R74" s="118"/>
      <c r="S74" s="72" t="s">
        <v>1214</v>
      </c>
      <c r="T74" s="72" t="s">
        <v>4943</v>
      </c>
      <c r="U74" s="72" t="s">
        <v>250</v>
      </c>
      <c r="V74" s="48" t="s">
        <v>1223</v>
      </c>
      <c r="W74" s="48" t="s">
        <v>252</v>
      </c>
      <c r="X74" s="48" t="s">
        <v>184</v>
      </c>
      <c r="Y74" s="61">
        <v>45091</v>
      </c>
      <c r="Z74" s="72" t="s">
        <v>4947</v>
      </c>
      <c r="AA74" s="72" t="s">
        <v>4949</v>
      </c>
      <c r="AB74" s="524" t="s">
        <v>4948</v>
      </c>
      <c r="AC74" s="72"/>
      <c r="AD74" s="72">
        <f t="shared" si="2"/>
        <v>18</v>
      </c>
      <c r="AE74" s="72"/>
      <c r="AF74" s="72"/>
      <c r="AG74" s="72"/>
    </row>
    <row r="75" spans="1:33" ht="105">
      <c r="A75" s="63">
        <v>9074</v>
      </c>
      <c r="B75" s="48" t="s">
        <v>167</v>
      </c>
      <c r="C75" s="48" t="s">
        <v>4507</v>
      </c>
      <c r="D75" s="72" t="s">
        <v>4359</v>
      </c>
      <c r="E75" s="48" t="s">
        <v>170</v>
      </c>
      <c r="F75" s="72" t="s">
        <v>4950</v>
      </c>
      <c r="G75" s="72" t="s">
        <v>4552</v>
      </c>
      <c r="H75" s="72" t="s">
        <v>4951</v>
      </c>
      <c r="I75" s="72" t="s">
        <v>4361</v>
      </c>
      <c r="J75" s="72" t="s">
        <v>4952</v>
      </c>
      <c r="K75" s="72" t="s">
        <v>4363</v>
      </c>
      <c r="L75" s="48" t="s">
        <v>927</v>
      </c>
      <c r="M75" s="48" t="s">
        <v>6</v>
      </c>
      <c r="N75" s="48">
        <v>44128</v>
      </c>
      <c r="O75" s="48" t="s">
        <v>4953</v>
      </c>
      <c r="P75" s="103">
        <v>41.439239725449703</v>
      </c>
      <c r="Q75" s="103">
        <v>-81.550268146479397</v>
      </c>
      <c r="R75" s="201" t="s">
        <v>4954</v>
      </c>
      <c r="S75" s="72" t="s">
        <v>4359</v>
      </c>
      <c r="T75" s="72" t="s">
        <v>4361</v>
      </c>
      <c r="U75" s="72" t="s">
        <v>4955</v>
      </c>
      <c r="V75" s="48" t="s">
        <v>927</v>
      </c>
      <c r="W75" s="48" t="s">
        <v>6</v>
      </c>
      <c r="X75" s="48" t="s">
        <v>184</v>
      </c>
      <c r="Y75" s="61">
        <v>44773</v>
      </c>
      <c r="Z75" s="72" t="s">
        <v>4365</v>
      </c>
      <c r="AA75" s="72"/>
      <c r="AB75" s="494" t="s">
        <v>4956</v>
      </c>
      <c r="AC75" s="72"/>
      <c r="AD75" s="72">
        <f t="shared" si="2"/>
        <v>27</v>
      </c>
      <c r="AE75" s="72"/>
      <c r="AF75" s="72"/>
      <c r="AG75" s="72"/>
    </row>
    <row r="76" spans="1:33" ht="105">
      <c r="A76" s="63">
        <v>9075</v>
      </c>
      <c r="B76" s="48" t="s">
        <v>167</v>
      </c>
      <c r="C76" s="48" t="s">
        <v>4507</v>
      </c>
      <c r="D76" s="72" t="s">
        <v>4957</v>
      </c>
      <c r="E76" s="48" t="s">
        <v>170</v>
      </c>
      <c r="F76" s="72" t="s">
        <v>4957</v>
      </c>
      <c r="G76" s="72" t="s">
        <v>90</v>
      </c>
      <c r="H76" s="72" t="s">
        <v>4958</v>
      </c>
      <c r="I76" s="72" t="s">
        <v>4959</v>
      </c>
      <c r="J76" s="72" t="s">
        <v>4960</v>
      </c>
      <c r="K76" s="72" t="s">
        <v>4722</v>
      </c>
      <c r="L76" s="60" t="s">
        <v>249</v>
      </c>
      <c r="M76" s="60" t="s">
        <v>6</v>
      </c>
      <c r="N76" s="60">
        <v>94304</v>
      </c>
      <c r="P76" s="103">
        <v>37.418659224064697</v>
      </c>
      <c r="Q76" s="103">
        <v>-122.147846038534</v>
      </c>
      <c r="R76" s="118"/>
      <c r="S76" s="76" t="s">
        <v>4957</v>
      </c>
      <c r="T76" s="76" t="s">
        <v>4959</v>
      </c>
      <c r="U76" s="76" t="s">
        <v>4724</v>
      </c>
      <c r="V76" s="60" t="s">
        <v>249</v>
      </c>
      <c r="W76" s="60" t="s">
        <v>6</v>
      </c>
      <c r="X76" s="60"/>
      <c r="Y76" s="105"/>
      <c r="Z76" s="76" t="s">
        <v>4961</v>
      </c>
      <c r="AA76" s="72"/>
      <c r="AB76" s="524" t="s">
        <v>4962</v>
      </c>
      <c r="AC76" s="72"/>
      <c r="AD76" s="72">
        <f t="shared" si="2"/>
        <v>26</v>
      </c>
      <c r="AE76" s="72"/>
      <c r="AF76" s="72"/>
      <c r="AG76" s="72"/>
    </row>
    <row r="77" spans="1:33" ht="75">
      <c r="A77" s="63">
        <v>9076</v>
      </c>
      <c r="B77" s="48" t="s">
        <v>167</v>
      </c>
      <c r="C77" s="48" t="s">
        <v>4507</v>
      </c>
      <c r="D77" s="7" t="s">
        <v>4963</v>
      </c>
      <c r="E77" s="48" t="s">
        <v>197</v>
      </c>
      <c r="F77" s="72" t="s">
        <v>4964</v>
      </c>
      <c r="G77" s="72" t="s">
        <v>90</v>
      </c>
      <c r="H77" s="7" t="s">
        <v>4965</v>
      </c>
      <c r="I77" s="7" t="s">
        <v>4966</v>
      </c>
      <c r="J77" s="72" t="s">
        <v>4967</v>
      </c>
      <c r="K77" s="72" t="s">
        <v>4968</v>
      </c>
      <c r="L77" s="48" t="s">
        <v>3430</v>
      </c>
      <c r="M77" s="48" t="s">
        <v>6</v>
      </c>
      <c r="N77" s="48">
        <v>97703</v>
      </c>
      <c r="O77" s="48" t="s">
        <v>4969</v>
      </c>
      <c r="P77" s="103">
        <v>44.095618410179497</v>
      </c>
      <c r="Q77" s="103">
        <v>-121.30634383125999</v>
      </c>
      <c r="R77" s="242">
        <v>6</v>
      </c>
      <c r="S77" s="7" t="s">
        <v>4963</v>
      </c>
      <c r="T77" t="s">
        <v>4966</v>
      </c>
      <c r="U77" s="72" t="s">
        <v>4968</v>
      </c>
      <c r="V77" s="48" t="s">
        <v>3430</v>
      </c>
      <c r="W77" s="48" t="s">
        <v>6</v>
      </c>
      <c r="X77" s="48" t="s">
        <v>184</v>
      </c>
      <c r="Y77" s="61">
        <v>44779</v>
      </c>
      <c r="Z77" s="72" t="s">
        <v>4970</v>
      </c>
      <c r="AA77" s="72" t="s">
        <v>4972</v>
      </c>
      <c r="AB77" s="523" t="s">
        <v>4971</v>
      </c>
      <c r="AC77" s="72"/>
      <c r="AD77" s="72">
        <f t="shared" si="2"/>
        <v>23</v>
      </c>
      <c r="AE77" s="72"/>
      <c r="AF77" s="72"/>
      <c r="AG77" s="72"/>
    </row>
    <row r="78" spans="1:33" ht="90">
      <c r="A78" s="63">
        <v>9077</v>
      </c>
      <c r="B78" s="48" t="s">
        <v>167</v>
      </c>
      <c r="C78" s="48" t="s">
        <v>4507</v>
      </c>
      <c r="D78" s="72" t="s">
        <v>4973</v>
      </c>
      <c r="E78" s="48" t="s">
        <v>197</v>
      </c>
      <c r="F78" s="72" t="s">
        <v>1186</v>
      </c>
      <c r="G78" s="72" t="s">
        <v>4974</v>
      </c>
      <c r="H78" s="72" t="s">
        <v>4975</v>
      </c>
      <c r="I78" s="72" t="s">
        <v>4976</v>
      </c>
      <c r="J78" s="72" t="s">
        <v>4977</v>
      </c>
      <c r="K78" s="72" t="s">
        <v>4978</v>
      </c>
      <c r="L78" s="48" t="s">
        <v>383</v>
      </c>
      <c r="M78" s="48" t="s">
        <v>6</v>
      </c>
      <c r="N78" s="48">
        <v>84098</v>
      </c>
      <c r="P78" s="103">
        <v>40.748399691177902</v>
      </c>
      <c r="Q78" s="103">
        <v>-111.563123520367</v>
      </c>
      <c r="R78" s="118">
        <v>10</v>
      </c>
      <c r="S78" s="72" t="s">
        <v>4979</v>
      </c>
      <c r="T78" s="72" t="s">
        <v>4976</v>
      </c>
      <c r="U78" s="72" t="s">
        <v>4978</v>
      </c>
      <c r="V78" s="48" t="s">
        <v>383</v>
      </c>
      <c r="W78" s="48" t="s">
        <v>6</v>
      </c>
      <c r="X78" s="72" t="s">
        <v>184</v>
      </c>
      <c r="Y78" s="137">
        <v>45092</v>
      </c>
      <c r="Z78" s="72" t="s">
        <v>4980</v>
      </c>
      <c r="AA78" s="72"/>
      <c r="AB78" s="524" t="s">
        <v>4981</v>
      </c>
      <c r="AC78" s="72"/>
      <c r="AD78" s="72">
        <f t="shared" si="2"/>
        <v>23</v>
      </c>
      <c r="AE78" s="72"/>
      <c r="AF78" s="72"/>
      <c r="AG78" s="72"/>
    </row>
    <row r="79" spans="1:33" ht="105">
      <c r="A79" s="63">
        <v>9078</v>
      </c>
      <c r="B79" s="48" t="s">
        <v>167</v>
      </c>
      <c r="C79" s="48" t="s">
        <v>4507</v>
      </c>
      <c r="D79" s="72" t="s">
        <v>4982</v>
      </c>
      <c r="E79" s="48" t="s">
        <v>197</v>
      </c>
      <c r="F79" s="72" t="s">
        <v>4982</v>
      </c>
      <c r="G79" s="72" t="s">
        <v>4513</v>
      </c>
      <c r="H79" s="72" t="s">
        <v>4983</v>
      </c>
      <c r="I79" s="72" t="s">
        <v>4380</v>
      </c>
      <c r="J79" s="72" t="s">
        <v>4381</v>
      </c>
      <c r="K79" s="72" t="s">
        <v>4382</v>
      </c>
      <c r="L79" s="60" t="s">
        <v>927</v>
      </c>
      <c r="M79" s="60" t="s">
        <v>6</v>
      </c>
      <c r="N79" s="60">
        <v>43229</v>
      </c>
      <c r="O79" s="48" t="s">
        <v>4383</v>
      </c>
      <c r="P79" s="103">
        <v>40.101088578290302</v>
      </c>
      <c r="Q79" s="103">
        <v>-82.991832772879505</v>
      </c>
      <c r="R79" s="118">
        <v>5</v>
      </c>
      <c r="S79" s="76" t="s">
        <v>4378</v>
      </c>
      <c r="T79" s="76" t="s">
        <v>4380</v>
      </c>
      <c r="U79" s="76" t="s">
        <v>4382</v>
      </c>
      <c r="V79" s="60" t="s">
        <v>927</v>
      </c>
      <c r="W79" s="60" t="s">
        <v>6</v>
      </c>
      <c r="X79" s="60" t="s">
        <v>184</v>
      </c>
      <c r="Y79" s="105">
        <v>44773</v>
      </c>
      <c r="Z79" s="72" t="s">
        <v>4384</v>
      </c>
      <c r="AA79" s="72"/>
      <c r="AB79" s="525" t="s">
        <v>4385</v>
      </c>
      <c r="AC79" s="72"/>
      <c r="AD79" s="72">
        <f t="shared" si="2"/>
        <v>26</v>
      </c>
      <c r="AE79" s="72"/>
      <c r="AF79" s="72"/>
      <c r="AG79" s="72"/>
    </row>
    <row r="80" spans="1:33" ht="75">
      <c r="A80" s="63">
        <v>9079</v>
      </c>
      <c r="B80" s="48" t="s">
        <v>167</v>
      </c>
      <c r="C80" s="48" t="s">
        <v>4507</v>
      </c>
      <c r="D80" s="72" t="s">
        <v>4984</v>
      </c>
      <c r="E80" s="48" t="s">
        <v>170</v>
      </c>
      <c r="F80" s="72" t="s">
        <v>4985</v>
      </c>
      <c r="G80" s="72" t="s">
        <v>4513</v>
      </c>
      <c r="H80" s="72" t="s">
        <v>4986</v>
      </c>
      <c r="I80" s="72" t="s">
        <v>4987</v>
      </c>
      <c r="J80" s="72" t="s">
        <v>4988</v>
      </c>
      <c r="K80" s="72" t="s">
        <v>4989</v>
      </c>
      <c r="L80" s="48" t="s">
        <v>3655</v>
      </c>
      <c r="M80" s="48" t="s">
        <v>6</v>
      </c>
      <c r="N80" s="48">
        <v>74003</v>
      </c>
      <c r="O80" s="48" t="s">
        <v>4990</v>
      </c>
      <c r="P80" s="103">
        <v>36.751349287227001</v>
      </c>
      <c r="Q80" s="103">
        <v>-96.002732246868902</v>
      </c>
      <c r="R80" s="118"/>
      <c r="S80" s="72" t="s">
        <v>4984</v>
      </c>
      <c r="T80" s="72" t="s">
        <v>4987</v>
      </c>
      <c r="U80" s="72" t="s">
        <v>2831</v>
      </c>
      <c r="V80" s="48" t="s">
        <v>985</v>
      </c>
      <c r="W80" s="48" t="s">
        <v>6</v>
      </c>
      <c r="X80" s="48" t="s">
        <v>184</v>
      </c>
      <c r="Y80" s="61">
        <v>44801</v>
      </c>
      <c r="Z80" s="72" t="s">
        <v>4991</v>
      </c>
      <c r="AA80" s="72" t="s">
        <v>4993</v>
      </c>
      <c r="AB80" s="524" t="s">
        <v>4992</v>
      </c>
      <c r="AC80" s="72"/>
      <c r="AD80" s="72">
        <f t="shared" si="2"/>
        <v>24</v>
      </c>
      <c r="AE80" s="72"/>
      <c r="AF80" s="72"/>
      <c r="AG80" s="72"/>
    </row>
    <row r="81" spans="1:33" ht="105">
      <c r="A81" s="63">
        <v>9080</v>
      </c>
      <c r="B81" s="48" t="s">
        <v>167</v>
      </c>
      <c r="C81" s="48" t="s">
        <v>4507</v>
      </c>
      <c r="D81" s="72" t="s">
        <v>4994</v>
      </c>
      <c r="E81" s="48" t="s">
        <v>197</v>
      </c>
      <c r="F81" s="72" t="s">
        <v>4995</v>
      </c>
      <c r="G81" s="72" t="s">
        <v>4513</v>
      </c>
      <c r="H81" s="72" t="s">
        <v>4996</v>
      </c>
      <c r="I81" s="72" t="s">
        <v>4997</v>
      </c>
      <c r="J81" s="72" t="s">
        <v>4998</v>
      </c>
      <c r="K81" s="72" t="s">
        <v>4656</v>
      </c>
      <c r="L81" s="48" t="s">
        <v>753</v>
      </c>
      <c r="M81" s="48" t="s">
        <v>6</v>
      </c>
      <c r="N81" s="163" t="s">
        <v>4999</v>
      </c>
      <c r="P81" s="103">
        <v>42.605109953744403</v>
      </c>
      <c r="Q81" s="103">
        <v>-71.158055460148006</v>
      </c>
      <c r="R81" s="118"/>
      <c r="S81" s="72" t="s">
        <v>5000</v>
      </c>
      <c r="T81" s="72" t="s">
        <v>5001</v>
      </c>
      <c r="U81" s="72" t="s">
        <v>5002</v>
      </c>
      <c r="V81" s="48" t="s">
        <v>753</v>
      </c>
      <c r="W81" s="48" t="s">
        <v>6</v>
      </c>
      <c r="X81" s="48" t="s">
        <v>184</v>
      </c>
      <c r="Y81" s="61">
        <v>44435</v>
      </c>
      <c r="Z81" s="72" t="s">
        <v>5003</v>
      </c>
      <c r="AA81" s="72" t="s">
        <v>5005</v>
      </c>
      <c r="AB81" s="523" t="s">
        <v>5004</v>
      </c>
      <c r="AC81" s="72"/>
      <c r="AD81" s="72">
        <f t="shared" si="2"/>
        <v>28</v>
      </c>
      <c r="AE81" s="72"/>
      <c r="AF81" s="72"/>
      <c r="AG81" s="72"/>
    </row>
    <row r="82" spans="1:33" ht="105">
      <c r="A82" s="63">
        <v>9081</v>
      </c>
      <c r="B82" s="48" t="s">
        <v>167</v>
      </c>
      <c r="C82" s="48" t="s">
        <v>4507</v>
      </c>
      <c r="D82" s="72" t="s">
        <v>4994</v>
      </c>
      <c r="E82" s="48" t="s">
        <v>197</v>
      </c>
      <c r="F82" s="72" t="s">
        <v>4995</v>
      </c>
      <c r="G82" s="72" t="s">
        <v>4509</v>
      </c>
      <c r="H82" s="72" t="s">
        <v>5006</v>
      </c>
      <c r="I82" s="72" t="s">
        <v>4997</v>
      </c>
      <c r="J82" s="72" t="s">
        <v>4998</v>
      </c>
      <c r="K82" s="72" t="s">
        <v>4656</v>
      </c>
      <c r="L82" s="48" t="s">
        <v>753</v>
      </c>
      <c r="M82" s="48" t="s">
        <v>6</v>
      </c>
      <c r="N82" s="163" t="s">
        <v>4999</v>
      </c>
      <c r="P82" s="103">
        <v>42.605109953744403</v>
      </c>
      <c r="Q82" s="103">
        <v>-71.158055460148006</v>
      </c>
      <c r="R82" s="118"/>
      <c r="S82" s="72" t="s">
        <v>5000</v>
      </c>
      <c r="T82" s="72" t="s">
        <v>5001</v>
      </c>
      <c r="U82" s="72" t="s">
        <v>5002</v>
      </c>
      <c r="V82" s="48" t="s">
        <v>753</v>
      </c>
      <c r="W82" s="48" t="s">
        <v>6</v>
      </c>
      <c r="X82" s="48" t="s">
        <v>184</v>
      </c>
      <c r="Y82" s="61">
        <v>44435</v>
      </c>
      <c r="Z82" s="72" t="s">
        <v>5003</v>
      </c>
      <c r="AA82" s="72"/>
      <c r="AB82" s="524" t="s">
        <v>5004</v>
      </c>
      <c r="AC82" s="72"/>
      <c r="AD82" s="72">
        <f t="shared" si="2"/>
        <v>28</v>
      </c>
      <c r="AE82" s="72"/>
      <c r="AF82" s="72"/>
      <c r="AG82" s="72"/>
    </row>
    <row r="83" spans="1:33" ht="45">
      <c r="A83" s="63">
        <v>9082</v>
      </c>
      <c r="B83" s="48" t="s">
        <v>167</v>
      </c>
      <c r="C83" s="48" t="s">
        <v>4507</v>
      </c>
      <c r="D83" s="72" t="s">
        <v>4387</v>
      </c>
      <c r="E83" s="48" t="s">
        <v>170</v>
      </c>
      <c r="F83" s="72" t="s">
        <v>5007</v>
      </c>
      <c r="G83" s="72" t="s">
        <v>4509</v>
      </c>
      <c r="H83" s="72" t="s">
        <v>5008</v>
      </c>
      <c r="I83" s="72" t="s">
        <v>4389</v>
      </c>
      <c r="J83" s="72" t="s">
        <v>4390</v>
      </c>
      <c r="K83" s="72" t="s">
        <v>4319</v>
      </c>
      <c r="L83" s="48" t="s">
        <v>3430</v>
      </c>
      <c r="M83" s="48" t="s">
        <v>6</v>
      </c>
      <c r="N83" s="48">
        <v>97008</v>
      </c>
      <c r="O83" s="48" t="s">
        <v>4391</v>
      </c>
      <c r="P83" s="103">
        <v>45.460783808025496</v>
      </c>
      <c r="Q83" s="103">
        <v>-122.78842645828099</v>
      </c>
      <c r="R83" s="118">
        <v>11</v>
      </c>
      <c r="S83" s="72" t="s">
        <v>4392</v>
      </c>
      <c r="T83" s="72" t="s">
        <v>4389</v>
      </c>
      <c r="U83" s="72" t="s">
        <v>4319</v>
      </c>
      <c r="V83" s="48" t="s">
        <v>3430</v>
      </c>
      <c r="W83" s="48" t="s">
        <v>6</v>
      </c>
      <c r="X83" s="48" t="s">
        <v>184</v>
      </c>
      <c r="Y83" s="61">
        <v>44773</v>
      </c>
      <c r="Z83" s="72" t="s">
        <v>4393</v>
      </c>
      <c r="AB83" s="576" t="s">
        <v>5009</v>
      </c>
      <c r="AC83" s="72"/>
      <c r="AD83" s="72">
        <f t="shared" si="2"/>
        <v>17</v>
      </c>
      <c r="AE83" s="72"/>
      <c r="AF83" s="72"/>
      <c r="AG83" s="72"/>
    </row>
    <row r="84" spans="1:33" s="11" customFormat="1" ht="105">
      <c r="A84" s="63">
        <v>9083</v>
      </c>
      <c r="B84" s="48" t="s">
        <v>167</v>
      </c>
      <c r="C84" s="48" t="s">
        <v>4507</v>
      </c>
      <c r="D84" s="72" t="s">
        <v>2061</v>
      </c>
      <c r="E84" s="48" t="s">
        <v>197</v>
      </c>
      <c r="F84" s="72" t="s">
        <v>2061</v>
      </c>
      <c r="G84" s="72" t="s">
        <v>4527</v>
      </c>
      <c r="H84" s="72" t="s">
        <v>4542</v>
      </c>
      <c r="I84" s="72" t="s">
        <v>2063</v>
      </c>
      <c r="J84" s="72" t="s">
        <v>5010</v>
      </c>
      <c r="K84" s="72" t="s">
        <v>2066</v>
      </c>
      <c r="L84" s="48" t="s">
        <v>249</v>
      </c>
      <c r="M84" s="48" t="s">
        <v>6</v>
      </c>
      <c r="N84" s="48">
        <v>94010</v>
      </c>
      <c r="O84" s="48" t="s">
        <v>3102</v>
      </c>
      <c r="P84" s="103">
        <v>37.597481488111598</v>
      </c>
      <c r="Q84" s="103">
        <v>-122.38028596031</v>
      </c>
      <c r="R84" s="118"/>
      <c r="S84" s="72" t="s">
        <v>2061</v>
      </c>
      <c r="T84" s="72" t="s">
        <v>2063</v>
      </c>
      <c r="U84" s="72" t="s">
        <v>2066</v>
      </c>
      <c r="V84" s="48" t="s">
        <v>249</v>
      </c>
      <c r="W84" s="48" t="s">
        <v>6</v>
      </c>
      <c r="X84" s="48"/>
      <c r="Y84" s="61"/>
      <c r="Z84" s="72" t="s">
        <v>5011</v>
      </c>
      <c r="AA84" s="72"/>
      <c r="AB84" s="748" t="s">
        <v>5012</v>
      </c>
      <c r="AC84" s="72"/>
      <c r="AD84" s="72">
        <f t="shared" si="2"/>
        <v>26</v>
      </c>
      <c r="AE84" s="72"/>
      <c r="AF84" s="72"/>
      <c r="AG84" s="72"/>
    </row>
    <row r="85" spans="1:33" ht="105">
      <c r="A85" s="63">
        <v>9084</v>
      </c>
      <c r="B85" s="48" t="s">
        <v>167</v>
      </c>
      <c r="C85" s="48" t="s">
        <v>4507</v>
      </c>
      <c r="D85" s="72" t="s">
        <v>6956</v>
      </c>
      <c r="E85" s="48" t="s">
        <v>197</v>
      </c>
      <c r="F85" s="72" t="s">
        <v>6906</v>
      </c>
      <c r="G85" s="72" t="s">
        <v>4552</v>
      </c>
      <c r="H85" s="72" t="s">
        <v>6959</v>
      </c>
      <c r="I85" s="514" t="s">
        <v>7001</v>
      </c>
      <c r="J85" s="72" t="s">
        <v>6908</v>
      </c>
      <c r="K85" s="72" t="s">
        <v>7079</v>
      </c>
      <c r="L85" s="48" t="s">
        <v>1048</v>
      </c>
      <c r="M85" s="48" t="s">
        <v>6</v>
      </c>
      <c r="N85" s="48" t="s">
        <v>6957</v>
      </c>
      <c r="O85" s="48" t="s">
        <v>7076</v>
      </c>
      <c r="P85" s="103">
        <v>32.429079432982803</v>
      </c>
      <c r="Q85" s="103">
        <v>-110.94179524466399</v>
      </c>
      <c r="R85" s="242" t="s">
        <v>6958</v>
      </c>
      <c r="S85" s="72" t="s">
        <v>6907</v>
      </c>
      <c r="T85" s="514" t="s">
        <v>7002</v>
      </c>
      <c r="U85" s="72" t="s">
        <v>4363</v>
      </c>
      <c r="V85" s="48" t="s">
        <v>927</v>
      </c>
      <c r="W85" s="48" t="s">
        <v>6</v>
      </c>
      <c r="X85" s="48" t="s">
        <v>6997</v>
      </c>
      <c r="Y85" s="61">
        <v>45336</v>
      </c>
      <c r="Z85" s="72" t="s">
        <v>861</v>
      </c>
      <c r="AA85" s="72"/>
      <c r="AB85" s="72" t="s">
        <v>7072</v>
      </c>
      <c r="AC85" s="72"/>
      <c r="AD85" s="72">
        <f t="shared" si="2"/>
        <v>27</v>
      </c>
      <c r="AE85" s="72" t="s">
        <v>6903</v>
      </c>
      <c r="AF85" s="72" t="s">
        <v>6955</v>
      </c>
      <c r="AG85" s="72" t="s">
        <v>6905</v>
      </c>
    </row>
    <row r="86" spans="1:33" ht="120">
      <c r="A86" s="63">
        <v>9085</v>
      </c>
      <c r="B86" s="48" t="s">
        <v>167</v>
      </c>
      <c r="C86" s="48" t="s">
        <v>4507</v>
      </c>
      <c r="D86" s="72" t="s">
        <v>5013</v>
      </c>
      <c r="E86" s="48" t="s">
        <v>197</v>
      </c>
      <c r="F86" s="72" t="s">
        <v>5013</v>
      </c>
      <c r="G86" s="72" t="s">
        <v>4552</v>
      </c>
      <c r="H86" s="72" t="s">
        <v>5014</v>
      </c>
      <c r="I86" s="72" t="s">
        <v>5015</v>
      </c>
      <c r="J86" s="72" t="s">
        <v>5016</v>
      </c>
      <c r="K86" s="72" t="s">
        <v>2740</v>
      </c>
      <c r="L86" s="48" t="s">
        <v>753</v>
      </c>
      <c r="M86" s="48" t="s">
        <v>6</v>
      </c>
      <c r="N86" s="163" t="s">
        <v>5017</v>
      </c>
      <c r="O86" s="48" t="s">
        <v>5018</v>
      </c>
      <c r="P86" s="103">
        <v>42.511522101194203</v>
      </c>
      <c r="Q86" s="103">
        <v>-71.137783842421797</v>
      </c>
      <c r="R86" s="118">
        <v>70</v>
      </c>
      <c r="S86" s="72" t="s">
        <v>5013</v>
      </c>
      <c r="T86" s="72" t="s">
        <v>5015</v>
      </c>
      <c r="U86" s="72" t="s">
        <v>5019</v>
      </c>
      <c r="V86" s="48" t="s">
        <v>5019</v>
      </c>
      <c r="W86" s="48" t="s">
        <v>6</v>
      </c>
      <c r="X86" s="48" t="s">
        <v>184</v>
      </c>
      <c r="Y86" s="61">
        <v>44891</v>
      </c>
      <c r="Z86" s="72" t="s">
        <v>5020</v>
      </c>
      <c r="AA86" s="72" t="s">
        <v>7302</v>
      </c>
      <c r="AB86" s="1" t="s">
        <v>5021</v>
      </c>
      <c r="AC86" s="72"/>
      <c r="AD86" s="72">
        <f t="shared" si="2"/>
        <v>15</v>
      </c>
      <c r="AE86" s="72"/>
      <c r="AF86" s="72"/>
      <c r="AG86" s="72"/>
    </row>
    <row r="87" spans="1:33" ht="90">
      <c r="A87" s="63">
        <v>9086</v>
      </c>
      <c r="B87" s="48" t="s">
        <v>167</v>
      </c>
      <c r="C87" s="48" t="s">
        <v>4507</v>
      </c>
      <c r="D87" s="72" t="s">
        <v>5023</v>
      </c>
      <c r="E87" s="48" t="s">
        <v>170</v>
      </c>
      <c r="F87" s="72" t="s">
        <v>5023</v>
      </c>
      <c r="G87" s="72" t="s">
        <v>4513</v>
      </c>
      <c r="H87" s="72" t="s">
        <v>5024</v>
      </c>
      <c r="I87" s="72" t="s">
        <v>5025</v>
      </c>
      <c r="J87" s="72" t="s">
        <v>5026</v>
      </c>
      <c r="K87" s="72" t="s">
        <v>3108</v>
      </c>
      <c r="L87" s="48" t="s">
        <v>782</v>
      </c>
      <c r="M87" s="48" t="s">
        <v>6</v>
      </c>
      <c r="N87" s="48">
        <v>29615</v>
      </c>
      <c r="O87" s="48" t="s">
        <v>5027</v>
      </c>
      <c r="P87" s="103">
        <v>34.852517976519103</v>
      </c>
      <c r="Q87" s="103">
        <v>-82.253679416363397</v>
      </c>
      <c r="R87" s="118">
        <v>10</v>
      </c>
      <c r="S87" s="72" t="s">
        <v>5023</v>
      </c>
      <c r="T87" s="72" t="s">
        <v>5025</v>
      </c>
      <c r="U87" s="72" t="s">
        <v>3108</v>
      </c>
      <c r="V87" s="48" t="s">
        <v>782</v>
      </c>
      <c r="W87" s="48" t="s">
        <v>6</v>
      </c>
      <c r="X87" s="48" t="s">
        <v>184</v>
      </c>
      <c r="Y87" s="61">
        <v>44773</v>
      </c>
      <c r="Z87" s="72" t="s">
        <v>5028</v>
      </c>
      <c r="AA87" s="72" t="s">
        <v>7303</v>
      </c>
      <c r="AB87" s="524" t="s">
        <v>5029</v>
      </c>
      <c r="AC87" s="72"/>
      <c r="AD87" s="72">
        <f t="shared" si="2"/>
        <v>29</v>
      </c>
      <c r="AE87" s="72"/>
      <c r="AF87" s="72"/>
      <c r="AG87" s="72"/>
    </row>
    <row r="88" spans="1:33" ht="105">
      <c r="A88" s="63">
        <v>9087</v>
      </c>
      <c r="B88" s="48" t="s">
        <v>167</v>
      </c>
      <c r="C88" s="48" t="s">
        <v>4507</v>
      </c>
      <c r="D88" s="72" t="s">
        <v>4442</v>
      </c>
      <c r="E88" s="48" t="s">
        <v>197</v>
      </c>
      <c r="F88" s="72" t="s">
        <v>5031</v>
      </c>
      <c r="G88" s="72" t="s">
        <v>5032</v>
      </c>
      <c r="H88" s="72" t="s">
        <v>5033</v>
      </c>
      <c r="I88" s="72" t="s">
        <v>4443</v>
      </c>
      <c r="J88" s="72" t="s">
        <v>4444</v>
      </c>
      <c r="K88" s="72" t="s">
        <v>1989</v>
      </c>
      <c r="L88" s="48" t="s">
        <v>435</v>
      </c>
      <c r="M88" s="48" t="s">
        <v>6</v>
      </c>
      <c r="N88" s="48">
        <v>48108</v>
      </c>
      <c r="O88" s="48" t="s">
        <v>4445</v>
      </c>
      <c r="P88" s="103">
        <v>42.2194334622002</v>
      </c>
      <c r="Q88" s="103">
        <v>-83.732290200744899</v>
      </c>
      <c r="R88" s="118"/>
      <c r="S88" s="72" t="s">
        <v>4442</v>
      </c>
      <c r="T88" s="72" t="s">
        <v>4443</v>
      </c>
      <c r="U88" s="72" t="s">
        <v>4446</v>
      </c>
      <c r="V88" s="48" t="s">
        <v>985</v>
      </c>
      <c r="W88" s="48" t="s">
        <v>6</v>
      </c>
      <c r="X88" s="48" t="s">
        <v>184</v>
      </c>
      <c r="Y88" s="61">
        <v>44773</v>
      </c>
      <c r="Z88" s="72" t="s">
        <v>4447</v>
      </c>
      <c r="AA88" s="72" t="s">
        <v>5034</v>
      </c>
      <c r="AB88" s="525" t="s">
        <v>4448</v>
      </c>
      <c r="AC88" s="72"/>
      <c r="AD88" s="72">
        <f t="shared" si="2"/>
        <v>27</v>
      </c>
      <c r="AE88" s="72"/>
      <c r="AF88" s="72"/>
      <c r="AG88" s="72"/>
    </row>
    <row r="89" spans="1:33" ht="90">
      <c r="A89" s="63">
        <v>9088</v>
      </c>
      <c r="B89" s="48" t="s">
        <v>167</v>
      </c>
      <c r="C89" s="48" t="s">
        <v>4507</v>
      </c>
      <c r="D89" s="72" t="s">
        <v>1350</v>
      </c>
      <c r="E89" s="48" t="s">
        <v>197</v>
      </c>
      <c r="F89" s="72" t="s">
        <v>5035</v>
      </c>
      <c r="G89" s="72" t="s">
        <v>4513</v>
      </c>
      <c r="H89" s="72" t="s">
        <v>5036</v>
      </c>
      <c r="I89" s="72" t="s">
        <v>5037</v>
      </c>
      <c r="J89" s="72" t="s">
        <v>1353</v>
      </c>
      <c r="K89" s="72" t="s">
        <v>1354</v>
      </c>
      <c r="L89" s="60" t="s">
        <v>841</v>
      </c>
      <c r="M89" s="60" t="s">
        <v>6</v>
      </c>
      <c r="N89" s="60">
        <v>60638</v>
      </c>
      <c r="O89" s="48" t="s">
        <v>1361</v>
      </c>
      <c r="P89" s="103">
        <v>41.773344110620798</v>
      </c>
      <c r="Q89" s="103">
        <v>-87.752246344006295</v>
      </c>
      <c r="R89" s="118"/>
      <c r="S89" s="72" t="s">
        <v>1350</v>
      </c>
      <c r="T89" s="72" t="s">
        <v>1352</v>
      </c>
      <c r="U89" s="72" t="s">
        <v>840</v>
      </c>
      <c r="V89" s="48" t="s">
        <v>841</v>
      </c>
      <c r="W89" s="48" t="s">
        <v>6</v>
      </c>
      <c r="X89" s="48"/>
      <c r="Y89" s="61"/>
      <c r="Z89" s="72" t="s">
        <v>5038</v>
      </c>
      <c r="AA89" s="72"/>
      <c r="AB89" s="501" t="s">
        <v>1357</v>
      </c>
      <c r="AC89" s="72"/>
      <c r="AD89" s="72">
        <f t="shared" si="2"/>
        <v>18</v>
      </c>
      <c r="AE89" s="72"/>
      <c r="AF89" s="72"/>
      <c r="AG89" s="72"/>
    </row>
    <row r="90" spans="1:33" ht="105">
      <c r="A90" s="63">
        <v>9089</v>
      </c>
      <c r="B90" s="48" t="s">
        <v>167</v>
      </c>
      <c r="C90" s="48" t="s">
        <v>4507</v>
      </c>
      <c r="D90" s="72" t="s">
        <v>5039</v>
      </c>
      <c r="E90" s="48" t="s">
        <v>170</v>
      </c>
      <c r="F90" s="72" t="s">
        <v>5040</v>
      </c>
      <c r="G90" s="72" t="s">
        <v>4513</v>
      </c>
      <c r="H90" s="72" t="s">
        <v>5041</v>
      </c>
      <c r="I90" s="72" t="s">
        <v>5042</v>
      </c>
      <c r="J90" s="72" t="s">
        <v>5043</v>
      </c>
      <c r="K90" s="72" t="s">
        <v>3654</v>
      </c>
      <c r="L90" s="48" t="s">
        <v>3655</v>
      </c>
      <c r="M90" s="48" t="s">
        <v>6</v>
      </c>
      <c r="N90" s="48">
        <v>74120</v>
      </c>
      <c r="O90" s="48" t="s">
        <v>5044</v>
      </c>
      <c r="P90" s="103">
        <v>36.159410877972803</v>
      </c>
      <c r="Q90" s="103">
        <v>-95.9861081026813</v>
      </c>
      <c r="R90" s="118">
        <v>15</v>
      </c>
      <c r="S90" s="72" t="s">
        <v>5045</v>
      </c>
      <c r="T90" s="118" t="s">
        <v>5042</v>
      </c>
      <c r="U90" s="72" t="s">
        <v>3654</v>
      </c>
      <c r="V90" s="48" t="s">
        <v>3655</v>
      </c>
      <c r="W90" s="48" t="s">
        <v>6</v>
      </c>
      <c r="X90" s="48" t="s">
        <v>184</v>
      </c>
      <c r="Y90" s="61">
        <v>44773</v>
      </c>
      <c r="Z90" s="72" t="s">
        <v>5046</v>
      </c>
      <c r="AA90" s="72" t="s">
        <v>7304</v>
      </c>
      <c r="AB90" s="523" t="s">
        <v>5047</v>
      </c>
      <c r="AC90" s="72"/>
      <c r="AD90" s="72">
        <f t="shared" si="2"/>
        <v>28</v>
      </c>
      <c r="AE90" s="72"/>
      <c r="AF90" s="72"/>
      <c r="AG90" s="72"/>
    </row>
    <row r="91" spans="1:33" ht="75">
      <c r="A91" s="63">
        <v>9090</v>
      </c>
      <c r="B91" s="48" t="s">
        <v>167</v>
      </c>
      <c r="C91" s="48" t="s">
        <v>4507</v>
      </c>
      <c r="D91" s="72" t="s">
        <v>5049</v>
      </c>
      <c r="E91" s="48" t="s">
        <v>170</v>
      </c>
      <c r="F91" s="72" t="s">
        <v>5050</v>
      </c>
      <c r="G91" s="72" t="s">
        <v>4513</v>
      </c>
      <c r="H91" s="72" t="s">
        <v>5033</v>
      </c>
      <c r="I91" s="72" t="s">
        <v>5051</v>
      </c>
      <c r="J91" s="72" t="s">
        <v>5052</v>
      </c>
      <c r="K91" s="72" t="s">
        <v>1300</v>
      </c>
      <c r="L91" s="48" t="s">
        <v>1006</v>
      </c>
      <c r="M91" s="48" t="s">
        <v>7</v>
      </c>
      <c r="N91" s="48" t="s">
        <v>5053</v>
      </c>
      <c r="O91" s="48" t="s">
        <v>5054</v>
      </c>
      <c r="P91" s="103">
        <v>53.721793859303098</v>
      </c>
      <c r="Q91" s="103">
        <v>-113.18992646931299</v>
      </c>
      <c r="R91" s="118"/>
      <c r="S91" s="72" t="s">
        <v>1432</v>
      </c>
      <c r="T91" s="72" t="s">
        <v>5051</v>
      </c>
      <c r="U91" s="72" t="s">
        <v>1434</v>
      </c>
      <c r="V91" s="48" t="s">
        <v>1435</v>
      </c>
      <c r="W91" s="48" t="s">
        <v>1436</v>
      </c>
      <c r="X91" s="48" t="s">
        <v>184</v>
      </c>
      <c r="Y91" s="61">
        <v>44424</v>
      </c>
      <c r="Z91" s="72" t="s">
        <v>5055</v>
      </c>
      <c r="AA91" s="72" t="s">
        <v>5057</v>
      </c>
      <c r="AB91" s="1" t="s">
        <v>5056</v>
      </c>
      <c r="AC91" s="72"/>
      <c r="AD91" s="72">
        <f t="shared" si="2"/>
        <v>21</v>
      </c>
      <c r="AE91" s="72"/>
      <c r="AF91" s="72"/>
      <c r="AG91" s="72"/>
    </row>
    <row r="92" spans="1:33" ht="75">
      <c r="A92" s="63">
        <v>9091</v>
      </c>
      <c r="B92" s="48" t="s">
        <v>167</v>
      </c>
      <c r="C92" s="48" t="s">
        <v>4507</v>
      </c>
      <c r="D92" s="72" t="s">
        <v>5058</v>
      </c>
      <c r="E92" s="48" t="s">
        <v>170</v>
      </c>
      <c r="F92" s="7" t="s">
        <v>5059</v>
      </c>
      <c r="G92" s="72" t="s">
        <v>4513</v>
      </c>
      <c r="H92" s="72" t="s">
        <v>5060</v>
      </c>
      <c r="I92" s="7" t="s">
        <v>5061</v>
      </c>
      <c r="J92" s="7" t="s">
        <v>5062</v>
      </c>
      <c r="K92" s="7" t="s">
        <v>2108</v>
      </c>
      <c r="L92" s="48" t="s">
        <v>435</v>
      </c>
      <c r="M92" s="48" t="s">
        <v>6</v>
      </c>
      <c r="N92" s="48">
        <v>48326</v>
      </c>
      <c r="O92" s="7" t="s">
        <v>5063</v>
      </c>
      <c r="P92" s="103">
        <v>42.676052435739699</v>
      </c>
      <c r="Q92" s="103">
        <v>-83.2443406656988</v>
      </c>
      <c r="R92" s="118"/>
      <c r="S92" s="72" t="s">
        <v>1432</v>
      </c>
      <c r="T92" s="118" t="s">
        <v>5051</v>
      </c>
      <c r="U92" s="72" t="s">
        <v>1434</v>
      </c>
      <c r="V92" s="48" t="s">
        <v>1435</v>
      </c>
      <c r="W92" s="48" t="s">
        <v>1436</v>
      </c>
      <c r="X92" s="48" t="s">
        <v>184</v>
      </c>
      <c r="Y92" s="61">
        <v>44424</v>
      </c>
      <c r="Z92" s="72" t="s">
        <v>5064</v>
      </c>
      <c r="AA92" s="72" t="s">
        <v>7305</v>
      </c>
      <c r="AB92" s="1" t="s">
        <v>5056</v>
      </c>
      <c r="AC92" s="72"/>
      <c r="AD92" s="72">
        <f t="shared" si="2"/>
        <v>21</v>
      </c>
      <c r="AE92" s="72"/>
      <c r="AF92" s="72"/>
      <c r="AG92" s="72"/>
    </row>
    <row r="93" spans="1:33" ht="90">
      <c r="A93" s="63">
        <v>9092</v>
      </c>
      <c r="B93" s="48" t="s">
        <v>167</v>
      </c>
      <c r="C93" s="48" t="s">
        <v>4507</v>
      </c>
      <c r="D93" s="72" t="s">
        <v>5066</v>
      </c>
      <c r="E93" s="48" t="s">
        <v>197</v>
      </c>
      <c r="F93" s="72" t="s">
        <v>5067</v>
      </c>
      <c r="G93" s="72" t="s">
        <v>4513</v>
      </c>
      <c r="H93" s="72" t="s">
        <v>4897</v>
      </c>
      <c r="I93" s="72" t="s">
        <v>5068</v>
      </c>
      <c r="J93" s="72" t="s">
        <v>5069</v>
      </c>
      <c r="K93" s="72" t="s">
        <v>260</v>
      </c>
      <c r="L93" s="48" t="s">
        <v>155</v>
      </c>
      <c r="M93" s="48" t="s">
        <v>7</v>
      </c>
      <c r="N93" s="48" t="s">
        <v>5070</v>
      </c>
      <c r="O93" s="48" t="s">
        <v>5071</v>
      </c>
      <c r="P93" s="103">
        <v>45.5028529292372</v>
      </c>
      <c r="Q93" s="103">
        <v>-73.614762858194396</v>
      </c>
      <c r="R93" s="118"/>
      <c r="S93" s="72" t="s">
        <v>5072</v>
      </c>
      <c r="T93" s="72" t="s">
        <v>5073</v>
      </c>
      <c r="U93" s="72" t="s">
        <v>260</v>
      </c>
      <c r="V93" s="48" t="s">
        <v>155</v>
      </c>
      <c r="W93" s="48" t="s">
        <v>7</v>
      </c>
      <c r="X93" s="48"/>
      <c r="Y93" s="61"/>
      <c r="Z93" s="72" t="s">
        <v>5074</v>
      </c>
      <c r="AA93" s="72"/>
      <c r="AB93" s="524" t="s">
        <v>5075</v>
      </c>
      <c r="AC93" s="72"/>
      <c r="AD93" s="72">
        <f t="shared" si="2"/>
        <v>29</v>
      </c>
      <c r="AE93" s="72"/>
      <c r="AF93" s="72"/>
      <c r="AG93" s="72"/>
    </row>
    <row r="94" spans="1:33" ht="72" customHeight="1">
      <c r="A94" s="63">
        <v>9093</v>
      </c>
      <c r="B94" s="48" t="s">
        <v>167</v>
      </c>
      <c r="C94" s="48" t="s">
        <v>4507</v>
      </c>
      <c r="D94" s="72" t="s">
        <v>5076</v>
      </c>
      <c r="E94" s="48" t="s">
        <v>170</v>
      </c>
      <c r="F94" s="72" t="s">
        <v>5076</v>
      </c>
      <c r="G94" s="72" t="s">
        <v>4552</v>
      </c>
      <c r="H94" s="72" t="s">
        <v>5077</v>
      </c>
      <c r="I94" s="72" t="s">
        <v>5078</v>
      </c>
      <c r="J94" s="72" t="s">
        <v>5079</v>
      </c>
      <c r="K94" s="72" t="s">
        <v>824</v>
      </c>
      <c r="L94" s="48" t="s">
        <v>249</v>
      </c>
      <c r="M94" s="48" t="s">
        <v>6</v>
      </c>
      <c r="N94" s="48">
        <v>94538</v>
      </c>
      <c r="O94" s="48" t="s">
        <v>5080</v>
      </c>
      <c r="P94" s="103">
        <v>37.506632522917499</v>
      </c>
      <c r="Q94" s="103">
        <v>-121.94869351613301</v>
      </c>
      <c r="R94" s="118"/>
      <c r="S94" s="72" t="s">
        <v>5076</v>
      </c>
      <c r="T94" s="72" t="s">
        <v>5078</v>
      </c>
      <c r="U94" s="72" t="s">
        <v>824</v>
      </c>
      <c r="V94" s="48" t="s">
        <v>249</v>
      </c>
      <c r="W94" s="48" t="s">
        <v>6</v>
      </c>
      <c r="X94" s="48" t="s">
        <v>184</v>
      </c>
      <c r="Y94" s="61">
        <v>44443</v>
      </c>
      <c r="Z94" s="72" t="s">
        <v>5081</v>
      </c>
      <c r="AA94" s="72"/>
      <c r="AB94" s="525" t="s">
        <v>5082</v>
      </c>
      <c r="AC94" s="72"/>
      <c r="AD94" s="72">
        <f>IF(LEN(TRIM(AB96))=0,0,LEN(TRIM(AB96))-LEN(SUBSTITUTE(AB96," ",""))+1)</f>
        <v>25</v>
      </c>
      <c r="AE94" s="72"/>
      <c r="AF94" s="72"/>
      <c r="AG94" s="72"/>
    </row>
    <row r="95" spans="1:33" ht="120">
      <c r="A95" s="63">
        <v>9094</v>
      </c>
      <c r="B95" s="48" t="s">
        <v>167</v>
      </c>
      <c r="C95" s="48" t="s">
        <v>4507</v>
      </c>
      <c r="D95" s="72" t="s">
        <v>5083</v>
      </c>
      <c r="E95" s="48" t="s">
        <v>197</v>
      </c>
      <c r="F95" s="72"/>
      <c r="G95" s="72" t="s">
        <v>4513</v>
      </c>
      <c r="H95" s="72" t="s">
        <v>4897</v>
      </c>
      <c r="I95" s="72" t="s">
        <v>5084</v>
      </c>
      <c r="J95" s="72" t="s">
        <v>5085</v>
      </c>
      <c r="K95" s="72" t="s">
        <v>2907</v>
      </c>
      <c r="L95" s="48" t="s">
        <v>249</v>
      </c>
      <c r="M95" s="48" t="s">
        <v>6</v>
      </c>
      <c r="N95" s="48">
        <v>92121</v>
      </c>
      <c r="O95" s="48" t="s">
        <v>5086</v>
      </c>
      <c r="P95" s="103">
        <v>32.890361481885897</v>
      </c>
      <c r="Q95" s="103">
        <v>-117.182207958757</v>
      </c>
      <c r="R95" s="118"/>
      <c r="S95" s="72" t="s">
        <v>5087</v>
      </c>
      <c r="T95" s="72" t="s">
        <v>5084</v>
      </c>
      <c r="U95" s="72" t="s">
        <v>2907</v>
      </c>
      <c r="V95" s="48" t="s">
        <v>249</v>
      </c>
      <c r="W95" s="48" t="s">
        <v>6</v>
      </c>
      <c r="X95" s="48"/>
      <c r="Y95" s="61"/>
      <c r="Z95" s="72" t="s">
        <v>5088</v>
      </c>
      <c r="AA95" s="72"/>
      <c r="AB95" s="521" t="s">
        <v>5089</v>
      </c>
      <c r="AC95" s="72"/>
      <c r="AD95" s="72">
        <f>IF(LEN(TRIM(AB95))=0,0,LEN(TRIM(AB95))-LEN(SUBSTITUTE(AB95," ",""))+1)</f>
        <v>27</v>
      </c>
      <c r="AE95" s="72"/>
      <c r="AF95" s="72"/>
      <c r="AG95" s="72"/>
    </row>
    <row r="96" spans="1:33" ht="75">
      <c r="A96" s="63">
        <v>9095</v>
      </c>
      <c r="B96" s="48" t="s">
        <v>167</v>
      </c>
      <c r="C96" s="48" t="s">
        <v>4507</v>
      </c>
      <c r="D96" s="72" t="s">
        <v>2304</v>
      </c>
      <c r="E96" s="48" t="s">
        <v>197</v>
      </c>
      <c r="F96" s="72" t="s">
        <v>5090</v>
      </c>
      <c r="G96" s="72" t="s">
        <v>4513</v>
      </c>
      <c r="H96" s="72" t="s">
        <v>5091</v>
      </c>
      <c r="I96" s="72" t="s">
        <v>2306</v>
      </c>
      <c r="J96" s="72" t="s">
        <v>5092</v>
      </c>
      <c r="K96" s="72" t="s">
        <v>2108</v>
      </c>
      <c r="L96" s="48" t="s">
        <v>435</v>
      </c>
      <c r="M96" s="48" t="s">
        <v>6</v>
      </c>
      <c r="N96" s="48">
        <v>48326</v>
      </c>
      <c r="O96" s="48" t="s">
        <v>2309</v>
      </c>
      <c r="P96" s="103">
        <v>42.6553478978256</v>
      </c>
      <c r="Q96" s="103">
        <v>-83.249396288769503</v>
      </c>
      <c r="R96" s="118"/>
      <c r="S96" s="76" t="s">
        <v>2310</v>
      </c>
      <c r="T96" s="76" t="s">
        <v>2306</v>
      </c>
      <c r="U96" s="76" t="s">
        <v>2308</v>
      </c>
      <c r="V96" s="60" t="s">
        <v>435</v>
      </c>
      <c r="W96" s="60" t="s">
        <v>6</v>
      </c>
      <c r="X96" s="60" t="s">
        <v>184</v>
      </c>
      <c r="Y96" s="105">
        <v>44414</v>
      </c>
      <c r="Z96" s="18" t="s">
        <v>5093</v>
      </c>
      <c r="AA96" s="72"/>
      <c r="AB96" s="1" t="s">
        <v>5094</v>
      </c>
      <c r="AC96" s="72"/>
      <c r="AD96" s="72">
        <f>IF(LEN(TRIM(AB96))=0,0,LEN(TRIM(AB96))-LEN(SUBSTITUTE(AB96," ",""))+1)</f>
        <v>25</v>
      </c>
      <c r="AE96" s="72"/>
      <c r="AF96" s="72"/>
      <c r="AG96" s="72"/>
    </row>
    <row r="97" spans="1:33" ht="120">
      <c r="A97" s="63">
        <v>9096</v>
      </c>
      <c r="B97" s="48" t="s">
        <v>167</v>
      </c>
      <c r="C97" s="48" t="s">
        <v>4507</v>
      </c>
      <c r="D97" s="72" t="s">
        <v>5095</v>
      </c>
      <c r="E97" s="48" t="s">
        <v>197</v>
      </c>
      <c r="F97" s="72" t="s">
        <v>5095</v>
      </c>
      <c r="G97" s="72" t="s">
        <v>4552</v>
      </c>
      <c r="H97" s="72" t="s">
        <v>5096</v>
      </c>
      <c r="I97" s="72" t="s">
        <v>5097</v>
      </c>
      <c r="J97" s="72" t="s">
        <v>7306</v>
      </c>
      <c r="K97" s="72" t="s">
        <v>5099</v>
      </c>
      <c r="L97" s="48" t="s">
        <v>753</v>
      </c>
      <c r="M97" s="48" t="s">
        <v>6</v>
      </c>
      <c r="N97" s="163" t="s">
        <v>5100</v>
      </c>
      <c r="O97" s="48" t="s">
        <v>5101</v>
      </c>
      <c r="P97" s="103">
        <v>41.680588886986797</v>
      </c>
      <c r="Q97" s="103">
        <v>-71.126901716000006</v>
      </c>
      <c r="R97" s="118"/>
      <c r="S97" s="72" t="s">
        <v>5102</v>
      </c>
      <c r="T97" s="72" t="s">
        <v>5097</v>
      </c>
      <c r="U97" s="72" t="s">
        <v>5099</v>
      </c>
      <c r="V97" s="48" t="s">
        <v>753</v>
      </c>
      <c r="W97" s="163" t="s">
        <v>6</v>
      </c>
      <c r="X97" s="48" t="s">
        <v>184</v>
      </c>
      <c r="Y97" s="61">
        <v>44437</v>
      </c>
      <c r="Z97" s="72" t="s">
        <v>5103</v>
      </c>
      <c r="AA97" s="137"/>
      <c r="AB97" s="520" t="s">
        <v>5104</v>
      </c>
      <c r="AC97" s="72"/>
      <c r="AD97" s="72">
        <f>IF(LEN(TRIM(AB97))=0,0,LEN(TRIM(AB97))-LEN(SUBSTITUTE(AB97," ",""))+1)</f>
        <v>29</v>
      </c>
      <c r="AE97" s="72"/>
      <c r="AF97" s="72"/>
      <c r="AG97" s="72"/>
    </row>
    <row r="98" spans="1:33">
      <c r="D98" s="72"/>
      <c r="F98" s="72"/>
      <c r="G98" s="72"/>
      <c r="H98" s="72"/>
      <c r="I98" s="514"/>
      <c r="J98" s="72"/>
      <c r="K98" s="72"/>
      <c r="P98" s="103"/>
      <c r="Q98" s="103"/>
      <c r="R98" s="242"/>
      <c r="S98" s="72"/>
      <c r="T98" s="514"/>
      <c r="U98" s="72"/>
      <c r="V98" s="48"/>
      <c r="X98" s="48"/>
      <c r="Y98" s="61"/>
      <c r="Z98" s="72"/>
      <c r="AA98" s="72"/>
      <c r="AB98" s="72"/>
      <c r="AC98" s="72"/>
      <c r="AD98" s="72"/>
      <c r="AE98" s="72"/>
      <c r="AF98" s="72"/>
      <c r="AG98" s="72"/>
    </row>
    <row r="99" spans="1:33">
      <c r="A99" s="41" t="s">
        <v>6090</v>
      </c>
      <c r="B99" s="3"/>
      <c r="C99" s="3"/>
      <c r="D99" s="48"/>
      <c r="F99" s="48"/>
      <c r="G99" s="48"/>
      <c r="H99" s="48"/>
      <c r="J99" s="48"/>
      <c r="K99" s="48"/>
      <c r="P99" s="48"/>
      <c r="Q99" s="48"/>
      <c r="R99" s="59"/>
      <c r="U99" s="3"/>
      <c r="X99" s="48"/>
      <c r="Y99" s="61"/>
      <c r="Z99" s="48"/>
      <c r="AA99" s="48"/>
    </row>
    <row r="100" spans="1:33">
      <c r="A100" s="41" t="s">
        <v>6090</v>
      </c>
      <c r="B100" s="3"/>
      <c r="C100" s="3"/>
    </row>
    <row r="101" spans="1:33">
      <c r="A101" s="41" t="s">
        <v>6090</v>
      </c>
      <c r="B101" s="3"/>
      <c r="C101" s="3"/>
    </row>
    <row r="102" spans="1:33">
      <c r="A102" s="41" t="s">
        <v>6090</v>
      </c>
      <c r="B102" s="3"/>
      <c r="C102" s="3"/>
    </row>
    <row r="103" spans="1:33">
      <c r="A103" s="41" t="s">
        <v>6090</v>
      </c>
      <c r="B103" s="3"/>
      <c r="C103" s="3"/>
    </row>
    <row r="104" spans="1:33">
      <c r="A104" s="41" t="s">
        <v>6090</v>
      </c>
      <c r="B104" s="3"/>
      <c r="C104" s="3"/>
    </row>
    <row r="105" spans="1:33">
      <c r="A105" s="41" t="s">
        <v>6090</v>
      </c>
      <c r="B105" s="3"/>
      <c r="C105" s="3"/>
    </row>
    <row r="106" spans="1:33">
      <c r="A106" s="41" t="s">
        <v>6090</v>
      </c>
      <c r="B106" s="3"/>
      <c r="C106" s="3"/>
    </row>
    <row r="107" spans="1:33">
      <c r="A107" s="41" t="s">
        <v>6090</v>
      </c>
      <c r="B107" s="3"/>
      <c r="C107" s="3"/>
    </row>
    <row r="108" spans="1:33">
      <c r="A108" s="41" t="s">
        <v>6090</v>
      </c>
      <c r="B108" s="3"/>
      <c r="C108" s="3"/>
    </row>
    <row r="109" spans="1:33">
      <c r="A109" s="41" t="s">
        <v>6090</v>
      </c>
      <c r="B109" s="3"/>
      <c r="C109" s="3"/>
    </row>
    <row r="110" spans="1:33">
      <c r="A110" s="41" t="s">
        <v>6090</v>
      </c>
      <c r="B110" s="3"/>
      <c r="C110" s="3"/>
    </row>
    <row r="111" spans="1:33">
      <c r="A111" s="41" t="s">
        <v>6090</v>
      </c>
      <c r="B111" s="3"/>
      <c r="C111" s="3"/>
    </row>
    <row r="112" spans="1:33">
      <c r="A112" s="41" t="s">
        <v>6090</v>
      </c>
      <c r="B112" s="3"/>
      <c r="C112" s="3"/>
    </row>
    <row r="113" spans="1:3">
      <c r="A113" s="41" t="s">
        <v>6090</v>
      </c>
      <c r="B113" s="3"/>
      <c r="C113" s="3"/>
    </row>
    <row r="114" spans="1:3">
      <c r="A114" s="41" t="s">
        <v>6090</v>
      </c>
      <c r="B114" s="3"/>
      <c r="C114" s="3"/>
    </row>
    <row r="115" spans="1:3">
      <c r="A115" s="41" t="s">
        <v>6090</v>
      </c>
      <c r="B115" s="3"/>
      <c r="C115" s="3"/>
    </row>
    <row r="116" spans="1:3">
      <c r="A116" s="41" t="s">
        <v>6090</v>
      </c>
      <c r="B116" s="3"/>
      <c r="C116" s="3"/>
    </row>
    <row r="117" spans="1:3">
      <c r="A117" s="41" t="s">
        <v>6090</v>
      </c>
      <c r="B117" s="3"/>
      <c r="C117" s="3"/>
    </row>
    <row r="118" spans="1:3">
      <c r="A118" s="41" t="s">
        <v>6090</v>
      </c>
      <c r="B118" s="3"/>
      <c r="C118" s="3"/>
    </row>
    <row r="119" spans="1:3">
      <c r="A119" s="41" t="s">
        <v>6090</v>
      </c>
      <c r="B119" s="3"/>
      <c r="C119" s="3"/>
    </row>
    <row r="120" spans="1:3">
      <c r="A120" s="41" t="s">
        <v>6090</v>
      </c>
      <c r="B120" s="3"/>
      <c r="C120" s="3"/>
    </row>
    <row r="121" spans="1:3">
      <c r="A121" s="41" t="s">
        <v>6090</v>
      </c>
      <c r="B121" s="3"/>
      <c r="C121" s="3"/>
    </row>
    <row r="122" spans="1:3">
      <c r="A122" s="41" t="s">
        <v>6090</v>
      </c>
      <c r="B122" s="3"/>
      <c r="C122" s="3"/>
    </row>
    <row r="123" spans="1:3">
      <c r="A123" s="41" t="s">
        <v>6090</v>
      </c>
      <c r="B123" s="3"/>
      <c r="C123" s="3"/>
    </row>
    <row r="124" spans="1:3">
      <c r="A124" s="41" t="s">
        <v>6090</v>
      </c>
      <c r="B124" s="3"/>
      <c r="C124" s="3"/>
    </row>
    <row r="125" spans="1:3">
      <c r="A125" s="41" t="s">
        <v>6090</v>
      </c>
      <c r="B125" s="3"/>
      <c r="C125" s="3"/>
    </row>
    <row r="126" spans="1:3">
      <c r="A126" s="41" t="s">
        <v>6090</v>
      </c>
      <c r="B126" s="3"/>
      <c r="C126" s="3"/>
    </row>
    <row r="127" spans="1:3">
      <c r="A127" s="41" t="s">
        <v>6090</v>
      </c>
      <c r="B127" s="3"/>
      <c r="C127" s="3"/>
    </row>
    <row r="128" spans="1:3">
      <c r="A128" s="41" t="s">
        <v>6090</v>
      </c>
      <c r="B128" s="3"/>
      <c r="C128" s="3"/>
    </row>
    <row r="129" spans="1:3">
      <c r="A129" s="41" t="s">
        <v>6090</v>
      </c>
      <c r="B129" s="3"/>
      <c r="C129" s="3"/>
    </row>
    <row r="130" spans="1:3">
      <c r="A130" s="41" t="s">
        <v>6090</v>
      </c>
      <c r="B130" s="3"/>
      <c r="C130" s="3"/>
    </row>
    <row r="131" spans="1:3">
      <c r="A131" s="41" t="s">
        <v>6090</v>
      </c>
      <c r="B131" s="3"/>
      <c r="C131" s="3"/>
    </row>
    <row r="132" spans="1:3">
      <c r="A132" s="41" t="s">
        <v>6090</v>
      </c>
      <c r="B132" s="3"/>
      <c r="C132" s="3"/>
    </row>
    <row r="133" spans="1:3">
      <c r="A133" s="41" t="s">
        <v>6090</v>
      </c>
      <c r="B133" s="3"/>
      <c r="C133" s="3"/>
    </row>
    <row r="134" spans="1:3">
      <c r="A134" s="41" t="s">
        <v>6090</v>
      </c>
      <c r="B134" s="3"/>
      <c r="C134" s="3"/>
    </row>
    <row r="135" spans="1:3">
      <c r="A135" s="41" t="s">
        <v>6090</v>
      </c>
      <c r="B135" s="3"/>
      <c r="C135" s="3"/>
    </row>
    <row r="136" spans="1:3">
      <c r="A136" s="41" t="s">
        <v>6090</v>
      </c>
      <c r="B136" s="3"/>
      <c r="C136" s="3"/>
    </row>
    <row r="137" spans="1:3">
      <c r="A137" s="41" t="s">
        <v>6090</v>
      </c>
      <c r="B137" s="3"/>
      <c r="C137" s="3"/>
    </row>
    <row r="138" spans="1:3">
      <c r="A138" s="41" t="s">
        <v>6090</v>
      </c>
      <c r="B138" s="3"/>
      <c r="C138" s="3"/>
    </row>
    <row r="139" spans="1:3">
      <c r="A139" s="41" t="s">
        <v>6090</v>
      </c>
      <c r="B139" s="3"/>
      <c r="C139" s="3"/>
    </row>
    <row r="140" spans="1:3">
      <c r="A140" s="41" t="s">
        <v>6090</v>
      </c>
      <c r="B140" s="3"/>
      <c r="C140" s="3"/>
    </row>
    <row r="141" spans="1:3">
      <c r="A141" s="41" t="s">
        <v>6090</v>
      </c>
      <c r="B141" s="3"/>
      <c r="C141" s="3"/>
    </row>
    <row r="142" spans="1:3">
      <c r="A142" s="41" t="s">
        <v>6090</v>
      </c>
      <c r="B142" s="3"/>
      <c r="C142" s="3"/>
    </row>
    <row r="143" spans="1:3">
      <c r="A143" s="41" t="s">
        <v>6090</v>
      </c>
      <c r="B143" s="3"/>
      <c r="C143" s="3"/>
    </row>
    <row r="144" spans="1:3">
      <c r="A144" s="41" t="s">
        <v>6090</v>
      </c>
      <c r="B144" s="3"/>
      <c r="C144" s="3"/>
    </row>
    <row r="145" spans="1:3">
      <c r="A145" s="41" t="s">
        <v>6090</v>
      </c>
      <c r="B145" s="3"/>
      <c r="C145" s="3"/>
    </row>
    <row r="146" spans="1:3">
      <c r="A146" s="41" t="s">
        <v>6090</v>
      </c>
      <c r="B146" s="3"/>
      <c r="C146" s="3"/>
    </row>
    <row r="147" spans="1:3">
      <c r="A147" s="41" t="s">
        <v>6090</v>
      </c>
      <c r="B147" s="3"/>
      <c r="C147" s="3"/>
    </row>
    <row r="148" spans="1:3">
      <c r="A148" s="41" t="s">
        <v>6090</v>
      </c>
      <c r="B148" s="3"/>
      <c r="C148" s="3"/>
    </row>
    <row r="149" spans="1:3">
      <c r="A149" s="41" t="s">
        <v>6090</v>
      </c>
      <c r="B149" s="3"/>
      <c r="C149" s="3"/>
    </row>
    <row r="150" spans="1:3">
      <c r="A150" s="41" t="s">
        <v>6090</v>
      </c>
      <c r="B150" s="3"/>
      <c r="C150" s="3"/>
    </row>
    <row r="151" spans="1:3">
      <c r="A151" s="41" t="s">
        <v>6090</v>
      </c>
      <c r="B151" s="3"/>
      <c r="C151" s="3"/>
    </row>
    <row r="152" spans="1:3">
      <c r="A152" s="41" t="s">
        <v>6090</v>
      </c>
      <c r="B152" s="3"/>
      <c r="C152" s="3"/>
    </row>
    <row r="153" spans="1:3">
      <c r="A153" s="41" t="s">
        <v>6090</v>
      </c>
      <c r="B153" s="3"/>
      <c r="C153" s="3"/>
    </row>
    <row r="154" spans="1:3">
      <c r="A154" s="41" t="s">
        <v>6090</v>
      </c>
      <c r="B154" s="3"/>
      <c r="C154" s="3"/>
    </row>
    <row r="155" spans="1:3">
      <c r="A155" s="41" t="s">
        <v>6090</v>
      </c>
      <c r="B155" s="3"/>
      <c r="C155" s="3"/>
    </row>
    <row r="156" spans="1:3">
      <c r="A156" s="41" t="s">
        <v>6090</v>
      </c>
      <c r="B156" s="3"/>
      <c r="C156" s="3"/>
    </row>
    <row r="157" spans="1:3">
      <c r="A157" s="41" t="s">
        <v>6090</v>
      </c>
      <c r="B157" s="3"/>
      <c r="C157" s="3"/>
    </row>
    <row r="158" spans="1:3">
      <c r="A158" s="41" t="s">
        <v>6090</v>
      </c>
      <c r="B158" s="3"/>
      <c r="C158" s="3"/>
    </row>
    <row r="159" spans="1:3">
      <c r="A159" s="41" t="s">
        <v>6090</v>
      </c>
      <c r="B159" s="3"/>
      <c r="C159" s="3"/>
    </row>
    <row r="160" spans="1:3">
      <c r="A160" s="41" t="s">
        <v>6090</v>
      </c>
      <c r="B160" s="3"/>
      <c r="C160" s="3"/>
    </row>
    <row r="161" spans="1:3">
      <c r="A161" s="41" t="s">
        <v>6090</v>
      </c>
      <c r="B161" s="3"/>
      <c r="C161" s="3"/>
    </row>
    <row r="162" spans="1:3">
      <c r="A162" s="41" t="s">
        <v>6090</v>
      </c>
      <c r="B162" s="3"/>
      <c r="C162" s="3"/>
    </row>
    <row r="163" spans="1:3">
      <c r="A163" s="41" t="s">
        <v>6090</v>
      </c>
      <c r="B163" s="3"/>
      <c r="C163" s="3"/>
    </row>
    <row r="164" spans="1:3">
      <c r="A164" s="41" t="s">
        <v>6090</v>
      </c>
      <c r="B164" s="3"/>
      <c r="C164" s="3"/>
    </row>
    <row r="165" spans="1:3">
      <c r="A165" s="41" t="s">
        <v>6090</v>
      </c>
      <c r="B165" s="3"/>
      <c r="C165" s="3"/>
    </row>
    <row r="166" spans="1:3">
      <c r="A166" s="41" t="s">
        <v>6090</v>
      </c>
      <c r="B166" s="3"/>
      <c r="C166" s="3"/>
    </row>
    <row r="167" spans="1:3">
      <c r="A167" s="41" t="s">
        <v>6090</v>
      </c>
      <c r="B167" s="3"/>
      <c r="C167" s="3"/>
    </row>
    <row r="168" spans="1:3">
      <c r="A168" s="41" t="s">
        <v>6090</v>
      </c>
      <c r="B168" s="3"/>
      <c r="C168" s="3"/>
    </row>
    <row r="169" spans="1:3">
      <c r="A169" s="41" t="s">
        <v>6090</v>
      </c>
      <c r="B169" s="3"/>
      <c r="C169" s="3"/>
    </row>
    <row r="170" spans="1:3">
      <c r="A170" s="41" t="s">
        <v>6090</v>
      </c>
      <c r="B170" s="3"/>
      <c r="C170" s="3"/>
    </row>
    <row r="171" spans="1:3">
      <c r="A171" s="41" t="s">
        <v>6090</v>
      </c>
      <c r="B171" s="3"/>
      <c r="C171" s="3"/>
    </row>
    <row r="172" spans="1:3">
      <c r="A172" s="41" t="s">
        <v>6090</v>
      </c>
      <c r="B172" s="3"/>
      <c r="C172" s="3"/>
    </row>
    <row r="173" spans="1:3">
      <c r="A173" s="41" t="s">
        <v>6090</v>
      </c>
      <c r="B173" s="3"/>
      <c r="C173" s="3"/>
    </row>
    <row r="174" spans="1:3">
      <c r="A174" s="41" t="s">
        <v>6090</v>
      </c>
      <c r="B174" s="3"/>
      <c r="C174" s="3"/>
    </row>
    <row r="175" spans="1:3">
      <c r="A175" s="41" t="s">
        <v>6090</v>
      </c>
      <c r="B175" s="3"/>
      <c r="C175" s="3"/>
    </row>
    <row r="176" spans="1:3">
      <c r="A176" s="41" t="s">
        <v>6090</v>
      </c>
      <c r="B176" s="3"/>
      <c r="C176" s="3"/>
    </row>
    <row r="177" spans="1:3">
      <c r="A177" s="41" t="s">
        <v>6090</v>
      </c>
      <c r="B177" s="3"/>
      <c r="C177" s="3"/>
    </row>
    <row r="178" spans="1:3">
      <c r="A178" s="41" t="s">
        <v>6090</v>
      </c>
      <c r="B178" s="3"/>
      <c r="C178" s="3"/>
    </row>
    <row r="179" spans="1:3">
      <c r="A179" s="41" t="s">
        <v>6090</v>
      </c>
      <c r="B179" s="3"/>
      <c r="C179" s="3"/>
    </row>
    <row r="180" spans="1:3">
      <c r="A180" s="41" t="s">
        <v>6090</v>
      </c>
      <c r="B180" s="3"/>
      <c r="C180" s="3"/>
    </row>
    <row r="181" spans="1:3">
      <c r="A181" s="41" t="s">
        <v>6090</v>
      </c>
      <c r="B181" s="3"/>
      <c r="C181" s="3"/>
    </row>
    <row r="182" spans="1:3">
      <c r="A182" s="41" t="s">
        <v>6090</v>
      </c>
      <c r="B182" s="3"/>
      <c r="C182" s="3"/>
    </row>
    <row r="183" spans="1:3">
      <c r="A183" s="41" t="s">
        <v>6090</v>
      </c>
      <c r="B183" s="3"/>
      <c r="C183" s="3"/>
    </row>
    <row r="184" spans="1:3">
      <c r="A184" s="41" t="s">
        <v>6090</v>
      </c>
      <c r="B184" s="3"/>
      <c r="C184" s="3"/>
    </row>
    <row r="185" spans="1:3">
      <c r="A185" s="41" t="s">
        <v>6090</v>
      </c>
      <c r="B185" s="3"/>
      <c r="C185" s="3"/>
    </row>
    <row r="186" spans="1:3">
      <c r="A186" s="41" t="s">
        <v>6090</v>
      </c>
      <c r="B186" s="3"/>
      <c r="C186" s="3"/>
    </row>
    <row r="187" spans="1:3">
      <c r="A187" s="41" t="s">
        <v>6090</v>
      </c>
      <c r="B187" s="3"/>
      <c r="C187" s="3"/>
    </row>
    <row r="188" spans="1:3">
      <c r="A188" s="41" t="s">
        <v>6090</v>
      </c>
      <c r="B188" s="3"/>
      <c r="C188" s="3"/>
    </row>
    <row r="189" spans="1:3">
      <c r="A189" s="41" t="s">
        <v>6090</v>
      </c>
      <c r="B189" s="3"/>
      <c r="C189" s="3"/>
    </row>
    <row r="190" spans="1:3">
      <c r="A190" s="41" t="s">
        <v>6090</v>
      </c>
      <c r="B190" s="3"/>
      <c r="C190" s="3"/>
    </row>
    <row r="191" spans="1:3">
      <c r="A191" s="41" t="s">
        <v>6090</v>
      </c>
      <c r="B191" s="3"/>
      <c r="C191" s="3"/>
    </row>
    <row r="192" spans="1:3">
      <c r="A192" s="41" t="s">
        <v>6090</v>
      </c>
      <c r="B192" s="3"/>
      <c r="C192" s="3"/>
    </row>
    <row r="193" spans="1:3">
      <c r="A193" s="41" t="s">
        <v>6090</v>
      </c>
      <c r="B193" s="3"/>
      <c r="C193" s="3"/>
    </row>
    <row r="194" spans="1:3">
      <c r="A194" s="41" t="s">
        <v>6090</v>
      </c>
      <c r="B194" s="3"/>
      <c r="C194" s="3"/>
    </row>
    <row r="195" spans="1:3">
      <c r="A195" s="41" t="s">
        <v>6090</v>
      </c>
      <c r="B195" s="3"/>
      <c r="C195" s="3"/>
    </row>
    <row r="196" spans="1:3">
      <c r="A196" s="41" t="s">
        <v>6090</v>
      </c>
      <c r="B196" s="3"/>
      <c r="C196" s="3"/>
    </row>
    <row r="197" spans="1:3">
      <c r="A197" s="41" t="s">
        <v>6090</v>
      </c>
      <c r="B197" s="3"/>
      <c r="C197" s="3"/>
    </row>
    <row r="198" spans="1:3">
      <c r="A198" s="41" t="s">
        <v>6090</v>
      </c>
      <c r="B198" s="3"/>
      <c r="C198" s="3"/>
    </row>
    <row r="199" spans="1:3">
      <c r="A199" s="41" t="s">
        <v>6090</v>
      </c>
      <c r="B199" s="3"/>
      <c r="C199" s="3"/>
    </row>
    <row r="200" spans="1:3">
      <c r="A200" s="41" t="s">
        <v>6090</v>
      </c>
      <c r="B200" s="3"/>
      <c r="C200" s="3"/>
    </row>
    <row r="201" spans="1:3">
      <c r="A201" s="41" t="s">
        <v>6090</v>
      </c>
      <c r="B201" s="3"/>
      <c r="C201" s="3"/>
    </row>
    <row r="202" spans="1:3">
      <c r="A202" s="41" t="s">
        <v>6090</v>
      </c>
      <c r="B202" s="3"/>
      <c r="C202" s="3"/>
    </row>
    <row r="203" spans="1:3">
      <c r="A203" s="41" t="s">
        <v>6090</v>
      </c>
      <c r="B203" s="3"/>
      <c r="C203" s="3"/>
    </row>
    <row r="204" spans="1:3">
      <c r="A204" s="41" t="s">
        <v>6090</v>
      </c>
      <c r="B204" s="3"/>
      <c r="C204" s="3"/>
    </row>
    <row r="205" spans="1:3">
      <c r="A205" s="41" t="s">
        <v>6090</v>
      </c>
      <c r="B205" s="3"/>
      <c r="C205" s="3"/>
    </row>
    <row r="206" spans="1:3">
      <c r="A206" s="41" t="s">
        <v>6090</v>
      </c>
      <c r="B206" s="3"/>
      <c r="C206" s="3"/>
    </row>
    <row r="207" spans="1:3">
      <c r="A207" s="41" t="s">
        <v>6090</v>
      </c>
      <c r="B207" s="3"/>
      <c r="C207" s="3"/>
    </row>
    <row r="208" spans="1:3">
      <c r="A208" s="41" t="s">
        <v>6090</v>
      </c>
      <c r="B208" s="3"/>
      <c r="C208" s="3"/>
    </row>
    <row r="209" spans="1:3">
      <c r="A209" s="41" t="s">
        <v>6090</v>
      </c>
      <c r="B209" s="3"/>
      <c r="C209" s="3"/>
    </row>
    <row r="210" spans="1:3">
      <c r="A210" s="41" t="s">
        <v>6090</v>
      </c>
      <c r="B210" s="3"/>
      <c r="C210" s="3"/>
    </row>
    <row r="211" spans="1:3">
      <c r="A211" s="41" t="s">
        <v>6090</v>
      </c>
      <c r="B211" s="3"/>
      <c r="C211" s="3"/>
    </row>
    <row r="212" spans="1:3">
      <c r="A212" s="41" t="s">
        <v>6090</v>
      </c>
      <c r="B212" s="3"/>
      <c r="C212" s="3"/>
    </row>
    <row r="213" spans="1:3">
      <c r="A213" s="41" t="s">
        <v>6090</v>
      </c>
      <c r="B213" s="3"/>
      <c r="C213" s="3"/>
    </row>
    <row r="214" spans="1:3">
      <c r="A214" s="41" t="s">
        <v>6090</v>
      </c>
      <c r="B214" s="3"/>
      <c r="C214" s="3"/>
    </row>
    <row r="215" spans="1:3">
      <c r="A215" s="41" t="s">
        <v>6090</v>
      </c>
      <c r="B215" s="3"/>
      <c r="C215" s="3"/>
    </row>
    <row r="216" spans="1:3">
      <c r="A216" s="41" t="s">
        <v>6090</v>
      </c>
      <c r="B216" s="3"/>
      <c r="C216" s="3"/>
    </row>
    <row r="217" spans="1:3">
      <c r="A217" s="41" t="s">
        <v>6090</v>
      </c>
      <c r="B217" s="3"/>
      <c r="C217" s="3"/>
    </row>
    <row r="218" spans="1:3">
      <c r="A218" s="41" t="s">
        <v>6090</v>
      </c>
      <c r="B218" s="3"/>
      <c r="C218" s="3"/>
    </row>
    <row r="219" spans="1:3">
      <c r="A219" s="41" t="s">
        <v>6090</v>
      </c>
      <c r="B219" s="3"/>
      <c r="C219" s="3"/>
    </row>
    <row r="220" spans="1:3">
      <c r="A220" s="41" t="s">
        <v>6090</v>
      </c>
      <c r="B220" s="3"/>
      <c r="C220" s="3"/>
    </row>
    <row r="221" spans="1:3">
      <c r="A221" s="41" t="s">
        <v>6090</v>
      </c>
      <c r="B221" s="3"/>
      <c r="C221" s="3"/>
    </row>
    <row r="222" spans="1:3">
      <c r="A222" s="41" t="s">
        <v>6090</v>
      </c>
      <c r="B222" s="3"/>
      <c r="C222" s="3"/>
    </row>
    <row r="223" spans="1:3">
      <c r="A223" s="41" t="s">
        <v>6090</v>
      </c>
      <c r="B223" s="3"/>
      <c r="C223" s="3"/>
    </row>
    <row r="224" spans="1:3">
      <c r="A224" s="41" t="s">
        <v>6090</v>
      </c>
      <c r="B224" s="3"/>
      <c r="C224" s="3"/>
    </row>
    <row r="225" spans="1:3">
      <c r="A225" s="41" t="s">
        <v>6090</v>
      </c>
      <c r="B225" s="3"/>
      <c r="C225" s="3"/>
    </row>
    <row r="226" spans="1:3">
      <c r="A226" s="41" t="s">
        <v>6090</v>
      </c>
      <c r="B226" s="3"/>
      <c r="C226" s="3"/>
    </row>
    <row r="227" spans="1:3">
      <c r="A227" s="41" t="s">
        <v>6090</v>
      </c>
      <c r="B227" s="3"/>
      <c r="C227" s="3"/>
    </row>
    <row r="228" spans="1:3">
      <c r="A228" s="41" t="s">
        <v>6090</v>
      </c>
      <c r="B228" s="3"/>
      <c r="C228" s="3"/>
    </row>
    <row r="229" spans="1:3">
      <c r="A229" s="41" t="s">
        <v>6090</v>
      </c>
      <c r="B229" s="3"/>
      <c r="C229" s="3"/>
    </row>
    <row r="230" spans="1:3">
      <c r="A230" s="41" t="s">
        <v>6090</v>
      </c>
      <c r="B230" s="3"/>
      <c r="C230" s="3"/>
    </row>
    <row r="231" spans="1:3">
      <c r="A231" s="41" t="s">
        <v>6090</v>
      </c>
      <c r="B231" s="3"/>
      <c r="C231" s="3"/>
    </row>
    <row r="232" spans="1:3">
      <c r="A232" s="41" t="s">
        <v>6090</v>
      </c>
      <c r="B232" s="3"/>
      <c r="C232" s="3"/>
    </row>
    <row r="233" spans="1:3">
      <c r="A233" s="41" t="s">
        <v>6090</v>
      </c>
      <c r="B233" s="3"/>
      <c r="C233" s="3"/>
    </row>
    <row r="234" spans="1:3">
      <c r="A234" s="41" t="s">
        <v>6090</v>
      </c>
      <c r="B234" s="3"/>
      <c r="C234" s="3"/>
    </row>
    <row r="235" spans="1:3">
      <c r="A235" s="41" t="s">
        <v>6090</v>
      </c>
      <c r="B235" s="3"/>
      <c r="C235" s="3"/>
    </row>
    <row r="236" spans="1:3">
      <c r="A236" s="41" t="s">
        <v>6090</v>
      </c>
      <c r="B236" s="3"/>
      <c r="C236" s="3"/>
    </row>
    <row r="237" spans="1:3">
      <c r="A237" s="41" t="s">
        <v>6090</v>
      </c>
      <c r="B237" s="3"/>
      <c r="C237" s="3"/>
    </row>
    <row r="238" spans="1:3">
      <c r="A238" s="41" t="s">
        <v>6090</v>
      </c>
      <c r="B238" s="3"/>
      <c r="C238" s="3"/>
    </row>
    <row r="239" spans="1:3">
      <c r="A239" s="41" t="s">
        <v>6090</v>
      </c>
      <c r="B239" s="3"/>
      <c r="C239" s="3"/>
    </row>
    <row r="240" spans="1:3">
      <c r="A240" s="41" t="s">
        <v>6090</v>
      </c>
      <c r="B240" s="3"/>
      <c r="C240" s="3"/>
    </row>
    <row r="241" spans="1:3">
      <c r="A241" s="41" t="s">
        <v>6090</v>
      </c>
      <c r="B241" s="3"/>
      <c r="C241" s="3"/>
    </row>
    <row r="242" spans="1:3">
      <c r="A242" s="41" t="s">
        <v>6090</v>
      </c>
      <c r="B242" s="3"/>
      <c r="C242" s="3"/>
    </row>
    <row r="243" spans="1:3">
      <c r="A243" s="41" t="s">
        <v>6090</v>
      </c>
      <c r="B243" s="3"/>
      <c r="C243" s="3"/>
    </row>
    <row r="244" spans="1:3">
      <c r="A244" s="41" t="s">
        <v>6090</v>
      </c>
      <c r="B244" s="3"/>
      <c r="C244" s="3"/>
    </row>
    <row r="245" spans="1:3">
      <c r="A245" s="41" t="s">
        <v>6090</v>
      </c>
      <c r="B245" s="3"/>
      <c r="C245" s="3"/>
    </row>
    <row r="246" spans="1:3">
      <c r="A246" s="41" t="s">
        <v>6090</v>
      </c>
      <c r="B246" s="3"/>
      <c r="C246" s="3"/>
    </row>
    <row r="247" spans="1:3">
      <c r="A247" s="41" t="s">
        <v>6090</v>
      </c>
      <c r="B247" s="3"/>
      <c r="C247" s="3"/>
    </row>
    <row r="248" spans="1:3">
      <c r="A248" s="41" t="s">
        <v>6090</v>
      </c>
      <c r="B248" s="3"/>
      <c r="C248" s="3"/>
    </row>
    <row r="249" spans="1:3">
      <c r="A249" s="41" t="s">
        <v>6090</v>
      </c>
      <c r="B249" s="3"/>
      <c r="C249" s="3"/>
    </row>
    <row r="250" spans="1:3">
      <c r="A250" s="41" t="s">
        <v>6090</v>
      </c>
      <c r="B250" s="3"/>
      <c r="C250" s="3"/>
    </row>
    <row r="251" spans="1:3">
      <c r="A251" s="41" t="s">
        <v>6090</v>
      </c>
      <c r="B251" s="3"/>
      <c r="C251" s="3"/>
    </row>
    <row r="252" spans="1:3">
      <c r="A252" s="41" t="s">
        <v>6090</v>
      </c>
      <c r="B252" s="3"/>
      <c r="C252" s="3"/>
    </row>
    <row r="253" spans="1:3">
      <c r="A253" s="41" t="s">
        <v>6090</v>
      </c>
      <c r="B253" s="3"/>
      <c r="C253" s="3"/>
    </row>
    <row r="254" spans="1:3">
      <c r="A254" s="41" t="s">
        <v>6090</v>
      </c>
      <c r="B254" s="3"/>
      <c r="C254" s="3"/>
    </row>
    <row r="255" spans="1:3">
      <c r="A255" s="41" t="s">
        <v>6090</v>
      </c>
      <c r="B255" s="3"/>
      <c r="C255" s="3"/>
    </row>
    <row r="256" spans="1:3">
      <c r="A256" s="41" t="s">
        <v>6090</v>
      </c>
      <c r="B256" s="3"/>
      <c r="C256" s="3"/>
    </row>
    <row r="257" spans="1:3">
      <c r="A257" s="41" t="s">
        <v>6090</v>
      </c>
      <c r="B257" s="3"/>
      <c r="C257" s="3"/>
    </row>
    <row r="258" spans="1:3">
      <c r="A258" s="41" t="s">
        <v>6090</v>
      </c>
      <c r="B258" s="3"/>
      <c r="C258" s="3"/>
    </row>
    <row r="259" spans="1:3">
      <c r="A259" s="41" t="s">
        <v>6090</v>
      </c>
      <c r="B259" s="3"/>
      <c r="C259" s="3"/>
    </row>
    <row r="260" spans="1:3">
      <c r="A260" s="41" t="s">
        <v>6090</v>
      </c>
      <c r="B260" s="3"/>
      <c r="C260" s="3"/>
    </row>
    <row r="261" spans="1:3">
      <c r="A261" s="41" t="s">
        <v>6090</v>
      </c>
      <c r="B261" s="3"/>
      <c r="C261" s="3"/>
    </row>
    <row r="262" spans="1:3">
      <c r="A262" s="41" t="s">
        <v>6090</v>
      </c>
      <c r="B262" s="3"/>
      <c r="C262" s="3"/>
    </row>
    <row r="263" spans="1:3">
      <c r="A263" s="41" t="s">
        <v>6090</v>
      </c>
      <c r="B263" s="3"/>
      <c r="C263" s="3"/>
    </row>
    <row r="264" spans="1:3">
      <c r="A264" s="41" t="s">
        <v>6090</v>
      </c>
      <c r="B264" s="3"/>
      <c r="C264" s="3"/>
    </row>
    <row r="265" spans="1:3">
      <c r="A265" s="41" t="s">
        <v>6090</v>
      </c>
      <c r="B265" s="3"/>
      <c r="C265" s="3"/>
    </row>
    <row r="266" spans="1:3">
      <c r="A266" s="41" t="s">
        <v>6090</v>
      </c>
      <c r="B266" s="3"/>
      <c r="C266" s="3"/>
    </row>
    <row r="267" spans="1:3">
      <c r="A267" s="41" t="s">
        <v>6090</v>
      </c>
      <c r="B267" s="3"/>
      <c r="C267" s="3"/>
    </row>
    <row r="268" spans="1:3">
      <c r="A268" s="41" t="s">
        <v>6090</v>
      </c>
      <c r="B268" s="3"/>
      <c r="C268" s="3"/>
    </row>
    <row r="269" spans="1:3">
      <c r="A269" s="41" t="s">
        <v>6090</v>
      </c>
      <c r="B269" s="3"/>
      <c r="C269" s="3"/>
    </row>
    <row r="270" spans="1:3">
      <c r="A270" s="41" t="s">
        <v>6090</v>
      </c>
      <c r="B270" s="3"/>
      <c r="C270" s="3"/>
    </row>
    <row r="271" spans="1:3">
      <c r="A271" s="41" t="s">
        <v>6090</v>
      </c>
      <c r="B271" s="3"/>
      <c r="C271" s="3"/>
    </row>
    <row r="272" spans="1:3">
      <c r="A272" s="41" t="s">
        <v>6090</v>
      </c>
      <c r="B272" s="3"/>
      <c r="C272" s="3"/>
    </row>
    <row r="273" spans="1:3">
      <c r="A273" s="41" t="s">
        <v>6090</v>
      </c>
      <c r="B273" s="3"/>
      <c r="C273" s="3"/>
    </row>
    <row r="274" spans="1:3">
      <c r="A274" s="41" t="s">
        <v>6090</v>
      </c>
      <c r="B274" s="3"/>
      <c r="C274" s="3"/>
    </row>
    <row r="275" spans="1:3">
      <c r="A275" s="41" t="s">
        <v>6090</v>
      </c>
      <c r="B275" s="3"/>
      <c r="C275" s="3"/>
    </row>
    <row r="276" spans="1:3">
      <c r="A276" s="41" t="s">
        <v>6090</v>
      </c>
      <c r="B276" s="3"/>
      <c r="C276" s="3"/>
    </row>
    <row r="277" spans="1:3">
      <c r="A277" s="41" t="s">
        <v>6090</v>
      </c>
      <c r="B277" s="3"/>
      <c r="C277" s="3"/>
    </row>
    <row r="278" spans="1:3">
      <c r="A278" s="41" t="s">
        <v>6090</v>
      </c>
      <c r="B278" s="3"/>
      <c r="C278" s="3"/>
    </row>
    <row r="279" spans="1:3">
      <c r="A279" s="41" t="s">
        <v>6090</v>
      </c>
      <c r="B279" s="3"/>
      <c r="C279" s="3"/>
    </row>
    <row r="280" spans="1:3">
      <c r="A280" s="41" t="s">
        <v>6090</v>
      </c>
      <c r="B280" s="3"/>
      <c r="C280" s="3"/>
    </row>
    <row r="281" spans="1:3">
      <c r="A281" s="41" t="s">
        <v>6090</v>
      </c>
      <c r="B281" s="3"/>
      <c r="C281" s="3"/>
    </row>
    <row r="282" spans="1:3">
      <c r="A282" s="41" t="s">
        <v>6090</v>
      </c>
      <c r="B282" s="3"/>
      <c r="C282" s="3"/>
    </row>
    <row r="283" spans="1:3">
      <c r="A283" s="41" t="s">
        <v>6090</v>
      </c>
      <c r="B283" s="3"/>
      <c r="C283" s="3"/>
    </row>
    <row r="284" spans="1:3">
      <c r="A284" s="41" t="s">
        <v>6090</v>
      </c>
      <c r="B284" s="3"/>
      <c r="C284" s="3"/>
    </row>
    <row r="285" spans="1:3">
      <c r="A285" s="41" t="s">
        <v>6090</v>
      </c>
      <c r="B285" s="3"/>
      <c r="C285" s="3"/>
    </row>
    <row r="286" spans="1:3">
      <c r="A286" s="41" t="s">
        <v>6090</v>
      </c>
      <c r="B286" s="3"/>
      <c r="C286" s="3"/>
    </row>
    <row r="287" spans="1:3">
      <c r="A287" s="41" t="s">
        <v>6090</v>
      </c>
      <c r="B287" s="3"/>
      <c r="C287" s="3"/>
    </row>
    <row r="288" spans="1:3">
      <c r="A288" s="41" t="s">
        <v>6090</v>
      </c>
      <c r="B288" s="3"/>
      <c r="C288" s="3"/>
    </row>
    <row r="289" spans="1:3">
      <c r="A289" s="41" t="s">
        <v>6090</v>
      </c>
      <c r="B289" s="3"/>
      <c r="C289" s="3"/>
    </row>
    <row r="290" spans="1:3">
      <c r="A290" s="41" t="s">
        <v>6090</v>
      </c>
      <c r="B290" s="3"/>
      <c r="C290" s="3"/>
    </row>
    <row r="291" spans="1:3">
      <c r="A291" s="41" t="s">
        <v>6090</v>
      </c>
      <c r="B291" s="3"/>
      <c r="C291" s="3"/>
    </row>
    <row r="292" spans="1:3">
      <c r="A292" s="41" t="s">
        <v>6090</v>
      </c>
      <c r="B292" s="3"/>
      <c r="C292" s="3"/>
    </row>
    <row r="293" spans="1:3">
      <c r="A293" s="41" t="s">
        <v>6090</v>
      </c>
      <c r="B293" s="3"/>
      <c r="C293" s="3"/>
    </row>
    <row r="294" spans="1:3">
      <c r="A294" s="41" t="s">
        <v>6090</v>
      </c>
      <c r="B294" s="3"/>
      <c r="C294" s="3"/>
    </row>
    <row r="295" spans="1:3">
      <c r="A295" s="41" t="s">
        <v>6090</v>
      </c>
      <c r="B295" s="3"/>
      <c r="C295" s="3"/>
    </row>
    <row r="296" spans="1:3">
      <c r="A296" s="41" t="s">
        <v>6090</v>
      </c>
      <c r="B296" s="3"/>
      <c r="C296" s="3"/>
    </row>
    <row r="297" spans="1:3">
      <c r="A297" s="41" t="s">
        <v>6090</v>
      </c>
      <c r="B297" s="3"/>
      <c r="C297" s="3"/>
    </row>
    <row r="298" spans="1:3">
      <c r="A298" s="41" t="s">
        <v>6090</v>
      </c>
      <c r="B298" s="3"/>
      <c r="C298" s="3"/>
    </row>
    <row r="299" spans="1:3">
      <c r="A299" s="41" t="s">
        <v>6090</v>
      </c>
      <c r="B299" s="3"/>
      <c r="C299" s="3"/>
    </row>
    <row r="300" spans="1:3">
      <c r="A300" s="41" t="s">
        <v>6090</v>
      </c>
      <c r="B300" s="3"/>
      <c r="C300" s="3"/>
    </row>
    <row r="301" spans="1:3">
      <c r="A301" s="41" t="s">
        <v>6090</v>
      </c>
      <c r="B301" s="3"/>
      <c r="C301" s="3"/>
    </row>
    <row r="302" spans="1:3">
      <c r="A302" s="41" t="s">
        <v>6090</v>
      </c>
      <c r="B302" s="3"/>
      <c r="C302" s="3"/>
    </row>
    <row r="303" spans="1:3">
      <c r="A303" s="41" t="s">
        <v>6090</v>
      </c>
      <c r="B303" s="3"/>
      <c r="C303" s="3"/>
    </row>
    <row r="304" spans="1:3">
      <c r="A304" s="41" t="s">
        <v>6090</v>
      </c>
      <c r="B304" s="3"/>
      <c r="C304" s="3"/>
    </row>
    <row r="305" spans="1:3">
      <c r="A305" s="41" t="s">
        <v>6090</v>
      </c>
      <c r="B305" s="3"/>
      <c r="C305" s="3"/>
    </row>
    <row r="306" spans="1:3">
      <c r="A306" s="41" t="s">
        <v>6090</v>
      </c>
      <c r="B306" s="3"/>
      <c r="C306" s="3"/>
    </row>
    <row r="307" spans="1:3">
      <c r="A307" s="41" t="s">
        <v>6090</v>
      </c>
      <c r="B307" s="3"/>
      <c r="C307" s="3"/>
    </row>
    <row r="308" spans="1:3">
      <c r="A308" s="41" t="s">
        <v>6090</v>
      </c>
      <c r="B308" s="3"/>
      <c r="C308" s="3"/>
    </row>
    <row r="309" spans="1:3">
      <c r="A309" s="41" t="s">
        <v>6090</v>
      </c>
      <c r="B309" s="3"/>
      <c r="C309" s="3"/>
    </row>
    <row r="310" spans="1:3">
      <c r="A310" s="41" t="s">
        <v>6090</v>
      </c>
      <c r="B310" s="3"/>
      <c r="C310" s="3"/>
    </row>
    <row r="311" spans="1:3">
      <c r="A311" s="41" t="s">
        <v>6090</v>
      </c>
      <c r="B311" s="3"/>
      <c r="C311" s="3"/>
    </row>
    <row r="312" spans="1:3">
      <c r="A312" s="41" t="s">
        <v>6090</v>
      </c>
      <c r="B312" s="3"/>
      <c r="C312" s="3"/>
    </row>
    <row r="313" spans="1:3">
      <c r="A313" s="41" t="s">
        <v>6090</v>
      </c>
      <c r="B313" s="3"/>
      <c r="C313" s="3"/>
    </row>
    <row r="314" spans="1:3">
      <c r="A314" s="41" t="s">
        <v>6090</v>
      </c>
      <c r="B314" s="3"/>
      <c r="C314" s="3"/>
    </row>
    <row r="315" spans="1:3">
      <c r="A315" s="41" t="s">
        <v>6090</v>
      </c>
      <c r="B315" s="3"/>
      <c r="C315" s="3"/>
    </row>
    <row r="316" spans="1:3">
      <c r="A316" s="41" t="s">
        <v>6090</v>
      </c>
      <c r="B316" s="3"/>
      <c r="C316" s="3"/>
    </row>
    <row r="317" spans="1:3">
      <c r="A317" s="41" t="s">
        <v>6090</v>
      </c>
      <c r="B317" s="3"/>
      <c r="C317" s="3"/>
    </row>
    <row r="318" spans="1:3">
      <c r="A318" s="41" t="s">
        <v>6090</v>
      </c>
      <c r="B318" s="3"/>
      <c r="C318" s="3"/>
    </row>
    <row r="319" spans="1:3">
      <c r="A319" s="41" t="s">
        <v>6090</v>
      </c>
      <c r="B319" s="3"/>
      <c r="C319" s="3"/>
    </row>
    <row r="320" spans="1:3">
      <c r="A320" s="41" t="s">
        <v>6090</v>
      </c>
      <c r="B320" s="3"/>
      <c r="C320" s="3"/>
    </row>
    <row r="321" spans="1:3">
      <c r="A321" s="41" t="s">
        <v>6090</v>
      </c>
      <c r="B321" s="3"/>
      <c r="C321" s="3"/>
    </row>
    <row r="322" spans="1:3">
      <c r="A322" s="41" t="s">
        <v>6090</v>
      </c>
      <c r="B322" s="3"/>
      <c r="C322" s="3"/>
    </row>
    <row r="323" spans="1:3">
      <c r="A323" s="41" t="s">
        <v>6090</v>
      </c>
      <c r="B323" s="3"/>
      <c r="C323" s="3"/>
    </row>
    <row r="324" spans="1:3">
      <c r="A324" s="41" t="s">
        <v>6090</v>
      </c>
      <c r="B324" s="3"/>
      <c r="C324" s="3"/>
    </row>
    <row r="325" spans="1:3">
      <c r="A325" s="41" t="s">
        <v>6090</v>
      </c>
      <c r="B325" s="3"/>
      <c r="C325" s="3"/>
    </row>
    <row r="326" spans="1:3">
      <c r="A326" s="41" t="s">
        <v>6090</v>
      </c>
      <c r="B326" s="3"/>
      <c r="C326" s="3"/>
    </row>
    <row r="327" spans="1:3">
      <c r="A327" s="41" t="s">
        <v>6090</v>
      </c>
      <c r="B327" s="3"/>
      <c r="C327" s="3"/>
    </row>
    <row r="328" spans="1:3">
      <c r="A328" s="41" t="s">
        <v>6090</v>
      </c>
      <c r="B328" s="3"/>
      <c r="C328" s="3"/>
    </row>
    <row r="329" spans="1:3">
      <c r="A329" s="41" t="s">
        <v>6090</v>
      </c>
      <c r="B329" s="3"/>
      <c r="C329" s="3"/>
    </row>
    <row r="330" spans="1:3">
      <c r="A330" s="41" t="s">
        <v>6090</v>
      </c>
      <c r="B330" s="3"/>
      <c r="C330" s="3"/>
    </row>
    <row r="331" spans="1:3">
      <c r="A331" s="41" t="s">
        <v>6090</v>
      </c>
      <c r="B331" s="3"/>
      <c r="C331" s="3"/>
    </row>
    <row r="332" spans="1:3">
      <c r="A332" s="41" t="s">
        <v>6090</v>
      </c>
      <c r="B332" s="3"/>
      <c r="C332" s="3"/>
    </row>
    <row r="333" spans="1:3">
      <c r="A333" s="41" t="s">
        <v>6090</v>
      </c>
      <c r="B333" s="3"/>
      <c r="C333" s="3"/>
    </row>
    <row r="334" spans="1:3">
      <c r="A334" s="41" t="s">
        <v>6090</v>
      </c>
      <c r="B334" s="3"/>
      <c r="C334" s="3"/>
    </row>
    <row r="335" spans="1:3">
      <c r="A335" s="41" t="s">
        <v>6090</v>
      </c>
      <c r="B335" s="3"/>
      <c r="C335" s="3"/>
    </row>
    <row r="336" spans="1:3">
      <c r="A336" s="41" t="s">
        <v>6090</v>
      </c>
      <c r="B336" s="3"/>
      <c r="C336" s="3"/>
    </row>
    <row r="337" spans="1:3">
      <c r="A337" s="41" t="s">
        <v>6090</v>
      </c>
      <c r="B337" s="3"/>
      <c r="C337" s="3"/>
    </row>
    <row r="338" spans="1:3">
      <c r="A338" s="41" t="s">
        <v>6090</v>
      </c>
      <c r="B338" s="3"/>
      <c r="C338" s="3"/>
    </row>
    <row r="339" spans="1:3">
      <c r="A339" s="41" t="s">
        <v>6090</v>
      </c>
      <c r="B339" s="3"/>
      <c r="C339" s="3"/>
    </row>
    <row r="340" spans="1:3">
      <c r="A340" s="41" t="s">
        <v>6090</v>
      </c>
      <c r="B340" s="3"/>
      <c r="C340" s="3"/>
    </row>
    <row r="341" spans="1:3">
      <c r="A341" s="41" t="s">
        <v>6090</v>
      </c>
      <c r="B341" s="3"/>
      <c r="C341" s="3"/>
    </row>
    <row r="342" spans="1:3">
      <c r="A342" s="41" t="s">
        <v>6090</v>
      </c>
      <c r="B342" s="3"/>
      <c r="C342" s="3"/>
    </row>
    <row r="343" spans="1:3">
      <c r="A343" s="41" t="s">
        <v>6090</v>
      </c>
      <c r="B343" s="3"/>
      <c r="C343" s="3"/>
    </row>
    <row r="344" spans="1:3">
      <c r="A344" s="41" t="s">
        <v>6090</v>
      </c>
      <c r="B344" s="3"/>
      <c r="C344" s="3"/>
    </row>
    <row r="345" spans="1:3">
      <c r="A345" s="41" t="s">
        <v>6090</v>
      </c>
      <c r="B345" s="3"/>
      <c r="C345" s="3"/>
    </row>
    <row r="346" spans="1:3">
      <c r="A346" s="41" t="s">
        <v>6090</v>
      </c>
      <c r="B346" s="3"/>
      <c r="C346" s="3"/>
    </row>
    <row r="347" spans="1:3">
      <c r="A347" s="41" t="s">
        <v>6090</v>
      </c>
      <c r="B347" s="3"/>
      <c r="C347" s="3"/>
    </row>
    <row r="348" spans="1:3">
      <c r="A348" s="41" t="s">
        <v>6090</v>
      </c>
      <c r="B348" s="3"/>
      <c r="C348" s="3"/>
    </row>
    <row r="349" spans="1:3">
      <c r="A349" s="41" t="s">
        <v>6090</v>
      </c>
      <c r="B349" s="3"/>
      <c r="C349" s="3"/>
    </row>
    <row r="350" spans="1:3">
      <c r="A350" s="41" t="s">
        <v>6090</v>
      </c>
      <c r="B350" s="3"/>
      <c r="C350" s="3"/>
    </row>
    <row r="351" spans="1:3">
      <c r="A351" s="41" t="s">
        <v>6090</v>
      </c>
      <c r="B351" s="3"/>
      <c r="C351" s="3"/>
    </row>
    <row r="352" spans="1:3">
      <c r="A352" s="41" t="s">
        <v>6090</v>
      </c>
      <c r="B352" s="3"/>
      <c r="C352" s="3"/>
    </row>
    <row r="353" spans="1:3">
      <c r="A353" s="41" t="s">
        <v>6090</v>
      </c>
      <c r="B353" s="3"/>
      <c r="C353" s="3"/>
    </row>
    <row r="354" spans="1:3">
      <c r="A354" s="41" t="s">
        <v>6090</v>
      </c>
      <c r="B354" s="3"/>
      <c r="C354" s="3"/>
    </row>
    <row r="355" spans="1:3">
      <c r="A355" s="41" t="s">
        <v>6090</v>
      </c>
      <c r="B355" s="3"/>
      <c r="C355" s="3"/>
    </row>
    <row r="356" spans="1:3">
      <c r="A356" s="41" t="s">
        <v>6090</v>
      </c>
      <c r="B356" s="3"/>
      <c r="C356" s="3"/>
    </row>
    <row r="357" spans="1:3">
      <c r="A357" s="41" t="s">
        <v>6090</v>
      </c>
      <c r="B357" s="3"/>
      <c r="C357" s="3"/>
    </row>
    <row r="358" spans="1:3">
      <c r="A358" s="41" t="s">
        <v>6090</v>
      </c>
      <c r="B358" s="3"/>
      <c r="C358" s="3"/>
    </row>
    <row r="359" spans="1:3">
      <c r="A359" s="41" t="s">
        <v>6090</v>
      </c>
      <c r="B359" s="3"/>
      <c r="C359" s="3"/>
    </row>
    <row r="360" spans="1:3">
      <c r="A360" s="41" t="s">
        <v>6090</v>
      </c>
      <c r="B360" s="3"/>
      <c r="C360" s="3"/>
    </row>
    <row r="361" spans="1:3">
      <c r="A361" s="41" t="s">
        <v>6090</v>
      </c>
      <c r="B361" s="3"/>
      <c r="C361" s="3"/>
    </row>
    <row r="362" spans="1:3">
      <c r="A362" s="41" t="s">
        <v>6090</v>
      </c>
      <c r="B362" s="3"/>
      <c r="C362" s="3"/>
    </row>
    <row r="363" spans="1:3">
      <c r="A363" s="41" t="s">
        <v>6090</v>
      </c>
      <c r="B363" s="3"/>
      <c r="C363" s="3"/>
    </row>
    <row r="364" spans="1:3">
      <c r="A364" s="41" t="s">
        <v>6090</v>
      </c>
      <c r="B364" s="3"/>
      <c r="C364" s="3"/>
    </row>
    <row r="365" spans="1:3">
      <c r="A365" s="41" t="s">
        <v>6090</v>
      </c>
      <c r="B365" s="3"/>
      <c r="C365" s="3"/>
    </row>
    <row r="366" spans="1:3">
      <c r="A366" s="41" t="s">
        <v>6090</v>
      </c>
      <c r="B366" s="3"/>
      <c r="C366" s="3"/>
    </row>
    <row r="367" spans="1:3">
      <c r="A367" s="41" t="s">
        <v>6090</v>
      </c>
      <c r="B367" s="3"/>
      <c r="C367" s="3"/>
    </row>
    <row r="368" spans="1:3">
      <c r="A368" s="41" t="s">
        <v>6090</v>
      </c>
      <c r="B368" s="3"/>
      <c r="C368" s="3"/>
    </row>
    <row r="369" spans="1:3">
      <c r="A369" s="41" t="s">
        <v>6090</v>
      </c>
      <c r="B369" s="3"/>
      <c r="C369" s="3"/>
    </row>
    <row r="370" spans="1:3">
      <c r="A370" s="41" t="s">
        <v>6090</v>
      </c>
      <c r="B370" s="3"/>
      <c r="C370" s="3"/>
    </row>
    <row r="371" spans="1:3">
      <c r="A371" s="41" t="s">
        <v>6090</v>
      </c>
      <c r="B371" s="3"/>
      <c r="C371" s="3"/>
    </row>
    <row r="372" spans="1:3">
      <c r="A372" s="41" t="s">
        <v>6090</v>
      </c>
      <c r="B372" s="3"/>
      <c r="C372" s="3"/>
    </row>
    <row r="373" spans="1:3">
      <c r="A373" s="41" t="s">
        <v>6090</v>
      </c>
      <c r="B373" s="3"/>
      <c r="C373" s="3"/>
    </row>
    <row r="374" spans="1:3">
      <c r="A374" s="41" t="s">
        <v>6090</v>
      </c>
      <c r="B374" s="3"/>
      <c r="C374" s="3"/>
    </row>
    <row r="375" spans="1:3">
      <c r="A375" s="41" t="s">
        <v>6090</v>
      </c>
      <c r="B375" s="3"/>
      <c r="C375" s="3"/>
    </row>
    <row r="376" spans="1:3">
      <c r="A376" s="41" t="s">
        <v>6090</v>
      </c>
      <c r="B376" s="3"/>
      <c r="C376" s="3"/>
    </row>
    <row r="377" spans="1:3">
      <c r="A377" s="41" t="s">
        <v>6090</v>
      </c>
      <c r="B377" s="3"/>
      <c r="C377" s="3"/>
    </row>
    <row r="378" spans="1:3">
      <c r="A378" s="41" t="s">
        <v>6090</v>
      </c>
      <c r="B378" s="3"/>
      <c r="C378" s="3"/>
    </row>
    <row r="379" spans="1:3">
      <c r="A379" s="41" t="s">
        <v>6090</v>
      </c>
      <c r="B379" s="3"/>
      <c r="C379" s="3"/>
    </row>
    <row r="380" spans="1:3">
      <c r="A380" s="41" t="s">
        <v>6090</v>
      </c>
      <c r="B380" s="3"/>
      <c r="C380" s="3"/>
    </row>
    <row r="381" spans="1:3">
      <c r="A381" s="41" t="s">
        <v>6090</v>
      </c>
      <c r="B381" s="3"/>
      <c r="C381" s="3"/>
    </row>
    <row r="382" spans="1:3">
      <c r="A382" s="41" t="s">
        <v>6090</v>
      </c>
      <c r="B382" s="3"/>
      <c r="C382" s="3"/>
    </row>
    <row r="383" spans="1:3">
      <c r="A383" s="41" t="s">
        <v>6090</v>
      </c>
      <c r="B383" s="3"/>
      <c r="C383" s="3"/>
    </row>
    <row r="384" spans="1:3">
      <c r="A384" s="41" t="s">
        <v>6090</v>
      </c>
      <c r="B384" s="3"/>
      <c r="C384" s="3"/>
    </row>
    <row r="385" spans="1:3">
      <c r="A385" s="41" t="s">
        <v>6090</v>
      </c>
      <c r="B385" s="3"/>
      <c r="C385" s="3"/>
    </row>
    <row r="386" spans="1:3">
      <c r="A386" s="41" t="s">
        <v>6090</v>
      </c>
      <c r="B386" s="3"/>
      <c r="C386" s="3"/>
    </row>
    <row r="387" spans="1:3">
      <c r="A387" s="41" t="s">
        <v>6090</v>
      </c>
      <c r="B387" s="3"/>
      <c r="C387" s="3"/>
    </row>
    <row r="388" spans="1:3">
      <c r="A388" s="41" t="s">
        <v>6090</v>
      </c>
      <c r="B388" s="3"/>
      <c r="C388" s="3"/>
    </row>
    <row r="389" spans="1:3">
      <c r="A389" s="41" t="s">
        <v>6090</v>
      </c>
      <c r="B389" s="3"/>
      <c r="C389" s="3"/>
    </row>
    <row r="390" spans="1:3">
      <c r="A390" s="41" t="s">
        <v>6090</v>
      </c>
      <c r="B390" s="3"/>
      <c r="C390" s="3"/>
    </row>
    <row r="391" spans="1:3">
      <c r="A391" s="41" t="s">
        <v>6090</v>
      </c>
      <c r="B391" s="3"/>
      <c r="C391" s="3"/>
    </row>
    <row r="392" spans="1:3">
      <c r="A392" s="41" t="s">
        <v>6090</v>
      </c>
      <c r="B392" s="3"/>
      <c r="C392" s="3"/>
    </row>
    <row r="393" spans="1:3">
      <c r="A393" s="41" t="s">
        <v>6090</v>
      </c>
      <c r="B393" s="3"/>
      <c r="C393" s="3"/>
    </row>
    <row r="394" spans="1:3">
      <c r="A394" s="41" t="s">
        <v>6090</v>
      </c>
      <c r="B394" s="3"/>
      <c r="C394" s="3"/>
    </row>
    <row r="395" spans="1:3">
      <c r="A395" s="41" t="s">
        <v>6090</v>
      </c>
      <c r="B395" s="3"/>
      <c r="C395" s="3"/>
    </row>
    <row r="396" spans="1:3">
      <c r="A396" s="41" t="s">
        <v>6090</v>
      </c>
      <c r="B396" s="3"/>
      <c r="C396" s="3"/>
    </row>
    <row r="397" spans="1:3">
      <c r="A397" s="41" t="s">
        <v>6090</v>
      </c>
      <c r="B397" s="3"/>
      <c r="C397" s="3"/>
    </row>
    <row r="398" spans="1:3">
      <c r="A398" s="41" t="s">
        <v>6090</v>
      </c>
      <c r="B398" s="3"/>
      <c r="C398" s="3"/>
    </row>
    <row r="399" spans="1:3">
      <c r="A399" s="41" t="s">
        <v>6090</v>
      </c>
      <c r="B399" s="3"/>
      <c r="C399" s="3"/>
    </row>
    <row r="400" spans="1:3">
      <c r="A400" s="41" t="s">
        <v>6090</v>
      </c>
      <c r="B400" s="3"/>
      <c r="C400" s="3"/>
    </row>
    <row r="401" spans="1:3">
      <c r="A401" s="41" t="s">
        <v>6090</v>
      </c>
      <c r="B401" s="3"/>
      <c r="C401" s="3"/>
    </row>
    <row r="402" spans="1:3">
      <c r="A402" s="41" t="s">
        <v>6090</v>
      </c>
      <c r="B402" s="3"/>
      <c r="C402" s="3"/>
    </row>
    <row r="403" spans="1:3">
      <c r="A403" s="41" t="s">
        <v>6090</v>
      </c>
      <c r="B403" s="3"/>
      <c r="C403" s="3"/>
    </row>
    <row r="404" spans="1:3">
      <c r="A404" s="41" t="s">
        <v>6090</v>
      </c>
      <c r="B404" s="3"/>
      <c r="C404" s="3"/>
    </row>
    <row r="405" spans="1:3">
      <c r="A405" s="41" t="s">
        <v>6090</v>
      </c>
      <c r="B405" s="3"/>
      <c r="C405" s="3"/>
    </row>
    <row r="406" spans="1:3">
      <c r="A406" s="41" t="s">
        <v>6090</v>
      </c>
      <c r="B406" s="3"/>
      <c r="C406" s="3"/>
    </row>
    <row r="407" spans="1:3">
      <c r="A407" s="41" t="s">
        <v>6090</v>
      </c>
      <c r="B407" s="3"/>
      <c r="C407" s="3"/>
    </row>
    <row r="408" spans="1:3">
      <c r="A408" s="41" t="s">
        <v>6090</v>
      </c>
      <c r="B408" s="3"/>
      <c r="C408" s="3"/>
    </row>
    <row r="409" spans="1:3">
      <c r="A409" s="41" t="s">
        <v>6090</v>
      </c>
      <c r="B409" s="3"/>
      <c r="C409" s="3"/>
    </row>
    <row r="410" spans="1:3">
      <c r="A410" s="41" t="s">
        <v>6090</v>
      </c>
      <c r="B410" s="3"/>
      <c r="C410" s="3"/>
    </row>
    <row r="411" spans="1:3">
      <c r="A411" s="41" t="s">
        <v>6090</v>
      </c>
      <c r="B411" s="3"/>
      <c r="C411" s="3"/>
    </row>
    <row r="412" spans="1:3">
      <c r="A412" s="41" t="s">
        <v>6090</v>
      </c>
      <c r="B412" s="3"/>
      <c r="C412" s="3"/>
    </row>
    <row r="413" spans="1:3">
      <c r="A413" s="41" t="s">
        <v>6090</v>
      </c>
      <c r="B413" s="3"/>
      <c r="C413" s="3"/>
    </row>
    <row r="414" spans="1:3">
      <c r="A414" s="41" t="s">
        <v>6090</v>
      </c>
      <c r="B414" s="3"/>
      <c r="C414" s="3"/>
    </row>
    <row r="415" spans="1:3">
      <c r="A415" s="41" t="s">
        <v>6090</v>
      </c>
      <c r="B415" s="3"/>
      <c r="C415" s="3"/>
    </row>
    <row r="416" spans="1:3">
      <c r="A416" s="41" t="s">
        <v>6090</v>
      </c>
      <c r="B416" s="3"/>
      <c r="C416" s="3"/>
    </row>
    <row r="417" spans="1:3">
      <c r="A417" s="41" t="s">
        <v>6090</v>
      </c>
      <c r="B417" s="3"/>
      <c r="C417" s="3"/>
    </row>
    <row r="418" spans="1:3">
      <c r="A418" s="41" t="s">
        <v>6090</v>
      </c>
      <c r="B418" s="3"/>
      <c r="C418" s="3"/>
    </row>
    <row r="419" spans="1:3">
      <c r="A419" s="41" t="s">
        <v>6090</v>
      </c>
      <c r="B419" s="3"/>
      <c r="C419" s="3"/>
    </row>
    <row r="420" spans="1:3">
      <c r="A420" s="41" t="s">
        <v>6090</v>
      </c>
      <c r="B420" s="3"/>
      <c r="C420" s="3"/>
    </row>
    <row r="421" spans="1:3">
      <c r="A421" s="41" t="s">
        <v>6090</v>
      </c>
      <c r="B421" s="3"/>
      <c r="C421" s="3"/>
    </row>
    <row r="422" spans="1:3">
      <c r="A422" s="41" t="s">
        <v>6090</v>
      </c>
      <c r="B422" s="3"/>
      <c r="C422" s="3"/>
    </row>
    <row r="423" spans="1:3">
      <c r="A423" s="41" t="s">
        <v>6090</v>
      </c>
      <c r="B423" s="3"/>
      <c r="C423" s="3"/>
    </row>
    <row r="424" spans="1:3">
      <c r="A424" s="41" t="s">
        <v>6090</v>
      </c>
      <c r="B424" s="3"/>
      <c r="C424" s="3"/>
    </row>
    <row r="425" spans="1:3">
      <c r="A425" s="41" t="s">
        <v>6090</v>
      </c>
      <c r="B425" s="3"/>
      <c r="C425" s="3"/>
    </row>
    <row r="426" spans="1:3">
      <c r="A426" s="41" t="s">
        <v>6090</v>
      </c>
      <c r="B426" s="3"/>
      <c r="C426" s="3"/>
    </row>
    <row r="427" spans="1:3">
      <c r="A427" s="41" t="s">
        <v>6090</v>
      </c>
      <c r="B427" s="3"/>
      <c r="C427" s="3"/>
    </row>
    <row r="428" spans="1:3">
      <c r="A428" s="41" t="s">
        <v>6090</v>
      </c>
      <c r="B428" s="3"/>
      <c r="C428" s="3"/>
    </row>
    <row r="429" spans="1:3">
      <c r="A429" s="41" t="s">
        <v>6090</v>
      </c>
      <c r="B429" s="3"/>
      <c r="C429" s="3"/>
    </row>
    <row r="430" spans="1:3">
      <c r="A430" s="41" t="s">
        <v>6090</v>
      </c>
      <c r="B430" s="3"/>
      <c r="C430" s="3"/>
    </row>
    <row r="431" spans="1:3">
      <c r="A431" s="41" t="s">
        <v>6090</v>
      </c>
      <c r="B431" s="3"/>
      <c r="C431" s="3"/>
    </row>
    <row r="432" spans="1:3">
      <c r="A432" s="41" t="s">
        <v>6090</v>
      </c>
      <c r="B432" s="3"/>
      <c r="C432" s="3"/>
    </row>
    <row r="433" spans="1:3">
      <c r="A433" s="41" t="s">
        <v>6090</v>
      </c>
      <c r="B433" s="3"/>
      <c r="C433" s="3"/>
    </row>
    <row r="434" spans="1:3">
      <c r="A434" s="41" t="s">
        <v>6090</v>
      </c>
      <c r="B434" s="3"/>
      <c r="C434" s="3"/>
    </row>
    <row r="435" spans="1:3">
      <c r="A435" s="41" t="s">
        <v>6090</v>
      </c>
      <c r="B435" s="3"/>
      <c r="C435" s="3"/>
    </row>
    <row r="436" spans="1:3">
      <c r="A436" s="41" t="s">
        <v>6090</v>
      </c>
      <c r="B436" s="3"/>
      <c r="C436" s="3"/>
    </row>
    <row r="437" spans="1:3">
      <c r="A437" s="41" t="s">
        <v>6090</v>
      </c>
      <c r="B437" s="3"/>
      <c r="C437" s="3"/>
    </row>
    <row r="438" spans="1:3">
      <c r="A438" s="41" t="s">
        <v>6090</v>
      </c>
      <c r="B438" s="3"/>
      <c r="C438" s="3"/>
    </row>
    <row r="439" spans="1:3">
      <c r="A439" s="41" t="s">
        <v>6090</v>
      </c>
      <c r="B439" s="3"/>
      <c r="C439" s="3"/>
    </row>
    <row r="440" spans="1:3">
      <c r="A440" s="41" t="s">
        <v>6090</v>
      </c>
      <c r="B440" s="3"/>
      <c r="C440" s="3"/>
    </row>
    <row r="441" spans="1:3">
      <c r="A441" s="41" t="s">
        <v>6090</v>
      </c>
      <c r="B441" s="3"/>
      <c r="C441" s="3"/>
    </row>
    <row r="442" spans="1:3">
      <c r="A442" s="41" t="s">
        <v>6090</v>
      </c>
      <c r="B442" s="3"/>
      <c r="C442" s="3"/>
    </row>
    <row r="443" spans="1:3">
      <c r="A443" s="41" t="s">
        <v>6090</v>
      </c>
      <c r="B443" s="3"/>
      <c r="C443" s="3"/>
    </row>
    <row r="444" spans="1:3">
      <c r="A444" s="41" t="s">
        <v>6090</v>
      </c>
      <c r="B444" s="3"/>
      <c r="C444" s="3"/>
    </row>
    <row r="445" spans="1:3">
      <c r="A445" s="41" t="s">
        <v>6090</v>
      </c>
      <c r="B445" s="3"/>
      <c r="C445" s="3"/>
    </row>
    <row r="446" spans="1:3">
      <c r="A446" s="41" t="s">
        <v>6090</v>
      </c>
      <c r="B446" s="3"/>
      <c r="C446" s="3"/>
    </row>
    <row r="447" spans="1:3">
      <c r="A447" s="41" t="s">
        <v>6090</v>
      </c>
      <c r="B447" s="3"/>
      <c r="C447" s="3"/>
    </row>
    <row r="448" spans="1:3">
      <c r="A448" s="41" t="s">
        <v>6090</v>
      </c>
      <c r="B448" s="3"/>
      <c r="C448" s="3"/>
    </row>
    <row r="449" spans="1:3">
      <c r="A449" s="41" t="s">
        <v>6090</v>
      </c>
      <c r="B449" s="3"/>
      <c r="C449" s="3"/>
    </row>
    <row r="450" spans="1:3">
      <c r="A450" s="41" t="s">
        <v>6090</v>
      </c>
      <c r="B450" s="3"/>
      <c r="C450" s="3"/>
    </row>
    <row r="451" spans="1:3">
      <c r="A451" s="41" t="s">
        <v>6090</v>
      </c>
      <c r="B451" s="3"/>
      <c r="C451" s="3"/>
    </row>
    <row r="452" spans="1:3">
      <c r="A452" s="41" t="s">
        <v>6090</v>
      </c>
      <c r="B452" s="3"/>
      <c r="C452" s="3"/>
    </row>
    <row r="453" spans="1:3">
      <c r="A453" s="41" t="s">
        <v>6090</v>
      </c>
      <c r="B453" s="3"/>
      <c r="C453" s="3"/>
    </row>
    <row r="454" spans="1:3">
      <c r="A454" s="41" t="s">
        <v>6090</v>
      </c>
      <c r="B454" s="3"/>
      <c r="C454" s="3"/>
    </row>
    <row r="455" spans="1:3">
      <c r="A455" s="41" t="s">
        <v>6090</v>
      </c>
      <c r="B455" s="3"/>
      <c r="C455" s="3"/>
    </row>
    <row r="456" spans="1:3">
      <c r="A456" s="41" t="s">
        <v>6090</v>
      </c>
      <c r="B456" s="3"/>
      <c r="C456" s="3"/>
    </row>
    <row r="457" spans="1:3">
      <c r="A457" s="41" t="s">
        <v>6090</v>
      </c>
      <c r="B457" s="3"/>
      <c r="C457" s="3"/>
    </row>
    <row r="458" spans="1:3">
      <c r="A458" s="41" t="s">
        <v>6090</v>
      </c>
      <c r="B458" s="3"/>
      <c r="C458" s="3"/>
    </row>
    <row r="459" spans="1:3">
      <c r="A459" s="41" t="s">
        <v>6090</v>
      </c>
      <c r="B459" s="3"/>
      <c r="C459" s="3"/>
    </row>
    <row r="460" spans="1:3">
      <c r="A460" s="41" t="s">
        <v>6090</v>
      </c>
      <c r="B460" s="3"/>
      <c r="C460" s="3"/>
    </row>
    <row r="461" spans="1:3">
      <c r="A461" s="41" t="s">
        <v>6090</v>
      </c>
      <c r="B461" s="3"/>
      <c r="C461" s="3"/>
    </row>
    <row r="462" spans="1:3">
      <c r="A462" s="41" t="s">
        <v>6090</v>
      </c>
      <c r="B462" s="3"/>
      <c r="C462" s="3"/>
    </row>
    <row r="463" spans="1:3">
      <c r="A463" s="41" t="s">
        <v>6090</v>
      </c>
      <c r="B463" s="3"/>
      <c r="C463" s="3"/>
    </row>
    <row r="464" spans="1:3">
      <c r="A464" s="41" t="s">
        <v>6090</v>
      </c>
      <c r="B464" s="3"/>
      <c r="C464" s="3"/>
    </row>
    <row r="465" spans="1:3">
      <c r="A465" s="41" t="s">
        <v>6090</v>
      </c>
      <c r="B465" s="3"/>
      <c r="C465" s="3"/>
    </row>
    <row r="466" spans="1:3">
      <c r="A466" s="41" t="s">
        <v>6090</v>
      </c>
      <c r="B466" s="3"/>
      <c r="C466" s="3"/>
    </row>
    <row r="467" spans="1:3">
      <c r="A467" s="41" t="s">
        <v>6090</v>
      </c>
      <c r="B467" s="3"/>
      <c r="C467" s="3"/>
    </row>
    <row r="468" spans="1:3">
      <c r="A468" s="41" t="s">
        <v>6090</v>
      </c>
      <c r="B468" s="3"/>
      <c r="C468" s="3"/>
    </row>
    <row r="469" spans="1:3">
      <c r="A469" s="41" t="s">
        <v>6090</v>
      </c>
      <c r="B469" s="3"/>
      <c r="C469" s="3"/>
    </row>
    <row r="470" spans="1:3">
      <c r="A470" s="41" t="s">
        <v>6090</v>
      </c>
      <c r="B470" s="3"/>
      <c r="C470" s="3"/>
    </row>
    <row r="471" spans="1:3">
      <c r="A471" s="41" t="s">
        <v>6090</v>
      </c>
      <c r="B471" s="3"/>
      <c r="C471" s="3"/>
    </row>
    <row r="472" spans="1:3">
      <c r="A472" s="41" t="s">
        <v>6090</v>
      </c>
      <c r="B472" s="3"/>
      <c r="C472" s="3"/>
    </row>
    <row r="473" spans="1:3">
      <c r="A473" s="41" t="s">
        <v>6090</v>
      </c>
      <c r="B473" s="3"/>
      <c r="C473" s="3"/>
    </row>
    <row r="474" spans="1:3">
      <c r="A474" s="41" t="s">
        <v>6090</v>
      </c>
      <c r="B474" s="3"/>
      <c r="C474" s="3"/>
    </row>
    <row r="475" spans="1:3">
      <c r="A475" s="41" t="s">
        <v>6090</v>
      </c>
      <c r="B475" s="3"/>
      <c r="C475" s="3"/>
    </row>
    <row r="476" spans="1:3">
      <c r="A476" s="41" t="s">
        <v>6090</v>
      </c>
      <c r="B476" s="3"/>
      <c r="C476" s="3"/>
    </row>
    <row r="477" spans="1:3">
      <c r="A477" s="41" t="s">
        <v>6090</v>
      </c>
      <c r="B477" s="3"/>
      <c r="C477" s="3"/>
    </row>
    <row r="478" spans="1:3">
      <c r="A478" s="41" t="s">
        <v>6090</v>
      </c>
      <c r="B478" s="3"/>
      <c r="C478" s="3"/>
    </row>
    <row r="479" spans="1:3">
      <c r="A479" s="41" t="s">
        <v>6090</v>
      </c>
      <c r="B479" s="3"/>
      <c r="C479" s="3"/>
    </row>
    <row r="480" spans="1:3">
      <c r="A480" s="41" t="s">
        <v>6090</v>
      </c>
      <c r="B480" s="3"/>
      <c r="C480" s="3"/>
    </row>
    <row r="481" spans="1:3">
      <c r="A481" s="41" t="s">
        <v>6090</v>
      </c>
      <c r="B481" s="3"/>
      <c r="C481" s="3"/>
    </row>
    <row r="482" spans="1:3">
      <c r="A482" s="41" t="s">
        <v>6090</v>
      </c>
      <c r="B482" s="3"/>
      <c r="C482" s="3"/>
    </row>
    <row r="483" spans="1:3">
      <c r="A483" s="41" t="s">
        <v>6090</v>
      </c>
      <c r="B483" s="3"/>
      <c r="C483" s="3"/>
    </row>
    <row r="484" spans="1:3">
      <c r="A484" s="41" t="s">
        <v>6090</v>
      </c>
      <c r="B484" s="3"/>
      <c r="C484" s="3"/>
    </row>
    <row r="485" spans="1:3">
      <c r="A485" s="41" t="s">
        <v>6090</v>
      </c>
      <c r="B485" s="3"/>
      <c r="C485" s="3"/>
    </row>
    <row r="486" spans="1:3">
      <c r="A486" s="41" t="s">
        <v>6090</v>
      </c>
      <c r="B486" s="3"/>
      <c r="C486" s="3"/>
    </row>
    <row r="487" spans="1:3">
      <c r="A487" s="41" t="s">
        <v>6090</v>
      </c>
      <c r="B487" s="3"/>
      <c r="C487" s="3"/>
    </row>
    <row r="488" spans="1:3">
      <c r="A488" s="41" t="s">
        <v>6090</v>
      </c>
      <c r="B488" s="3"/>
      <c r="C488" s="3"/>
    </row>
    <row r="489" spans="1:3">
      <c r="A489" s="41" t="s">
        <v>6090</v>
      </c>
      <c r="B489" s="3"/>
      <c r="C489" s="3"/>
    </row>
    <row r="490" spans="1:3">
      <c r="A490" s="41" t="s">
        <v>6090</v>
      </c>
      <c r="B490" s="3"/>
      <c r="C490" s="3"/>
    </row>
    <row r="491" spans="1:3">
      <c r="A491" s="41" t="s">
        <v>6090</v>
      </c>
      <c r="B491" s="3"/>
      <c r="C491" s="3"/>
    </row>
    <row r="492" spans="1:3">
      <c r="A492" s="41" t="s">
        <v>6090</v>
      </c>
      <c r="B492" s="3"/>
      <c r="C492" s="3"/>
    </row>
    <row r="493" spans="1:3">
      <c r="A493" s="41" t="s">
        <v>6090</v>
      </c>
      <c r="B493" s="3"/>
      <c r="C493" s="3"/>
    </row>
    <row r="494" spans="1:3">
      <c r="A494" s="41" t="s">
        <v>6090</v>
      </c>
      <c r="B494" s="3"/>
      <c r="C494" s="3"/>
    </row>
    <row r="495" spans="1:3">
      <c r="A495" s="41" t="s">
        <v>6090</v>
      </c>
      <c r="B495" s="3"/>
      <c r="C495" s="3"/>
    </row>
    <row r="496" spans="1:3">
      <c r="A496" s="41" t="s">
        <v>6090</v>
      </c>
      <c r="B496" s="3"/>
      <c r="C496" s="3"/>
    </row>
    <row r="497" spans="1:3">
      <c r="A497" s="41" t="s">
        <v>6090</v>
      </c>
      <c r="B497" s="3"/>
      <c r="C497" s="3"/>
    </row>
    <row r="498" spans="1:3">
      <c r="A498" s="41" t="s">
        <v>6090</v>
      </c>
      <c r="B498" s="3"/>
      <c r="C498" s="3"/>
    </row>
    <row r="499" spans="1:3">
      <c r="A499" s="41" t="s">
        <v>6090</v>
      </c>
      <c r="B499" s="3"/>
      <c r="C499" s="3"/>
    </row>
    <row r="500" spans="1:3">
      <c r="A500" s="41" t="s">
        <v>6090</v>
      </c>
      <c r="B500" s="3"/>
      <c r="C500" s="3"/>
    </row>
    <row r="501" spans="1:3">
      <c r="A501" s="41" t="s">
        <v>6090</v>
      </c>
      <c r="B501" s="3"/>
      <c r="C501" s="3"/>
    </row>
    <row r="502" spans="1:3">
      <c r="A502" s="41" t="s">
        <v>6090</v>
      </c>
      <c r="B502" s="3"/>
      <c r="C502" s="3"/>
    </row>
    <row r="503" spans="1:3">
      <c r="A503" s="41" t="s">
        <v>6090</v>
      </c>
      <c r="B503" s="3"/>
      <c r="C503" s="3"/>
    </row>
    <row r="504" spans="1:3">
      <c r="A504" s="41" t="s">
        <v>6090</v>
      </c>
      <c r="B504" s="3"/>
      <c r="C504" s="3"/>
    </row>
    <row r="505" spans="1:3">
      <c r="A505" s="41" t="s">
        <v>6090</v>
      </c>
      <c r="B505" s="3"/>
      <c r="C505" s="3"/>
    </row>
    <row r="506" spans="1:3">
      <c r="A506" s="41" t="s">
        <v>6090</v>
      </c>
      <c r="B506" s="3"/>
      <c r="C506" s="3"/>
    </row>
    <row r="507" spans="1:3">
      <c r="A507" s="41" t="s">
        <v>6090</v>
      </c>
      <c r="B507" s="3"/>
      <c r="C507" s="3"/>
    </row>
    <row r="508" spans="1:3">
      <c r="A508" s="41" t="s">
        <v>6090</v>
      </c>
      <c r="B508" s="3"/>
      <c r="C508" s="3"/>
    </row>
    <row r="509" spans="1:3">
      <c r="A509" s="41" t="s">
        <v>6090</v>
      </c>
      <c r="B509" s="3"/>
      <c r="C509" s="3"/>
    </row>
    <row r="510" spans="1:3">
      <c r="A510" s="41" t="s">
        <v>6090</v>
      </c>
      <c r="B510" s="3"/>
      <c r="C510" s="3"/>
    </row>
    <row r="511" spans="1:3">
      <c r="A511" s="41" t="s">
        <v>6090</v>
      </c>
      <c r="B511" s="3"/>
      <c r="C511" s="3"/>
    </row>
    <row r="512" spans="1:3">
      <c r="A512" s="41" t="s">
        <v>6090</v>
      </c>
      <c r="B512" s="3"/>
      <c r="C512" s="3"/>
    </row>
    <row r="513" spans="1:3">
      <c r="A513" s="41" t="s">
        <v>6090</v>
      </c>
      <c r="B513" s="3"/>
      <c r="C513" s="3"/>
    </row>
    <row r="514" spans="1:3">
      <c r="A514" s="41" t="s">
        <v>6090</v>
      </c>
      <c r="B514" s="3"/>
      <c r="C514" s="3"/>
    </row>
    <row r="515" spans="1:3">
      <c r="A515" s="41" t="s">
        <v>6090</v>
      </c>
      <c r="B515" s="3"/>
      <c r="C515" s="3"/>
    </row>
  </sheetData>
  <phoneticPr fontId="7" type="noConversion"/>
  <dataValidations count="2">
    <dataValidation type="list" allowBlank="1" showInputMessage="1" showErrorMessage="1" sqref="H67 H64 I31" xr:uid="{255592CA-80E8-4C03-B54A-0E0856980409}">
      <formula1>IF(G31="Testing Equipment",Test_Equip,IF(G31="Service Equipment",Service_Equip,IF(G31="Manufacturing Equipment",Manuf_Equip,"")))</formula1>
    </dataValidation>
    <dataValidation type="list" allowBlank="1" showInputMessage="1" showErrorMessage="1" sqref="G66:G67 G64 G31:H31" xr:uid="{ACF79E2A-D935-4395-9153-9AC706F57F66}">
      <formula1>Equip_Type</formula1>
    </dataValidation>
  </dataValidations>
  <hyperlinks>
    <hyperlink ref="AF31" r:id="rId1" xr:uid="{AC3D34AA-930D-464C-8C6F-07F2A8F2A3A5}"/>
    <hyperlink ref="T33" r:id="rId2" xr:uid="{986ADAF1-1FF0-194B-9F0A-179C62C1AB67}"/>
    <hyperlink ref="I33" r:id="rId3" xr:uid="{129257DD-C2EE-824B-BEFD-9D8B0E00BCAE}"/>
    <hyperlink ref="T38" r:id="rId4" xr:uid="{B773FF8A-0147-3546-A3AE-6014293969F9}"/>
    <hyperlink ref="T85" r:id="rId5" xr:uid="{8531B0CD-DC02-C14E-AE2E-8CE5BF954830}"/>
    <hyperlink ref="T54" r:id="rId6" xr:uid="{DAE526B9-5BBF-E243-9CFC-315E23704538}"/>
    <hyperlink ref="I38" r:id="rId7" xr:uid="{0386AA2D-5804-1B4A-B469-505A1107FF29}"/>
    <hyperlink ref="I85" r:id="rId8" xr:uid="{3F33F327-0933-E648-A36A-B809169CB02C}"/>
    <hyperlink ref="I54" r:id="rId9" xr:uid="{BDD3906F-56B1-354C-BD56-4B1133C8245A}"/>
  </hyperlinks>
  <pageMargins left="0.7" right="0.7" top="0.75" bottom="0.75" header="0.3" footer="0.3"/>
  <pageSetup orientation="portrait" r:id="rId10"/>
  <legacyDrawing r:id="rId11"/>
  <tableParts count="1">
    <tablePart r:id="rId1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DBBA2-97EF-4353-971B-CB8F12F81674}">
  <sheetPr codeName="Sheet17">
    <tabColor theme="5" tint="0.59999389629810485"/>
  </sheetPr>
  <dimension ref="A1:AF1156"/>
  <sheetViews>
    <sheetView zoomScaleNormal="100" workbookViewId="0">
      <pane xSplit="4" ySplit="1" topLeftCell="G24" activePane="bottomRight" state="frozen"/>
      <selection pane="topRight" activeCell="E1" sqref="E1"/>
      <selection pane="bottomLeft" activeCell="A2" sqref="A2"/>
      <selection pane="bottomRight" activeCell="J26" sqref="J26"/>
    </sheetView>
  </sheetViews>
  <sheetFormatPr defaultColWidth="8.7109375" defaultRowHeight="15" customHeight="1"/>
  <cols>
    <col min="1" max="1" width="9" style="41" bestFit="1" customWidth="1"/>
    <col min="2" max="2" width="7.140625" style="3" customWidth="1"/>
    <col min="3" max="3" width="11.42578125" style="3" customWidth="1"/>
    <col min="4" max="4" width="14.140625" style="3" customWidth="1"/>
    <col min="5" max="5" width="9.28515625" style="3" customWidth="1"/>
    <col min="6" max="6" width="17.140625" style="3" customWidth="1"/>
    <col min="7" max="7" width="28.28515625" style="3" customWidth="1"/>
    <col min="8" max="8" width="25" style="3" customWidth="1"/>
    <col min="9" max="9" width="23.28515625" style="3" customWidth="1"/>
    <col min="10" max="10" width="9.7109375" style="3" customWidth="1"/>
    <col min="11" max="11" width="10.7109375" style="3" customWidth="1"/>
    <col min="12" max="12" width="10.140625" style="3" customWidth="1"/>
    <col min="13" max="13" width="8" style="3" customWidth="1"/>
    <col min="14" max="14" width="11.7109375" style="7" customWidth="1"/>
    <col min="15" max="15" width="11.140625" style="3" customWidth="1"/>
    <col min="16" max="16" width="13.42578125" style="3" customWidth="1"/>
    <col min="17" max="17" width="11.42578125" style="3" customWidth="1"/>
    <col min="18" max="18" width="12.140625" style="54" customWidth="1"/>
    <col min="19" max="20" width="10.28515625" style="3" customWidth="1"/>
    <col min="21" max="21" width="8.7109375" style="7" customWidth="1"/>
    <col min="22" max="22" width="10.42578125" style="48" bestFit="1" customWidth="1"/>
    <col min="23" max="23" width="33.42578125" style="3" customWidth="1"/>
    <col min="24" max="24" width="44.7109375" style="7" customWidth="1"/>
    <col min="25" max="25" width="13.7109375" style="15" customWidth="1"/>
    <col min="26" max="26" width="10.42578125" style="3" customWidth="1"/>
    <col min="27" max="27" width="32" style="7" customWidth="1"/>
    <col min="28" max="28" width="16.140625" style="3" customWidth="1"/>
    <col min="29" max="29" width="20" style="3" customWidth="1"/>
    <col min="30" max="30" width="13.42578125" style="3" customWidth="1"/>
    <col min="31" max="32" width="15.7109375" style="3" customWidth="1"/>
    <col min="33" max="16384" width="8.7109375" style="3"/>
  </cols>
  <sheetData>
    <row r="1" spans="1:32" s="58" customFormat="1" ht="45">
      <c r="A1" s="127" t="s">
        <v>115</v>
      </c>
      <c r="B1" s="128" t="s">
        <v>139</v>
      </c>
      <c r="C1" s="128" t="s">
        <v>166</v>
      </c>
      <c r="D1" s="128" t="s">
        <v>114</v>
      </c>
      <c r="E1" s="128" t="s">
        <v>140</v>
      </c>
      <c r="F1" s="128" t="s">
        <v>141</v>
      </c>
      <c r="G1" s="128" t="s">
        <v>137</v>
      </c>
      <c r="H1" s="128" t="s">
        <v>142</v>
      </c>
      <c r="I1" s="128" t="s">
        <v>143</v>
      </c>
      <c r="J1" s="128" t="s">
        <v>119</v>
      </c>
      <c r="K1" s="128" t="s">
        <v>120</v>
      </c>
      <c r="L1" s="128" t="s">
        <v>121</v>
      </c>
      <c r="M1" s="128" t="s">
        <v>144</v>
      </c>
      <c r="N1" s="128" t="s">
        <v>145</v>
      </c>
      <c r="O1" s="132" t="s">
        <v>148</v>
      </c>
      <c r="P1" s="128" t="s">
        <v>150</v>
      </c>
      <c r="Q1" s="128" t="s">
        <v>151</v>
      </c>
      <c r="R1" s="128" t="s">
        <v>152</v>
      </c>
      <c r="S1" s="128" t="s">
        <v>153</v>
      </c>
      <c r="T1" s="128" t="s">
        <v>154</v>
      </c>
      <c r="U1" s="128" t="s">
        <v>155</v>
      </c>
      <c r="V1" s="133" t="s">
        <v>156</v>
      </c>
      <c r="W1" s="128" t="s">
        <v>157</v>
      </c>
      <c r="X1" s="128" t="s">
        <v>161</v>
      </c>
      <c r="Y1" s="128" t="s">
        <v>146</v>
      </c>
      <c r="Z1" s="128" t="s">
        <v>147</v>
      </c>
      <c r="AA1" s="256" t="s">
        <v>158</v>
      </c>
      <c r="AB1" s="256" t="s">
        <v>159</v>
      </c>
      <c r="AC1" s="256" t="s">
        <v>160</v>
      </c>
      <c r="AD1" s="128" t="s">
        <v>162</v>
      </c>
      <c r="AE1" s="128" t="s">
        <v>6095</v>
      </c>
      <c r="AF1" s="128" t="s">
        <v>164</v>
      </c>
    </row>
    <row r="2" spans="1:32" ht="118.5" customHeight="1">
      <c r="A2" s="63">
        <v>10001</v>
      </c>
      <c r="B2" s="48" t="s">
        <v>167</v>
      </c>
      <c r="C2" s="48" t="s">
        <v>5114</v>
      </c>
      <c r="D2" s="72" t="s">
        <v>5105</v>
      </c>
      <c r="E2" s="48" t="s">
        <v>170</v>
      </c>
      <c r="F2" s="72" t="s">
        <v>5106</v>
      </c>
      <c r="G2" s="72" t="s">
        <v>5107</v>
      </c>
      <c r="H2" s="72" t="s">
        <v>3960</v>
      </c>
      <c r="I2" s="72" t="s">
        <v>5108</v>
      </c>
      <c r="J2" s="72" t="s">
        <v>1989</v>
      </c>
      <c r="K2" s="48" t="s">
        <v>435</v>
      </c>
      <c r="L2" s="48" t="s">
        <v>6</v>
      </c>
      <c r="M2" s="48">
        <v>48108</v>
      </c>
      <c r="N2" s="48" t="s">
        <v>5109</v>
      </c>
      <c r="O2" s="136"/>
      <c r="P2" s="72" t="s">
        <v>5110</v>
      </c>
      <c r="Q2" s="72" t="s">
        <v>3960</v>
      </c>
      <c r="R2" s="72" t="s">
        <v>2075</v>
      </c>
      <c r="S2" s="48" t="s">
        <v>249</v>
      </c>
      <c r="T2" s="48" t="s">
        <v>6</v>
      </c>
      <c r="U2" s="72" t="s">
        <v>184</v>
      </c>
      <c r="V2" s="137">
        <v>44435</v>
      </c>
      <c r="W2" s="72" t="s">
        <v>5111</v>
      </c>
      <c r="X2" s="72" t="s">
        <v>5113</v>
      </c>
      <c r="Y2" s="103">
        <v>42.219504971898402</v>
      </c>
      <c r="Z2" s="103">
        <v>-83.732322386930704</v>
      </c>
      <c r="AA2" s="525" t="s">
        <v>5112</v>
      </c>
      <c r="AB2" s="72"/>
      <c r="AC2" s="72">
        <f t="shared" ref="AC2:AC26" si="0">IF(LEN(TRIM(AA2))=0,0,LEN(TRIM(AA2))-LEN(SUBSTITUTE(AA2," ",""))+1)</f>
        <v>28</v>
      </c>
      <c r="AD2" s="72"/>
      <c r="AE2" s="72"/>
      <c r="AF2" s="72"/>
    </row>
    <row r="3" spans="1:32" ht="63" customHeight="1">
      <c r="A3" s="63">
        <v>10002</v>
      </c>
      <c r="B3" s="48" t="s">
        <v>167</v>
      </c>
      <c r="C3" s="48" t="s">
        <v>5114</v>
      </c>
      <c r="D3" s="72" t="s">
        <v>5115</v>
      </c>
      <c r="E3" s="48" t="s">
        <v>197</v>
      </c>
      <c r="F3" s="72" t="s">
        <v>5106</v>
      </c>
      <c r="G3" s="72" t="s">
        <v>5116</v>
      </c>
      <c r="H3" s="72" t="s">
        <v>5117</v>
      </c>
      <c r="I3" s="72" t="s">
        <v>5118</v>
      </c>
      <c r="J3" s="72" t="s">
        <v>987</v>
      </c>
      <c r="K3" s="48" t="s">
        <v>753</v>
      </c>
      <c r="L3" s="48" t="s">
        <v>6</v>
      </c>
      <c r="M3" s="48">
        <v>2108</v>
      </c>
      <c r="N3" s="163" t="s">
        <v>5119</v>
      </c>
      <c r="O3" s="118">
        <v>3</v>
      </c>
      <c r="P3" s="72" t="s">
        <v>5120</v>
      </c>
      <c r="Q3" s="72" t="s">
        <v>5117</v>
      </c>
      <c r="R3" s="72" t="s">
        <v>3475</v>
      </c>
      <c r="S3" s="48" t="s">
        <v>5121</v>
      </c>
      <c r="T3" s="48" t="s">
        <v>5122</v>
      </c>
      <c r="U3" s="72" t="s">
        <v>184</v>
      </c>
      <c r="V3" s="137">
        <v>45289</v>
      </c>
      <c r="W3" s="72" t="s">
        <v>5123</v>
      </c>
      <c r="X3" s="72"/>
      <c r="Y3" s="103">
        <v>42.358608407155501</v>
      </c>
      <c r="Z3" s="103">
        <v>-71.058423132552207</v>
      </c>
      <c r="AA3" s="72" t="s">
        <v>5124</v>
      </c>
      <c r="AB3" s="72"/>
      <c r="AC3" s="72">
        <f t="shared" si="0"/>
        <v>15</v>
      </c>
      <c r="AD3" s="72"/>
      <c r="AE3" s="72"/>
      <c r="AF3" s="72"/>
    </row>
    <row r="4" spans="1:32" ht="63" customHeight="1">
      <c r="A4" s="63">
        <v>10003</v>
      </c>
      <c r="B4" s="48" t="s">
        <v>167</v>
      </c>
      <c r="C4" s="48" t="s">
        <v>5114</v>
      </c>
      <c r="D4" s="72" t="s">
        <v>5125</v>
      </c>
      <c r="E4" s="48" t="s">
        <v>197</v>
      </c>
      <c r="F4" s="72" t="s">
        <v>5106</v>
      </c>
      <c r="G4" s="72" t="s">
        <v>5116</v>
      </c>
      <c r="H4" s="72" t="s">
        <v>5117</v>
      </c>
      <c r="I4" s="72" t="s">
        <v>5126</v>
      </c>
      <c r="J4" s="72" t="s">
        <v>5127</v>
      </c>
      <c r="K4" s="48" t="s">
        <v>963</v>
      </c>
      <c r="L4" s="48" t="s">
        <v>6</v>
      </c>
      <c r="M4" s="48">
        <v>59771</v>
      </c>
      <c r="N4" s="163" t="s">
        <v>5119</v>
      </c>
      <c r="O4" s="118">
        <v>1</v>
      </c>
      <c r="P4" s="72" t="s">
        <v>5120</v>
      </c>
      <c r="Q4" s="72" t="s">
        <v>5117</v>
      </c>
      <c r="R4" s="72" t="s">
        <v>3475</v>
      </c>
      <c r="S4" s="48" t="s">
        <v>5121</v>
      </c>
      <c r="T4" s="48" t="s">
        <v>5122</v>
      </c>
      <c r="U4" s="72" t="s">
        <v>184</v>
      </c>
      <c r="V4" s="137">
        <v>45289</v>
      </c>
      <c r="W4" s="72" t="s">
        <v>5123</v>
      </c>
      <c r="X4" s="72"/>
      <c r="Y4" s="103">
        <v>45.680298871043803</v>
      </c>
      <c r="Z4" s="103">
        <v>-111.040000056496</v>
      </c>
      <c r="AA4" s="72" t="s">
        <v>5124</v>
      </c>
      <c r="AB4" s="72"/>
      <c r="AC4" s="72">
        <f t="shared" si="0"/>
        <v>15</v>
      </c>
      <c r="AD4" s="72"/>
      <c r="AE4" s="72"/>
      <c r="AF4" s="72"/>
    </row>
    <row r="5" spans="1:32" ht="67.5" customHeight="1">
      <c r="A5" s="63">
        <v>10004</v>
      </c>
      <c r="B5" s="48" t="s">
        <v>167</v>
      </c>
      <c r="C5" s="48" t="s">
        <v>5114</v>
      </c>
      <c r="D5" s="72" t="s">
        <v>5128</v>
      </c>
      <c r="E5" s="48" t="s">
        <v>197</v>
      </c>
      <c r="F5" s="72" t="s">
        <v>5106</v>
      </c>
      <c r="G5" s="72" t="s">
        <v>5129</v>
      </c>
      <c r="H5" s="72" t="s">
        <v>5130</v>
      </c>
      <c r="I5" s="72" t="s">
        <v>5131</v>
      </c>
      <c r="J5" s="72" t="s">
        <v>5132</v>
      </c>
      <c r="K5" s="48" t="s">
        <v>1287</v>
      </c>
      <c r="L5" s="48" t="s">
        <v>6</v>
      </c>
      <c r="M5" s="48">
        <v>15317</v>
      </c>
      <c r="N5" s="48" t="s">
        <v>5133</v>
      </c>
      <c r="O5" s="118"/>
      <c r="P5" s="72" t="s">
        <v>5134</v>
      </c>
      <c r="Q5" s="72" t="s">
        <v>5130</v>
      </c>
      <c r="R5" s="72" t="s">
        <v>5132</v>
      </c>
      <c r="S5" s="48" t="s">
        <v>1287</v>
      </c>
      <c r="T5" s="48" t="s">
        <v>6</v>
      </c>
      <c r="U5" s="72" t="s">
        <v>184</v>
      </c>
      <c r="V5" s="137">
        <v>44376</v>
      </c>
      <c r="W5" s="72" t="s">
        <v>5135</v>
      </c>
      <c r="X5" s="72" t="s">
        <v>5138</v>
      </c>
      <c r="Y5" s="103">
        <v>40.271978912346398</v>
      </c>
      <c r="Z5" s="103">
        <v>-80.165964951090999</v>
      </c>
      <c r="AA5" s="520" t="s">
        <v>5136</v>
      </c>
      <c r="AB5" s="312" t="s">
        <v>5137</v>
      </c>
      <c r="AC5" s="72">
        <f t="shared" si="0"/>
        <v>14</v>
      </c>
      <c r="AD5" s="72"/>
      <c r="AE5" s="72"/>
      <c r="AF5" s="72"/>
    </row>
    <row r="6" spans="1:32" ht="105" customHeight="1">
      <c r="A6" s="63">
        <v>10005</v>
      </c>
      <c r="B6" s="48" t="s">
        <v>167</v>
      </c>
      <c r="C6" s="48" t="s">
        <v>5114</v>
      </c>
      <c r="D6" s="72" t="s">
        <v>5139</v>
      </c>
      <c r="E6" s="48" t="s">
        <v>197</v>
      </c>
      <c r="F6" s="72" t="s">
        <v>5106</v>
      </c>
      <c r="G6" s="72" t="s">
        <v>5140</v>
      </c>
      <c r="H6" s="72" t="s">
        <v>5141</v>
      </c>
      <c r="I6" s="72" t="s">
        <v>5142</v>
      </c>
      <c r="J6" s="72" t="s">
        <v>4238</v>
      </c>
      <c r="K6" s="48" t="s">
        <v>736</v>
      </c>
      <c r="L6" s="48" t="s">
        <v>6</v>
      </c>
      <c r="M6" s="48">
        <v>80302</v>
      </c>
      <c r="N6" s="48" t="s">
        <v>5143</v>
      </c>
      <c r="O6" s="118">
        <v>40</v>
      </c>
      <c r="P6" s="72" t="s">
        <v>5139</v>
      </c>
      <c r="Q6" s="72" t="s">
        <v>5141</v>
      </c>
      <c r="R6" s="72" t="s">
        <v>4238</v>
      </c>
      <c r="S6" s="48" t="s">
        <v>736</v>
      </c>
      <c r="T6" s="48" t="s">
        <v>6</v>
      </c>
      <c r="U6" s="72" t="s">
        <v>184</v>
      </c>
      <c r="V6" s="137">
        <v>44779</v>
      </c>
      <c r="W6" s="72" t="s">
        <v>5144</v>
      </c>
      <c r="X6" s="135" t="s">
        <v>5147</v>
      </c>
      <c r="Y6" s="103">
        <v>40.016584247842403</v>
      </c>
      <c r="Z6" s="103">
        <v>-105.280159075577</v>
      </c>
      <c r="AA6" s="72" t="s">
        <v>5145</v>
      </c>
      <c r="AB6" s="312" t="s">
        <v>5146</v>
      </c>
      <c r="AC6" s="72">
        <f t="shared" si="0"/>
        <v>26</v>
      </c>
      <c r="AD6" s="72"/>
      <c r="AE6" s="72"/>
      <c r="AF6" s="72"/>
    </row>
    <row r="7" spans="1:32" ht="79.150000000000006" customHeight="1">
      <c r="A7" s="63">
        <v>10006</v>
      </c>
      <c r="B7" s="48" t="s">
        <v>167</v>
      </c>
      <c r="C7" s="48" t="s">
        <v>5114</v>
      </c>
      <c r="D7" s="72" t="s">
        <v>3394</v>
      </c>
      <c r="E7" s="48" t="s">
        <v>170</v>
      </c>
      <c r="F7" s="72" t="s">
        <v>5106</v>
      </c>
      <c r="G7" s="72" t="s">
        <v>5148</v>
      </c>
      <c r="H7" s="72" t="s">
        <v>3395</v>
      </c>
      <c r="I7" s="72" t="s">
        <v>3396</v>
      </c>
      <c r="J7" s="72" t="s">
        <v>490</v>
      </c>
      <c r="K7" s="48" t="s">
        <v>486</v>
      </c>
      <c r="L7" s="48" t="s">
        <v>6</v>
      </c>
      <c r="M7" s="48">
        <v>63123</v>
      </c>
      <c r="N7" s="48" t="s">
        <v>3397</v>
      </c>
      <c r="O7" s="118">
        <v>92</v>
      </c>
      <c r="P7" s="72" t="s">
        <v>3398</v>
      </c>
      <c r="Q7" s="72" t="s">
        <v>3399</v>
      </c>
      <c r="R7" s="72" t="s">
        <v>3400</v>
      </c>
      <c r="S7" s="48" t="s">
        <v>3401</v>
      </c>
      <c r="T7" s="48" t="s">
        <v>3402</v>
      </c>
      <c r="U7" s="72" t="s">
        <v>184</v>
      </c>
      <c r="V7" s="137">
        <v>44376</v>
      </c>
      <c r="W7" s="72" t="s">
        <v>5149</v>
      </c>
      <c r="X7" s="72" t="s">
        <v>5151</v>
      </c>
      <c r="Y7" s="103">
        <v>38.525190795696098</v>
      </c>
      <c r="Z7" s="103">
        <v>-90.332894315494698</v>
      </c>
      <c r="AA7" s="520" t="s">
        <v>5150</v>
      </c>
      <c r="AB7" s="312" t="s">
        <v>3405</v>
      </c>
      <c r="AC7" s="72">
        <f t="shared" si="0"/>
        <v>16</v>
      </c>
      <c r="AD7" s="72"/>
      <c r="AE7" s="72"/>
      <c r="AF7" s="72"/>
    </row>
    <row r="8" spans="1:32" ht="61.5" customHeight="1">
      <c r="A8" s="63">
        <v>10007</v>
      </c>
      <c r="B8" s="48" t="s">
        <v>167</v>
      </c>
      <c r="C8" s="48" t="s">
        <v>5114</v>
      </c>
      <c r="D8" s="72" t="s">
        <v>5152</v>
      </c>
      <c r="E8" s="48" t="s">
        <v>197</v>
      </c>
      <c r="F8" s="72" t="s">
        <v>5153</v>
      </c>
      <c r="G8" s="72" t="s">
        <v>5154</v>
      </c>
      <c r="H8" s="72" t="s">
        <v>5155</v>
      </c>
      <c r="I8" s="72" t="s">
        <v>5156</v>
      </c>
      <c r="J8" s="72" t="s">
        <v>5157</v>
      </c>
      <c r="K8" s="48" t="s">
        <v>2452</v>
      </c>
      <c r="L8" s="48" t="s">
        <v>6</v>
      </c>
      <c r="M8" s="177" t="s">
        <v>5158</v>
      </c>
      <c r="N8" s="48" t="s">
        <v>5159</v>
      </c>
      <c r="O8" s="118">
        <v>36</v>
      </c>
      <c r="P8" s="72" t="s">
        <v>5152</v>
      </c>
      <c r="Q8" s="72" t="s">
        <v>5155</v>
      </c>
      <c r="R8" s="72" t="s">
        <v>5157</v>
      </c>
      <c r="S8" s="48" t="s">
        <v>2452</v>
      </c>
      <c r="T8" s="48" t="s">
        <v>6</v>
      </c>
      <c r="U8" s="72" t="s">
        <v>184</v>
      </c>
      <c r="V8" s="137">
        <v>44779</v>
      </c>
      <c r="W8" s="72" t="s">
        <v>5160</v>
      </c>
      <c r="X8" s="72" t="s">
        <v>5163</v>
      </c>
      <c r="Y8" s="103"/>
      <c r="Z8" s="103"/>
      <c r="AA8" s="72" t="s">
        <v>5161</v>
      </c>
      <c r="AB8" s="312" t="s">
        <v>5162</v>
      </c>
      <c r="AC8" s="72">
        <f t="shared" si="0"/>
        <v>12</v>
      </c>
      <c r="AD8" s="72"/>
      <c r="AE8" s="72"/>
      <c r="AF8" s="72"/>
    </row>
    <row r="9" spans="1:32" ht="84" customHeight="1">
      <c r="A9" s="63">
        <v>10008</v>
      </c>
      <c r="B9" s="48" t="s">
        <v>167</v>
      </c>
      <c r="C9" s="48" t="s">
        <v>5114</v>
      </c>
      <c r="D9" s="72" t="s">
        <v>5164</v>
      </c>
      <c r="E9" s="48" t="s">
        <v>197</v>
      </c>
      <c r="F9" s="72" t="s">
        <v>5106</v>
      </c>
      <c r="G9" s="72" t="s">
        <v>5165</v>
      </c>
      <c r="H9" s="72" t="s">
        <v>5166</v>
      </c>
      <c r="I9" s="72" t="s">
        <v>5167</v>
      </c>
      <c r="J9" s="72" t="s">
        <v>4356</v>
      </c>
      <c r="K9" s="48" t="s">
        <v>753</v>
      </c>
      <c r="L9" s="48" t="s">
        <v>6</v>
      </c>
      <c r="M9" s="177" t="s">
        <v>4357</v>
      </c>
      <c r="N9" s="48" t="s">
        <v>5168</v>
      </c>
      <c r="O9" s="118">
        <v>20</v>
      </c>
      <c r="P9" s="72" t="s">
        <v>5164</v>
      </c>
      <c r="Q9" s="72" t="s">
        <v>5166</v>
      </c>
      <c r="R9" s="72" t="s">
        <v>2614</v>
      </c>
      <c r="S9" s="48" t="s">
        <v>5169</v>
      </c>
      <c r="T9" s="48" t="s">
        <v>2616</v>
      </c>
      <c r="U9" s="72" t="s">
        <v>184</v>
      </c>
      <c r="V9" s="137">
        <v>44779</v>
      </c>
      <c r="W9" s="72" t="s">
        <v>5170</v>
      </c>
      <c r="X9" s="72" t="s">
        <v>5172</v>
      </c>
      <c r="Y9" s="103">
        <v>42.485388858926299</v>
      </c>
      <c r="Z9" s="103">
        <v>-71.212085987241593</v>
      </c>
      <c r="AA9" s="72" t="s">
        <v>5171</v>
      </c>
      <c r="AB9" s="312" t="s">
        <v>5166</v>
      </c>
      <c r="AC9" s="72">
        <f t="shared" si="0"/>
        <v>10</v>
      </c>
      <c r="AD9" s="72"/>
      <c r="AE9" s="72"/>
      <c r="AF9" s="72"/>
    </row>
    <row r="10" spans="1:32" ht="87.75" customHeight="1">
      <c r="A10" s="63">
        <v>10009</v>
      </c>
      <c r="B10" s="48" t="s">
        <v>167</v>
      </c>
      <c r="C10" s="48" t="s">
        <v>5114</v>
      </c>
      <c r="D10" s="72" t="s">
        <v>5173</v>
      </c>
      <c r="E10" s="48" t="s">
        <v>197</v>
      </c>
      <c r="F10" s="72" t="s">
        <v>5106</v>
      </c>
      <c r="G10" s="72" t="s">
        <v>5174</v>
      </c>
      <c r="H10" s="72" t="s">
        <v>5175</v>
      </c>
      <c r="I10" s="72" t="s">
        <v>5176</v>
      </c>
      <c r="J10" s="72" t="s">
        <v>4525</v>
      </c>
      <c r="K10" s="48" t="s">
        <v>753</v>
      </c>
      <c r="L10" s="48" t="s">
        <v>6</v>
      </c>
      <c r="M10" s="177" t="s">
        <v>4854</v>
      </c>
      <c r="N10" s="48" t="s">
        <v>5177</v>
      </c>
      <c r="O10" s="118"/>
      <c r="P10" s="72" t="s">
        <v>5178</v>
      </c>
      <c r="Q10" s="72" t="s">
        <v>5175</v>
      </c>
      <c r="R10" s="72" t="s">
        <v>5179</v>
      </c>
      <c r="S10" s="48" t="s">
        <v>2101</v>
      </c>
      <c r="T10" s="48" t="s">
        <v>2102</v>
      </c>
      <c r="U10" s="72" t="s">
        <v>184</v>
      </c>
      <c r="V10" s="137">
        <v>44376</v>
      </c>
      <c r="W10" s="72" t="s">
        <v>5180</v>
      </c>
      <c r="X10" s="135" t="s">
        <v>5183</v>
      </c>
      <c r="Y10" s="103">
        <v>42.402192894131403</v>
      </c>
      <c r="Z10" s="103">
        <v>-71.258857002588201</v>
      </c>
      <c r="AA10" s="525" t="s">
        <v>5181</v>
      </c>
      <c r="AB10" s="312" t="s">
        <v>5182</v>
      </c>
      <c r="AC10" s="72">
        <f t="shared" si="0"/>
        <v>29</v>
      </c>
      <c r="AD10" s="72"/>
      <c r="AE10" s="72"/>
      <c r="AF10" s="72"/>
    </row>
    <row r="11" spans="1:32" ht="89.25" customHeight="1">
      <c r="A11" s="63">
        <v>10010</v>
      </c>
      <c r="B11" s="48" t="s">
        <v>167</v>
      </c>
      <c r="C11" s="48" t="s">
        <v>5114</v>
      </c>
      <c r="D11" s="72" t="s">
        <v>5184</v>
      </c>
      <c r="E11" s="48" t="s">
        <v>170</v>
      </c>
      <c r="F11" s="72" t="s">
        <v>5106</v>
      </c>
      <c r="G11" s="72" t="s">
        <v>5185</v>
      </c>
      <c r="H11" s="72" t="s">
        <v>5186</v>
      </c>
      <c r="I11" s="72" t="s">
        <v>5187</v>
      </c>
      <c r="J11" s="72" t="s">
        <v>1706</v>
      </c>
      <c r="K11" s="48" t="s">
        <v>212</v>
      </c>
      <c r="L11" s="48" t="s">
        <v>7</v>
      </c>
      <c r="M11" s="177" t="s">
        <v>5188</v>
      </c>
      <c r="N11" s="48" t="s">
        <v>5189</v>
      </c>
      <c r="O11" s="118">
        <v>63</v>
      </c>
      <c r="P11" s="72" t="s">
        <v>5184</v>
      </c>
      <c r="Q11" s="72" t="s">
        <v>5186</v>
      </c>
      <c r="R11" s="72" t="s">
        <v>1706</v>
      </c>
      <c r="S11" s="48" t="s">
        <v>212</v>
      </c>
      <c r="T11" s="48" t="s">
        <v>7</v>
      </c>
      <c r="U11" s="72" t="s">
        <v>184</v>
      </c>
      <c r="V11" s="137">
        <v>44801</v>
      </c>
      <c r="W11" s="72" t="s">
        <v>5190</v>
      </c>
      <c r="X11" s="72"/>
      <c r="Y11" s="103">
        <v>43.622348545328201</v>
      </c>
      <c r="Z11" s="103">
        <v>-79.667930356413905</v>
      </c>
      <c r="AA11" s="520" t="s">
        <v>5191</v>
      </c>
      <c r="AB11" s="312" t="s">
        <v>5192</v>
      </c>
      <c r="AC11" s="72">
        <f t="shared" si="0"/>
        <v>30</v>
      </c>
      <c r="AD11" s="72"/>
      <c r="AE11" s="72"/>
      <c r="AF11" s="72"/>
    </row>
    <row r="12" spans="1:32" ht="69.75" customHeight="1">
      <c r="A12" s="63">
        <v>10011</v>
      </c>
      <c r="B12" s="48" t="s">
        <v>167</v>
      </c>
      <c r="C12" s="48" t="s">
        <v>5114</v>
      </c>
      <c r="D12" s="72" t="s">
        <v>5184</v>
      </c>
      <c r="E12" s="48" t="s">
        <v>170</v>
      </c>
      <c r="F12" s="72" t="s">
        <v>5106</v>
      </c>
      <c r="G12" s="72" t="s">
        <v>5185</v>
      </c>
      <c r="H12" s="72" t="s">
        <v>5186</v>
      </c>
      <c r="I12" s="72" t="s">
        <v>5193</v>
      </c>
      <c r="J12" s="72" t="s">
        <v>5194</v>
      </c>
      <c r="K12" s="48" t="s">
        <v>985</v>
      </c>
      <c r="L12" s="48" t="s">
        <v>6</v>
      </c>
      <c r="M12" s="177" t="s">
        <v>5195</v>
      </c>
      <c r="N12" s="48" t="s">
        <v>5189</v>
      </c>
      <c r="O12" s="118"/>
      <c r="P12" s="72" t="s">
        <v>5184</v>
      </c>
      <c r="Q12" s="72" t="s">
        <v>5186</v>
      </c>
      <c r="R12" s="72" t="s">
        <v>1706</v>
      </c>
      <c r="S12" s="48" t="s">
        <v>212</v>
      </c>
      <c r="T12" s="48" t="s">
        <v>7</v>
      </c>
      <c r="U12" s="72" t="s">
        <v>184</v>
      </c>
      <c r="V12" s="137">
        <v>44801</v>
      </c>
      <c r="W12" s="72" t="s">
        <v>5196</v>
      </c>
      <c r="X12" s="72"/>
      <c r="Y12" s="103">
        <v>33.110091921518297</v>
      </c>
      <c r="Z12" s="103">
        <v>-96.817264202795997</v>
      </c>
      <c r="AA12" s="525" t="s">
        <v>5191</v>
      </c>
      <c r="AB12" s="312" t="s">
        <v>5192</v>
      </c>
      <c r="AC12" s="72">
        <f t="shared" si="0"/>
        <v>30</v>
      </c>
      <c r="AD12" s="72"/>
      <c r="AE12" s="72"/>
      <c r="AF12" s="72"/>
    </row>
    <row r="13" spans="1:32" ht="45" customHeight="1">
      <c r="A13" s="63">
        <v>10012</v>
      </c>
      <c r="B13" s="48" t="s">
        <v>167</v>
      </c>
      <c r="C13" s="48" t="s">
        <v>5114</v>
      </c>
      <c r="D13" s="72" t="s">
        <v>5197</v>
      </c>
      <c r="E13" s="48" t="s">
        <v>197</v>
      </c>
      <c r="F13" s="72" t="s">
        <v>5106</v>
      </c>
      <c r="G13" s="72" t="s">
        <v>5198</v>
      </c>
      <c r="H13" s="72" t="s">
        <v>5199</v>
      </c>
      <c r="I13" s="72" t="s">
        <v>5200</v>
      </c>
      <c r="J13" s="72" t="s">
        <v>3552</v>
      </c>
      <c r="K13" s="48" t="s">
        <v>435</v>
      </c>
      <c r="L13" s="48" t="s">
        <v>6</v>
      </c>
      <c r="M13" s="48">
        <v>48170</v>
      </c>
      <c r="N13" s="48" t="s">
        <v>5201</v>
      </c>
      <c r="O13" s="118"/>
      <c r="P13" s="72" t="s">
        <v>5202</v>
      </c>
      <c r="Q13" s="72" t="s">
        <v>5203</v>
      </c>
      <c r="R13" s="72" t="s">
        <v>1588</v>
      </c>
      <c r="S13" s="48" t="s">
        <v>1589</v>
      </c>
      <c r="T13" s="48" t="s">
        <v>918</v>
      </c>
      <c r="U13" s="72" t="s">
        <v>184</v>
      </c>
      <c r="V13" s="137">
        <v>44376</v>
      </c>
      <c r="W13" s="72" t="s">
        <v>5204</v>
      </c>
      <c r="X13" s="72" t="s">
        <v>5206</v>
      </c>
      <c r="Y13" s="103">
        <v>42.3914713653717</v>
      </c>
      <c r="Z13" s="103">
        <v>-83.484952400737996</v>
      </c>
      <c r="AA13" s="520" t="s">
        <v>5205</v>
      </c>
      <c r="AB13" s="312" t="s">
        <v>5199</v>
      </c>
      <c r="AC13" s="72">
        <f t="shared" si="0"/>
        <v>29</v>
      </c>
      <c r="AD13" s="72"/>
      <c r="AE13" s="72"/>
      <c r="AF13" s="72"/>
    </row>
    <row r="14" spans="1:32" ht="141.4" customHeight="1">
      <c r="A14" s="63">
        <v>10013</v>
      </c>
      <c r="B14" s="48" t="s">
        <v>167</v>
      </c>
      <c r="C14" s="48" t="s">
        <v>5114</v>
      </c>
      <c r="D14" s="72" t="s">
        <v>5207</v>
      </c>
      <c r="E14" s="48" t="s">
        <v>197</v>
      </c>
      <c r="F14" s="72" t="s">
        <v>5106</v>
      </c>
      <c r="G14" s="72" t="s">
        <v>5208</v>
      </c>
      <c r="H14" s="72" t="s">
        <v>5209</v>
      </c>
      <c r="I14" s="72" t="s">
        <v>5210</v>
      </c>
      <c r="J14" s="72" t="s">
        <v>5211</v>
      </c>
      <c r="K14" s="48" t="s">
        <v>841</v>
      </c>
      <c r="L14" s="48" t="s">
        <v>6</v>
      </c>
      <c r="M14" s="48">
        <v>60559</v>
      </c>
      <c r="N14" s="48" t="s">
        <v>5212</v>
      </c>
      <c r="O14" s="118"/>
      <c r="P14" s="72" t="s">
        <v>5213</v>
      </c>
      <c r="Q14" s="72" t="s">
        <v>5214</v>
      </c>
      <c r="R14" s="72" t="s">
        <v>5211</v>
      </c>
      <c r="S14" s="48" t="s">
        <v>841</v>
      </c>
      <c r="T14" s="48" t="s">
        <v>6</v>
      </c>
      <c r="U14" s="72" t="s">
        <v>184</v>
      </c>
      <c r="V14" s="137">
        <v>44376</v>
      </c>
      <c r="W14" s="72" t="s">
        <v>5215</v>
      </c>
      <c r="X14" s="72" t="s">
        <v>5217</v>
      </c>
      <c r="Y14" s="103">
        <v>41.820511112275902</v>
      </c>
      <c r="Z14" s="103">
        <v>-87.961340875626504</v>
      </c>
      <c r="AA14" s="525" t="s">
        <v>5216</v>
      </c>
      <c r="AB14" s="312" t="s">
        <v>5209</v>
      </c>
      <c r="AC14" s="72">
        <f t="shared" si="0"/>
        <v>23</v>
      </c>
      <c r="AD14" s="72"/>
      <c r="AE14" s="72"/>
      <c r="AF14" s="72"/>
    </row>
    <row r="15" spans="1:32" ht="141.4" customHeight="1">
      <c r="A15" s="63">
        <v>10014</v>
      </c>
      <c r="B15" s="48" t="s">
        <v>167</v>
      </c>
      <c r="C15" s="48" t="s">
        <v>5114</v>
      </c>
      <c r="D15" s="72" t="s">
        <v>7143</v>
      </c>
      <c r="E15" s="48" t="s">
        <v>197</v>
      </c>
      <c r="F15" s="72" t="s">
        <v>5153</v>
      </c>
      <c r="G15" s="72" t="s">
        <v>7291</v>
      </c>
      <c r="H15" s="72" t="s">
        <v>7148</v>
      </c>
      <c r="I15" s="72" t="s">
        <v>7147</v>
      </c>
      <c r="J15" s="72" t="s">
        <v>4297</v>
      </c>
      <c r="K15" s="48" t="s">
        <v>4298</v>
      </c>
      <c r="L15" s="48" t="s">
        <v>6</v>
      </c>
      <c r="M15" s="163" t="s">
        <v>4299</v>
      </c>
      <c r="N15" s="48"/>
      <c r="O15" s="242">
        <v>150</v>
      </c>
      <c r="P15" s="72" t="s">
        <v>7150</v>
      </c>
      <c r="Q15" s="72" t="s">
        <v>7149</v>
      </c>
      <c r="R15" s="72" t="s">
        <v>2614</v>
      </c>
      <c r="S15" s="48"/>
      <c r="T15" s="48" t="s">
        <v>2616</v>
      </c>
      <c r="U15" s="72" t="s">
        <v>184</v>
      </c>
      <c r="V15" s="137">
        <v>45339</v>
      </c>
      <c r="W15" s="72" t="s">
        <v>7163</v>
      </c>
      <c r="X15" s="72"/>
      <c r="Y15" s="103">
        <v>41.588470491246802</v>
      </c>
      <c r="Z15" s="103">
        <v>-71.430165261429195</v>
      </c>
      <c r="AA15" s="255" t="s">
        <v>7292</v>
      </c>
      <c r="AB15" s="588"/>
      <c r="AC15" s="72">
        <f>IF(LEN(TRIM(AA15))=0,0,LEN(TRIM(AA15))-LEN(SUBSTITUTE(AA15," ",""))+1)</f>
        <v>30</v>
      </c>
      <c r="AD15" t="s">
        <v>7145</v>
      </c>
      <c r="AE15" t="s">
        <v>7146</v>
      </c>
      <c r="AF15" s="72"/>
    </row>
    <row r="16" spans="1:32" ht="153" customHeight="1">
      <c r="A16" s="63">
        <v>10015</v>
      </c>
      <c r="B16" s="48" t="s">
        <v>167</v>
      </c>
      <c r="C16" s="48" t="s">
        <v>5114</v>
      </c>
      <c r="D16" s="72" t="s">
        <v>2827</v>
      </c>
      <c r="E16" s="48" t="s">
        <v>170</v>
      </c>
      <c r="F16" s="72" t="s">
        <v>5153</v>
      </c>
      <c r="G16" s="72" t="s">
        <v>5218</v>
      </c>
      <c r="H16" s="72" t="s">
        <v>2829</v>
      </c>
      <c r="I16" s="72" t="s">
        <v>2830</v>
      </c>
      <c r="J16" s="72" t="s">
        <v>2831</v>
      </c>
      <c r="K16" s="72" t="s">
        <v>985</v>
      </c>
      <c r="L16" s="48" t="s">
        <v>6</v>
      </c>
      <c r="M16" s="60">
        <v>28202</v>
      </c>
      <c r="N16" s="48" t="s">
        <v>2832</v>
      </c>
      <c r="O16" s="48">
        <v>850</v>
      </c>
      <c r="P16" s="72" t="s">
        <v>2827</v>
      </c>
      <c r="Q16" s="72" t="s">
        <v>2829</v>
      </c>
      <c r="R16" s="76" t="s">
        <v>182</v>
      </c>
      <c r="S16" s="60" t="s">
        <v>183</v>
      </c>
      <c r="T16" s="60" t="s">
        <v>6</v>
      </c>
      <c r="U16" s="72" t="s">
        <v>184</v>
      </c>
      <c r="V16" s="137">
        <v>45295</v>
      </c>
      <c r="W16" s="72" t="s">
        <v>2833</v>
      </c>
      <c r="X16" s="72"/>
      <c r="Y16" s="103">
        <v>29.7424134917134</v>
      </c>
      <c r="Z16" s="103">
        <v>-95.560475946623797</v>
      </c>
      <c r="AA16" s="103" t="s">
        <v>2834</v>
      </c>
      <c r="AB16" s="110" t="s">
        <v>2835</v>
      </c>
      <c r="AC16" s="72">
        <f t="shared" si="0"/>
        <v>27</v>
      </c>
      <c r="AD16" s="72" t="s">
        <v>2846</v>
      </c>
      <c r="AE16" s="72" t="s">
        <v>2847</v>
      </c>
      <c r="AF16" s="172" t="s">
        <v>2848</v>
      </c>
    </row>
    <row r="17" spans="1:32" ht="90">
      <c r="A17" s="63">
        <v>10016</v>
      </c>
      <c r="B17" s="48" t="s">
        <v>167</v>
      </c>
      <c r="C17" s="48" t="s">
        <v>5114</v>
      </c>
      <c r="D17" s="72" t="s">
        <v>5219</v>
      </c>
      <c r="E17" s="48" t="s">
        <v>197</v>
      </c>
      <c r="F17" s="72" t="s">
        <v>5220</v>
      </c>
      <c r="G17" s="72" t="s">
        <v>5221</v>
      </c>
      <c r="H17" s="72" t="s">
        <v>5222</v>
      </c>
      <c r="I17" s="72" t="s">
        <v>5223</v>
      </c>
      <c r="J17" s="72" t="s">
        <v>2831</v>
      </c>
      <c r="K17" s="48" t="s">
        <v>985</v>
      </c>
      <c r="L17" s="48" t="s">
        <v>6</v>
      </c>
      <c r="M17" s="48">
        <v>77079</v>
      </c>
      <c r="N17" s="48" t="s">
        <v>5224</v>
      </c>
      <c r="O17" s="118"/>
      <c r="P17" s="72" t="s">
        <v>5225</v>
      </c>
      <c r="Q17" s="72" t="s">
        <v>5222</v>
      </c>
      <c r="R17" s="72" t="s">
        <v>286</v>
      </c>
      <c r="S17" s="48" t="s">
        <v>286</v>
      </c>
      <c r="T17" s="48" t="s">
        <v>692</v>
      </c>
      <c r="U17" s="72" t="s">
        <v>184</v>
      </c>
      <c r="V17" s="137">
        <v>44376</v>
      </c>
      <c r="W17" s="72" t="s">
        <v>5226</v>
      </c>
      <c r="X17" s="72" t="s">
        <v>5229</v>
      </c>
      <c r="Y17" s="103">
        <v>29.783085845677299</v>
      </c>
      <c r="Z17" s="103">
        <v>-95.630669310974</v>
      </c>
      <c r="AA17" s="72" t="s">
        <v>5227</v>
      </c>
      <c r="AB17" s="312" t="s">
        <v>5228</v>
      </c>
      <c r="AC17" s="72">
        <f t="shared" si="0"/>
        <v>22</v>
      </c>
      <c r="AD17" s="72"/>
      <c r="AE17" s="72"/>
      <c r="AF17" s="72"/>
    </row>
    <row r="18" spans="1:32" ht="90">
      <c r="A18" s="63">
        <v>10017</v>
      </c>
      <c r="B18" s="48" t="s">
        <v>167</v>
      </c>
      <c r="C18" s="48" t="s">
        <v>5114</v>
      </c>
      <c r="D18" s="72" t="s">
        <v>5230</v>
      </c>
      <c r="E18" s="48" t="s">
        <v>197</v>
      </c>
      <c r="F18" s="72" t="s">
        <v>5106</v>
      </c>
      <c r="G18" s="72" t="s">
        <v>5231</v>
      </c>
      <c r="H18" s="72" t="s">
        <v>5232</v>
      </c>
      <c r="I18" s="72" t="s">
        <v>5233</v>
      </c>
      <c r="J18" s="72" t="s">
        <v>4446</v>
      </c>
      <c r="K18" s="48" t="s">
        <v>985</v>
      </c>
      <c r="L18" s="48" t="s">
        <v>6</v>
      </c>
      <c r="M18" s="48">
        <v>78229</v>
      </c>
      <c r="N18" s="48" t="s">
        <v>5234</v>
      </c>
      <c r="O18" s="118"/>
      <c r="P18" s="72" t="s">
        <v>5235</v>
      </c>
      <c r="Q18" s="72" t="s">
        <v>5232</v>
      </c>
      <c r="R18" s="72" t="s">
        <v>4446</v>
      </c>
      <c r="S18" s="48" t="s">
        <v>985</v>
      </c>
      <c r="T18" s="48" t="s">
        <v>6</v>
      </c>
      <c r="U18" s="72" t="s">
        <v>184</v>
      </c>
      <c r="V18" s="137">
        <v>44779</v>
      </c>
      <c r="W18" s="72" t="s">
        <v>5236</v>
      </c>
      <c r="X18" s="72" t="s">
        <v>5238</v>
      </c>
      <c r="Y18" s="103">
        <v>29.503042097078598</v>
      </c>
      <c r="Z18" s="103">
        <v>-98.556970975873398</v>
      </c>
      <c r="AA18" s="527" t="s">
        <v>5237</v>
      </c>
      <c r="AB18" s="312" t="s">
        <v>5232</v>
      </c>
      <c r="AC18" s="72">
        <f t="shared" si="0"/>
        <v>18</v>
      </c>
      <c r="AD18" s="72"/>
      <c r="AE18" s="72"/>
      <c r="AF18" s="72"/>
    </row>
    <row r="19" spans="1:32" ht="99.75" customHeight="1">
      <c r="A19" s="63">
        <v>10018</v>
      </c>
      <c r="B19" s="48" t="s">
        <v>167</v>
      </c>
      <c r="C19" s="48" t="s">
        <v>5114</v>
      </c>
      <c r="D19" s="72" t="s">
        <v>5239</v>
      </c>
      <c r="E19" s="48" t="s">
        <v>197</v>
      </c>
      <c r="F19" s="72" t="s">
        <v>5106</v>
      </c>
      <c r="G19" s="72" t="s">
        <v>5240</v>
      </c>
      <c r="H19" s="72" t="s">
        <v>5241</v>
      </c>
      <c r="I19" s="72" t="s">
        <v>5242</v>
      </c>
      <c r="J19" s="72" t="s">
        <v>3033</v>
      </c>
      <c r="K19" s="48" t="s">
        <v>212</v>
      </c>
      <c r="L19" s="48" t="s">
        <v>7</v>
      </c>
      <c r="M19" s="48" t="s">
        <v>5243</v>
      </c>
      <c r="N19" s="48" t="s">
        <v>5244</v>
      </c>
      <c r="O19" s="118"/>
      <c r="P19" s="72" t="s">
        <v>5239</v>
      </c>
      <c r="Q19" s="72" t="s">
        <v>5245</v>
      </c>
      <c r="R19" s="72" t="s">
        <v>3033</v>
      </c>
      <c r="S19" s="48" t="s">
        <v>212</v>
      </c>
      <c r="T19" s="48" t="s">
        <v>7</v>
      </c>
      <c r="U19" s="72" t="s">
        <v>184</v>
      </c>
      <c r="V19" s="137">
        <v>44376</v>
      </c>
      <c r="W19" s="72" t="s">
        <v>5246</v>
      </c>
      <c r="X19" s="72" t="s">
        <v>5249</v>
      </c>
      <c r="Y19" s="103">
        <v>43.506106840471098</v>
      </c>
      <c r="Z19" s="103">
        <v>-80.547734002542995</v>
      </c>
      <c r="AA19" s="72" t="s">
        <v>5247</v>
      </c>
      <c r="AB19" s="312" t="s">
        <v>5248</v>
      </c>
      <c r="AC19" s="72">
        <f t="shared" si="0"/>
        <v>21</v>
      </c>
      <c r="AD19" s="72"/>
      <c r="AE19" s="72"/>
      <c r="AF19" s="72"/>
    </row>
    <row r="20" spans="1:32" ht="147" customHeight="1">
      <c r="A20" s="63">
        <v>10019</v>
      </c>
      <c r="B20" s="48" t="s">
        <v>167</v>
      </c>
      <c r="C20" s="48" t="s">
        <v>5114</v>
      </c>
      <c r="D20" s="72" t="s">
        <v>5250</v>
      </c>
      <c r="E20" s="48" t="s">
        <v>197</v>
      </c>
      <c r="F20" s="72" t="s">
        <v>5106</v>
      </c>
      <c r="G20" s="72" t="s">
        <v>5251</v>
      </c>
      <c r="H20" s="72" t="s">
        <v>5252</v>
      </c>
      <c r="I20" s="72" t="s">
        <v>5253</v>
      </c>
      <c r="J20" s="72" t="s">
        <v>5254</v>
      </c>
      <c r="K20" s="48" t="s">
        <v>753</v>
      </c>
      <c r="L20" s="48" t="s">
        <v>6</v>
      </c>
      <c r="M20" s="177" t="s">
        <v>5255</v>
      </c>
      <c r="N20" s="48" t="s">
        <v>5256</v>
      </c>
      <c r="O20" s="118"/>
      <c r="P20" s="72" t="s">
        <v>5250</v>
      </c>
      <c r="Q20" s="72" t="s">
        <v>5257</v>
      </c>
      <c r="R20" s="72" t="s">
        <v>5254</v>
      </c>
      <c r="S20" s="48" t="s">
        <v>753</v>
      </c>
      <c r="T20" s="48" t="s">
        <v>6</v>
      </c>
      <c r="U20" s="72" t="s">
        <v>184</v>
      </c>
      <c r="V20" s="137">
        <v>44376</v>
      </c>
      <c r="W20" s="72" t="s">
        <v>5258</v>
      </c>
      <c r="X20" s="72"/>
      <c r="Y20" s="103">
        <v>42.299484733696303</v>
      </c>
      <c r="Z20" s="103">
        <v>-71.350841817935603</v>
      </c>
      <c r="AA20" s="520" t="s">
        <v>5259</v>
      </c>
      <c r="AB20" s="312" t="s">
        <v>5252</v>
      </c>
      <c r="AC20" s="72">
        <f t="shared" si="0"/>
        <v>30</v>
      </c>
      <c r="AD20" s="72"/>
      <c r="AE20" s="72"/>
      <c r="AF20" s="72"/>
    </row>
    <row r="21" spans="1:32" ht="105" customHeight="1">
      <c r="A21" s="63">
        <v>10020</v>
      </c>
      <c r="B21" s="48" t="s">
        <v>167</v>
      </c>
      <c r="C21" s="48" t="s">
        <v>5114</v>
      </c>
      <c r="D21" s="72" t="s">
        <v>5260</v>
      </c>
      <c r="E21" s="48" t="s">
        <v>197</v>
      </c>
      <c r="F21" s="72" t="s">
        <v>5106</v>
      </c>
      <c r="G21" s="72" t="s">
        <v>5261</v>
      </c>
      <c r="H21" s="72" t="s">
        <v>5262</v>
      </c>
      <c r="I21" s="72" t="s">
        <v>5263</v>
      </c>
      <c r="J21" s="72" t="s">
        <v>1989</v>
      </c>
      <c r="K21" s="48" t="s">
        <v>435</v>
      </c>
      <c r="L21" s="48" t="s">
        <v>6</v>
      </c>
      <c r="M21" s="48">
        <v>48104</v>
      </c>
      <c r="N21" s="48" t="s">
        <v>5264</v>
      </c>
      <c r="O21" s="118"/>
      <c r="P21" s="72" t="s">
        <v>5260</v>
      </c>
      <c r="Q21" s="72" t="s">
        <v>5262</v>
      </c>
      <c r="R21" s="72" t="s">
        <v>5265</v>
      </c>
      <c r="S21" s="48" t="s">
        <v>5266</v>
      </c>
      <c r="T21" s="48" t="s">
        <v>2616</v>
      </c>
      <c r="U21" s="72" t="s">
        <v>184</v>
      </c>
      <c r="V21" s="137">
        <v>44435</v>
      </c>
      <c r="W21" s="72" t="s">
        <v>5267</v>
      </c>
      <c r="X21" s="135" t="s">
        <v>7293</v>
      </c>
      <c r="Y21" s="103">
        <v>42.284007315064301</v>
      </c>
      <c r="Z21" s="103">
        <v>-83.747902629578206</v>
      </c>
      <c r="AA21" s="525" t="s">
        <v>5268</v>
      </c>
      <c r="AB21" s="312" t="s">
        <v>5269</v>
      </c>
      <c r="AC21" s="72">
        <f t="shared" si="0"/>
        <v>21</v>
      </c>
      <c r="AD21" s="72"/>
      <c r="AE21" s="72"/>
      <c r="AF21" s="72"/>
    </row>
    <row r="22" spans="1:32" ht="108.75" customHeight="1">
      <c r="A22" s="63">
        <v>10021</v>
      </c>
      <c r="B22" s="48" t="s">
        <v>167</v>
      </c>
      <c r="C22" s="48" t="s">
        <v>5114</v>
      </c>
      <c r="D22" s="72" t="s">
        <v>5271</v>
      </c>
      <c r="E22" s="48" t="s">
        <v>170</v>
      </c>
      <c r="F22" s="72" t="s">
        <v>5106</v>
      </c>
      <c r="G22" s="72" t="s">
        <v>5272</v>
      </c>
      <c r="H22" s="72" t="s">
        <v>5273</v>
      </c>
      <c r="I22" s="72" t="s">
        <v>5274</v>
      </c>
      <c r="J22" s="72" t="s">
        <v>2075</v>
      </c>
      <c r="K22" s="48" t="s">
        <v>249</v>
      </c>
      <c r="L22" s="48" t="s">
        <v>6</v>
      </c>
      <c r="M22" s="48">
        <v>95131</v>
      </c>
      <c r="N22" s="48" t="s">
        <v>5275</v>
      </c>
      <c r="O22" s="118">
        <v>41</v>
      </c>
      <c r="P22" s="72" t="s">
        <v>5271</v>
      </c>
      <c r="Q22" s="72" t="s">
        <v>5273</v>
      </c>
      <c r="R22" s="72" t="s">
        <v>2075</v>
      </c>
      <c r="S22" s="48" t="s">
        <v>249</v>
      </c>
      <c r="T22" s="48" t="s">
        <v>6</v>
      </c>
      <c r="U22" s="72" t="s">
        <v>184</v>
      </c>
      <c r="V22" s="137">
        <v>44801</v>
      </c>
      <c r="W22" s="72" t="s">
        <v>5276</v>
      </c>
      <c r="X22" s="72" t="s">
        <v>5279</v>
      </c>
      <c r="Y22" s="103">
        <v>37.382518307821996</v>
      </c>
      <c r="Z22" s="103">
        <v>-121.918740518012</v>
      </c>
      <c r="AA22" s="520" t="s">
        <v>5277</v>
      </c>
      <c r="AB22" s="312" t="s">
        <v>5278</v>
      </c>
      <c r="AC22" s="72">
        <f t="shared" si="0"/>
        <v>26</v>
      </c>
      <c r="AD22" s="72"/>
      <c r="AE22" s="72"/>
      <c r="AF22" s="72"/>
    </row>
    <row r="23" spans="1:32" ht="157.5" customHeight="1">
      <c r="A23" s="63">
        <v>10022</v>
      </c>
      <c r="B23" s="48" t="s">
        <v>167</v>
      </c>
      <c r="C23" s="48" t="s">
        <v>5114</v>
      </c>
      <c r="D23" s="72" t="s">
        <v>5280</v>
      </c>
      <c r="E23" s="48" t="s">
        <v>170</v>
      </c>
      <c r="F23" s="72" t="s">
        <v>5106</v>
      </c>
      <c r="G23" s="72" t="s">
        <v>5281</v>
      </c>
      <c r="H23" s="72" t="s">
        <v>5282</v>
      </c>
      <c r="I23" s="72" t="s">
        <v>5283</v>
      </c>
      <c r="J23" s="72" t="s">
        <v>5284</v>
      </c>
      <c r="K23" s="48" t="s">
        <v>855</v>
      </c>
      <c r="L23" s="48" t="s">
        <v>6</v>
      </c>
      <c r="M23" s="48">
        <v>30097</v>
      </c>
      <c r="N23" s="48" t="s">
        <v>5285</v>
      </c>
      <c r="O23" s="118"/>
      <c r="P23" s="72" t="s">
        <v>5286</v>
      </c>
      <c r="Q23" s="72" t="s">
        <v>5282</v>
      </c>
      <c r="R23" s="72" t="s">
        <v>5287</v>
      </c>
      <c r="S23" s="48" t="s">
        <v>249</v>
      </c>
      <c r="T23" s="48" t="s">
        <v>6</v>
      </c>
      <c r="U23" s="72" t="s">
        <v>184</v>
      </c>
      <c r="V23" s="137">
        <v>44801</v>
      </c>
      <c r="W23" s="72" t="s">
        <v>5288</v>
      </c>
      <c r="X23" s="72" t="s">
        <v>5291</v>
      </c>
      <c r="Y23" s="103">
        <v>34.062648013299203</v>
      </c>
      <c r="Z23" s="103">
        <v>-84.172982818114207</v>
      </c>
      <c r="AA23" s="525" t="s">
        <v>5289</v>
      </c>
      <c r="AB23" s="312" t="s">
        <v>5290</v>
      </c>
      <c r="AC23" s="72">
        <f t="shared" si="0"/>
        <v>12</v>
      </c>
      <c r="AD23" s="72"/>
      <c r="AE23" s="72"/>
      <c r="AF23" s="72"/>
    </row>
    <row r="24" spans="1:32" ht="105">
      <c r="A24" s="63">
        <v>10023</v>
      </c>
      <c r="B24" s="48" t="s">
        <v>167</v>
      </c>
      <c r="C24" s="48" t="s">
        <v>5114</v>
      </c>
      <c r="D24" s="72" t="s">
        <v>5292</v>
      </c>
      <c r="E24" s="48" t="s">
        <v>197</v>
      </c>
      <c r="F24" s="72" t="s">
        <v>5106</v>
      </c>
      <c r="G24" s="72" t="s">
        <v>5293</v>
      </c>
      <c r="H24" s="72" t="s">
        <v>5294</v>
      </c>
      <c r="I24" s="72" t="s">
        <v>5295</v>
      </c>
      <c r="J24" s="72" t="s">
        <v>3792</v>
      </c>
      <c r="K24" s="48" t="s">
        <v>806</v>
      </c>
      <c r="L24" s="48" t="s">
        <v>6</v>
      </c>
      <c r="M24" s="48">
        <v>10013</v>
      </c>
      <c r="N24" s="48" t="s">
        <v>5296</v>
      </c>
      <c r="O24" s="118">
        <v>14</v>
      </c>
      <c r="P24" s="72" t="s">
        <v>5292</v>
      </c>
      <c r="Q24" s="72" t="s">
        <v>5294</v>
      </c>
      <c r="R24" s="72" t="s">
        <v>3792</v>
      </c>
      <c r="S24" s="48" t="s">
        <v>806</v>
      </c>
      <c r="T24" s="48" t="s">
        <v>6</v>
      </c>
      <c r="U24" s="72" t="s">
        <v>184</v>
      </c>
      <c r="V24" s="137">
        <v>44779</v>
      </c>
      <c r="W24" s="72" t="s">
        <v>5297</v>
      </c>
      <c r="X24" s="72" t="s">
        <v>5300</v>
      </c>
      <c r="Y24" s="103">
        <v>40.720195945277197</v>
      </c>
      <c r="Z24" s="103">
        <v>-74.006121717883005</v>
      </c>
      <c r="AA24" s="520" t="s">
        <v>5298</v>
      </c>
      <c r="AB24" s="312" t="s">
        <v>5299</v>
      </c>
      <c r="AC24" s="72">
        <f t="shared" si="0"/>
        <v>29</v>
      </c>
      <c r="AD24" s="72"/>
      <c r="AE24" s="72"/>
      <c r="AF24" s="72"/>
    </row>
    <row r="25" spans="1:32" ht="120">
      <c r="A25" s="63">
        <v>10024</v>
      </c>
      <c r="B25" s="48" t="s">
        <v>167</v>
      </c>
      <c r="C25" s="48" t="s">
        <v>5114</v>
      </c>
      <c r="D25" s="72" t="s">
        <v>5301</v>
      </c>
      <c r="E25" s="48" t="s">
        <v>170</v>
      </c>
      <c r="F25" s="72" t="s">
        <v>5106</v>
      </c>
      <c r="G25" s="72" t="s">
        <v>5302</v>
      </c>
      <c r="H25" s="72" t="s">
        <v>5303</v>
      </c>
      <c r="I25" s="72" t="s">
        <v>5304</v>
      </c>
      <c r="J25" s="72" t="s">
        <v>4047</v>
      </c>
      <c r="K25" s="48" t="s">
        <v>4048</v>
      </c>
      <c r="L25" s="48" t="s">
        <v>6</v>
      </c>
      <c r="M25" s="48">
        <v>20001</v>
      </c>
      <c r="N25" s="48" t="s">
        <v>5305</v>
      </c>
      <c r="O25" s="118"/>
      <c r="P25" s="72" t="s">
        <v>5306</v>
      </c>
      <c r="Q25" s="72" t="s">
        <v>5307</v>
      </c>
      <c r="R25" s="72" t="s">
        <v>1588</v>
      </c>
      <c r="S25" s="48" t="s">
        <v>1589</v>
      </c>
      <c r="T25" s="48" t="s">
        <v>918</v>
      </c>
      <c r="U25" s="72" t="s">
        <v>184</v>
      </c>
      <c r="V25" s="137">
        <v>44376</v>
      </c>
      <c r="W25" s="72" t="s">
        <v>5308</v>
      </c>
      <c r="X25" s="135" t="s">
        <v>5311</v>
      </c>
      <c r="Y25" s="103">
        <v>38.894775383813602</v>
      </c>
      <c r="Z25" s="103">
        <v>-77.011237602725302</v>
      </c>
      <c r="AA25" s="525" t="s">
        <v>5309</v>
      </c>
      <c r="AB25" s="312" t="s">
        <v>5310</v>
      </c>
      <c r="AC25" s="72">
        <f t="shared" si="0"/>
        <v>30</v>
      </c>
      <c r="AD25" s="72"/>
      <c r="AE25" s="72"/>
      <c r="AF25" s="72"/>
    </row>
    <row r="26" spans="1:32" ht="120">
      <c r="A26" s="63">
        <v>10025</v>
      </c>
      <c r="B26" s="48" t="s">
        <v>167</v>
      </c>
      <c r="C26" s="48" t="s">
        <v>5114</v>
      </c>
      <c r="D26" s="72" t="s">
        <v>5312</v>
      </c>
      <c r="E26" s="48" t="s">
        <v>170</v>
      </c>
      <c r="F26" s="72" t="s">
        <v>5106</v>
      </c>
      <c r="G26" s="72" t="s">
        <v>5313</v>
      </c>
      <c r="H26" s="72" t="s">
        <v>5314</v>
      </c>
      <c r="I26" s="72" t="s">
        <v>5315</v>
      </c>
      <c r="J26" s="72" t="s">
        <v>5318</v>
      </c>
      <c r="K26" s="48" t="s">
        <v>249</v>
      </c>
      <c r="L26" s="48" t="s">
        <v>6</v>
      </c>
      <c r="M26" s="48">
        <v>95014</v>
      </c>
      <c r="N26" s="48" t="s">
        <v>5317</v>
      </c>
      <c r="O26" s="118">
        <v>28</v>
      </c>
      <c r="P26" s="72" t="s">
        <v>5312</v>
      </c>
      <c r="Q26" s="72" t="s">
        <v>5314</v>
      </c>
      <c r="R26" s="72" t="s">
        <v>5318</v>
      </c>
      <c r="S26" s="48" t="s">
        <v>249</v>
      </c>
      <c r="T26" s="48" t="s">
        <v>6</v>
      </c>
      <c r="U26" s="72" t="s">
        <v>184</v>
      </c>
      <c r="V26" s="137">
        <v>44801</v>
      </c>
      <c r="W26" s="72" t="s">
        <v>5319</v>
      </c>
      <c r="X26" s="72" t="s">
        <v>5322</v>
      </c>
      <c r="Y26" s="103">
        <v>37.321978320239801</v>
      </c>
      <c r="Z26" s="103">
        <v>-122.035032416159</v>
      </c>
      <c r="AA26" s="520" t="s">
        <v>5320</v>
      </c>
      <c r="AB26" s="312" t="s">
        <v>5321</v>
      </c>
      <c r="AC26" s="72">
        <f t="shared" si="0"/>
        <v>30</v>
      </c>
      <c r="AD26" s="72"/>
      <c r="AE26" s="72"/>
      <c r="AF26" s="72"/>
    </row>
    <row r="27" spans="1:32">
      <c r="A27" s="41" t="s">
        <v>6090</v>
      </c>
      <c r="C27" s="71"/>
      <c r="F27" s="64"/>
    </row>
    <row r="28" spans="1:32">
      <c r="A28" s="41" t="s">
        <v>6090</v>
      </c>
    </row>
    <row r="29" spans="1:32">
      <c r="A29" s="41" t="s">
        <v>6090</v>
      </c>
    </row>
    <row r="30" spans="1:32">
      <c r="A30" s="41" t="s">
        <v>6090</v>
      </c>
    </row>
    <row r="31" spans="1:32">
      <c r="A31" s="41" t="s">
        <v>6090</v>
      </c>
    </row>
    <row r="32" spans="1:32">
      <c r="A32" s="41" t="s">
        <v>6090</v>
      </c>
    </row>
    <row r="33" spans="1:1">
      <c r="A33" s="41" t="s">
        <v>6090</v>
      </c>
    </row>
    <row r="34" spans="1:1">
      <c r="A34" s="41" t="s">
        <v>6090</v>
      </c>
    </row>
    <row r="35" spans="1:1">
      <c r="A35" s="41" t="s">
        <v>6090</v>
      </c>
    </row>
    <row r="36" spans="1:1">
      <c r="A36" s="41" t="s">
        <v>6090</v>
      </c>
    </row>
    <row r="37" spans="1:1">
      <c r="A37" s="41" t="s">
        <v>6090</v>
      </c>
    </row>
    <row r="38" spans="1:1">
      <c r="A38" s="41" t="s">
        <v>6090</v>
      </c>
    </row>
    <row r="39" spans="1:1">
      <c r="A39" s="41" t="s">
        <v>6090</v>
      </c>
    </row>
    <row r="40" spans="1:1">
      <c r="A40" s="41" t="s">
        <v>6090</v>
      </c>
    </row>
    <row r="41" spans="1:1">
      <c r="A41" s="41" t="s">
        <v>6090</v>
      </c>
    </row>
    <row r="42" spans="1:1">
      <c r="A42" s="41" t="s">
        <v>6090</v>
      </c>
    </row>
    <row r="43" spans="1:1">
      <c r="A43" s="41" t="s">
        <v>6090</v>
      </c>
    </row>
    <row r="44" spans="1:1">
      <c r="A44" s="41" t="s">
        <v>6090</v>
      </c>
    </row>
    <row r="45" spans="1:1">
      <c r="A45" s="41" t="s">
        <v>6090</v>
      </c>
    </row>
    <row r="46" spans="1:1">
      <c r="A46" s="41" t="s">
        <v>6090</v>
      </c>
    </row>
    <row r="47" spans="1:1">
      <c r="A47" s="41" t="s">
        <v>6090</v>
      </c>
    </row>
    <row r="48" spans="1:1">
      <c r="A48" s="41" t="s">
        <v>6090</v>
      </c>
    </row>
    <row r="49" spans="1:1">
      <c r="A49" s="41" t="s">
        <v>6090</v>
      </c>
    </row>
    <row r="50" spans="1:1">
      <c r="A50" s="41" t="s">
        <v>6090</v>
      </c>
    </row>
    <row r="51" spans="1:1">
      <c r="A51" s="41" t="s">
        <v>6090</v>
      </c>
    </row>
    <row r="52" spans="1:1">
      <c r="A52" s="41" t="s">
        <v>6090</v>
      </c>
    </row>
    <row r="53" spans="1:1">
      <c r="A53" s="41" t="s">
        <v>6090</v>
      </c>
    </row>
    <row r="54" spans="1:1">
      <c r="A54" s="41" t="s">
        <v>6090</v>
      </c>
    </row>
    <row r="55" spans="1:1">
      <c r="A55" s="41" t="s">
        <v>6090</v>
      </c>
    </row>
    <row r="56" spans="1:1">
      <c r="A56" s="41" t="s">
        <v>6090</v>
      </c>
    </row>
    <row r="57" spans="1:1">
      <c r="A57" s="41" t="s">
        <v>6090</v>
      </c>
    </row>
    <row r="58" spans="1:1">
      <c r="A58" s="41" t="s">
        <v>6090</v>
      </c>
    </row>
    <row r="59" spans="1:1">
      <c r="A59" s="41" t="s">
        <v>6090</v>
      </c>
    </row>
    <row r="60" spans="1:1">
      <c r="A60" s="41" t="s">
        <v>6090</v>
      </c>
    </row>
    <row r="61" spans="1:1">
      <c r="A61" s="41" t="s">
        <v>6090</v>
      </c>
    </row>
    <row r="62" spans="1:1">
      <c r="A62" s="41" t="s">
        <v>6090</v>
      </c>
    </row>
    <row r="63" spans="1:1">
      <c r="A63" s="41" t="s">
        <v>6090</v>
      </c>
    </row>
    <row r="64" spans="1:1">
      <c r="A64" s="41" t="s">
        <v>6090</v>
      </c>
    </row>
    <row r="65" spans="1:1">
      <c r="A65" s="41" t="s">
        <v>6090</v>
      </c>
    </row>
    <row r="66" spans="1:1">
      <c r="A66" s="41" t="s">
        <v>6090</v>
      </c>
    </row>
    <row r="67" spans="1:1">
      <c r="A67" s="41" t="s">
        <v>6090</v>
      </c>
    </row>
    <row r="68" spans="1:1">
      <c r="A68" s="41" t="s">
        <v>6090</v>
      </c>
    </row>
    <row r="69" spans="1:1">
      <c r="A69" s="41" t="s">
        <v>6090</v>
      </c>
    </row>
    <row r="70" spans="1:1">
      <c r="A70" s="41" t="s">
        <v>6090</v>
      </c>
    </row>
    <row r="71" spans="1:1">
      <c r="A71" s="41" t="s">
        <v>6090</v>
      </c>
    </row>
    <row r="72" spans="1:1">
      <c r="A72" s="41" t="s">
        <v>6090</v>
      </c>
    </row>
    <row r="73" spans="1:1">
      <c r="A73" s="41" t="s">
        <v>6090</v>
      </c>
    </row>
    <row r="74" spans="1:1">
      <c r="A74" s="41" t="s">
        <v>6090</v>
      </c>
    </row>
    <row r="75" spans="1:1">
      <c r="A75" s="41" t="s">
        <v>6090</v>
      </c>
    </row>
    <row r="76" spans="1:1">
      <c r="A76" s="41" t="s">
        <v>6090</v>
      </c>
    </row>
    <row r="77" spans="1:1">
      <c r="A77" s="41" t="s">
        <v>6090</v>
      </c>
    </row>
    <row r="78" spans="1:1">
      <c r="A78" s="41" t="s">
        <v>6090</v>
      </c>
    </row>
    <row r="79" spans="1:1">
      <c r="A79" s="41" t="s">
        <v>6090</v>
      </c>
    </row>
    <row r="80" spans="1:1">
      <c r="A80" s="41" t="s">
        <v>6090</v>
      </c>
    </row>
    <row r="81" spans="1:1">
      <c r="A81" s="41" t="s">
        <v>6090</v>
      </c>
    </row>
    <row r="82" spans="1:1">
      <c r="A82" s="41" t="s">
        <v>6090</v>
      </c>
    </row>
    <row r="83" spans="1:1">
      <c r="A83" s="41" t="s">
        <v>6090</v>
      </c>
    </row>
    <row r="84" spans="1:1">
      <c r="A84" s="41" t="s">
        <v>6090</v>
      </c>
    </row>
    <row r="85" spans="1:1">
      <c r="A85" s="41" t="s">
        <v>6090</v>
      </c>
    </row>
    <row r="86" spans="1:1">
      <c r="A86" s="41" t="s">
        <v>6090</v>
      </c>
    </row>
    <row r="87" spans="1:1">
      <c r="A87" s="41" t="s">
        <v>6090</v>
      </c>
    </row>
    <row r="88" spans="1:1">
      <c r="A88" s="41" t="s">
        <v>6090</v>
      </c>
    </row>
    <row r="89" spans="1:1">
      <c r="A89" s="41" t="s">
        <v>6090</v>
      </c>
    </row>
    <row r="90" spans="1:1">
      <c r="A90" s="41" t="s">
        <v>6090</v>
      </c>
    </row>
    <row r="91" spans="1:1">
      <c r="A91" s="41" t="s">
        <v>6090</v>
      </c>
    </row>
    <row r="92" spans="1:1">
      <c r="A92" s="41" t="s">
        <v>6090</v>
      </c>
    </row>
    <row r="93" spans="1:1">
      <c r="A93" s="41" t="s">
        <v>6090</v>
      </c>
    </row>
    <row r="94" spans="1:1">
      <c r="A94" s="41" t="s">
        <v>6090</v>
      </c>
    </row>
    <row r="95" spans="1:1">
      <c r="A95" s="41" t="s">
        <v>6090</v>
      </c>
    </row>
    <row r="96" spans="1:1">
      <c r="A96" s="41" t="s">
        <v>6090</v>
      </c>
    </row>
    <row r="97" spans="1:1">
      <c r="A97" s="41" t="s">
        <v>6090</v>
      </c>
    </row>
    <row r="98" spans="1:1">
      <c r="A98" s="41" t="s">
        <v>6090</v>
      </c>
    </row>
    <row r="99" spans="1:1">
      <c r="A99" s="41" t="s">
        <v>6090</v>
      </c>
    </row>
    <row r="100" spans="1:1">
      <c r="A100" s="41" t="s">
        <v>6090</v>
      </c>
    </row>
    <row r="101" spans="1:1">
      <c r="A101" s="41" t="s">
        <v>6090</v>
      </c>
    </row>
    <row r="102" spans="1:1">
      <c r="A102" s="41" t="s">
        <v>6090</v>
      </c>
    </row>
    <row r="103" spans="1:1">
      <c r="A103" s="41" t="s">
        <v>6090</v>
      </c>
    </row>
    <row r="104" spans="1:1">
      <c r="A104" s="41" t="s">
        <v>6090</v>
      </c>
    </row>
    <row r="105" spans="1:1">
      <c r="A105" s="41" t="s">
        <v>6090</v>
      </c>
    </row>
    <row r="106" spans="1:1">
      <c r="A106" s="41" t="s">
        <v>6090</v>
      </c>
    </row>
    <row r="107" spans="1:1">
      <c r="A107" s="41" t="s">
        <v>6090</v>
      </c>
    </row>
    <row r="108" spans="1:1">
      <c r="A108" s="41" t="s">
        <v>6090</v>
      </c>
    </row>
    <row r="109" spans="1:1">
      <c r="A109" s="41" t="s">
        <v>6090</v>
      </c>
    </row>
    <row r="110" spans="1:1">
      <c r="A110" s="41" t="s">
        <v>6090</v>
      </c>
    </row>
    <row r="111" spans="1:1">
      <c r="A111" s="41" t="s">
        <v>6090</v>
      </c>
    </row>
    <row r="112" spans="1:1">
      <c r="A112" s="41" t="s">
        <v>6090</v>
      </c>
    </row>
    <row r="113" spans="1:1">
      <c r="A113" s="41" t="s">
        <v>6090</v>
      </c>
    </row>
    <row r="114" spans="1:1">
      <c r="A114" s="41" t="s">
        <v>6090</v>
      </c>
    </row>
    <row r="115" spans="1:1">
      <c r="A115" s="41" t="s">
        <v>6090</v>
      </c>
    </row>
    <row r="116" spans="1:1">
      <c r="A116" s="41" t="s">
        <v>6090</v>
      </c>
    </row>
    <row r="117" spans="1:1">
      <c r="A117" s="41" t="s">
        <v>6090</v>
      </c>
    </row>
    <row r="118" spans="1:1">
      <c r="A118" s="41" t="s">
        <v>6090</v>
      </c>
    </row>
    <row r="119" spans="1:1">
      <c r="A119" s="41" t="s">
        <v>6090</v>
      </c>
    </row>
    <row r="120" spans="1:1">
      <c r="A120" s="41" t="s">
        <v>6090</v>
      </c>
    </row>
    <row r="121" spans="1:1">
      <c r="A121" s="41" t="s">
        <v>6090</v>
      </c>
    </row>
    <row r="122" spans="1:1">
      <c r="A122" s="41" t="s">
        <v>6090</v>
      </c>
    </row>
    <row r="123" spans="1:1">
      <c r="A123" s="41" t="s">
        <v>6090</v>
      </c>
    </row>
    <row r="124" spans="1:1">
      <c r="A124" s="41" t="s">
        <v>6090</v>
      </c>
    </row>
    <row r="125" spans="1:1">
      <c r="A125" s="41" t="s">
        <v>6090</v>
      </c>
    </row>
    <row r="126" spans="1:1">
      <c r="A126" s="41" t="s">
        <v>6090</v>
      </c>
    </row>
    <row r="127" spans="1:1">
      <c r="A127" s="41" t="s">
        <v>6090</v>
      </c>
    </row>
    <row r="128" spans="1:1">
      <c r="A128" s="41" t="s">
        <v>6090</v>
      </c>
    </row>
    <row r="129" spans="1:1">
      <c r="A129" s="41" t="s">
        <v>6090</v>
      </c>
    </row>
    <row r="130" spans="1:1">
      <c r="A130" s="41" t="s">
        <v>6090</v>
      </c>
    </row>
    <row r="131" spans="1:1">
      <c r="A131" s="41" t="s">
        <v>6090</v>
      </c>
    </row>
    <row r="132" spans="1:1">
      <c r="A132" s="41" t="s">
        <v>6090</v>
      </c>
    </row>
    <row r="133" spans="1:1">
      <c r="A133" s="41" t="s">
        <v>6090</v>
      </c>
    </row>
    <row r="134" spans="1:1">
      <c r="A134" s="41" t="s">
        <v>6090</v>
      </c>
    </row>
    <row r="135" spans="1:1">
      <c r="A135" s="41" t="s">
        <v>6090</v>
      </c>
    </row>
    <row r="136" spans="1:1">
      <c r="A136" s="41" t="s">
        <v>6090</v>
      </c>
    </row>
    <row r="137" spans="1:1">
      <c r="A137" s="41" t="s">
        <v>6090</v>
      </c>
    </row>
    <row r="138" spans="1:1">
      <c r="A138" s="41" t="s">
        <v>6090</v>
      </c>
    </row>
    <row r="139" spans="1:1">
      <c r="A139" s="41" t="s">
        <v>6090</v>
      </c>
    </row>
    <row r="140" spans="1:1">
      <c r="A140" s="41" t="s">
        <v>6090</v>
      </c>
    </row>
    <row r="141" spans="1:1">
      <c r="A141" s="41" t="s">
        <v>6090</v>
      </c>
    </row>
    <row r="142" spans="1:1">
      <c r="A142" s="41" t="s">
        <v>6090</v>
      </c>
    </row>
    <row r="143" spans="1:1">
      <c r="A143" s="41" t="s">
        <v>6090</v>
      </c>
    </row>
    <row r="144" spans="1:1">
      <c r="A144" s="41" t="s">
        <v>6090</v>
      </c>
    </row>
    <row r="145" spans="1:1">
      <c r="A145" s="41" t="s">
        <v>6090</v>
      </c>
    </row>
    <row r="146" spans="1:1">
      <c r="A146" s="41" t="s">
        <v>6090</v>
      </c>
    </row>
    <row r="147" spans="1:1">
      <c r="A147" s="41" t="s">
        <v>6090</v>
      </c>
    </row>
    <row r="148" spans="1:1">
      <c r="A148" s="41" t="s">
        <v>6090</v>
      </c>
    </row>
    <row r="149" spans="1:1">
      <c r="A149" s="41" t="s">
        <v>6090</v>
      </c>
    </row>
    <row r="150" spans="1:1">
      <c r="A150" s="41" t="s">
        <v>6090</v>
      </c>
    </row>
    <row r="151" spans="1:1">
      <c r="A151" s="41" t="s">
        <v>6090</v>
      </c>
    </row>
    <row r="152" spans="1:1">
      <c r="A152" s="41" t="s">
        <v>6090</v>
      </c>
    </row>
    <row r="153" spans="1:1">
      <c r="A153" s="41" t="s">
        <v>6090</v>
      </c>
    </row>
    <row r="154" spans="1:1">
      <c r="A154" s="41" t="s">
        <v>6090</v>
      </c>
    </row>
    <row r="155" spans="1:1">
      <c r="A155" s="41" t="s">
        <v>6090</v>
      </c>
    </row>
    <row r="156" spans="1:1">
      <c r="A156" s="41" t="s">
        <v>6090</v>
      </c>
    </row>
    <row r="157" spans="1:1">
      <c r="A157" s="41" t="s">
        <v>6090</v>
      </c>
    </row>
    <row r="158" spans="1:1">
      <c r="A158" s="41" t="s">
        <v>6090</v>
      </c>
    </row>
    <row r="159" spans="1:1">
      <c r="A159" s="41" t="s">
        <v>6090</v>
      </c>
    </row>
    <row r="160" spans="1:1">
      <c r="A160" s="41" t="s">
        <v>6090</v>
      </c>
    </row>
    <row r="161" spans="1:1">
      <c r="A161" s="41" t="s">
        <v>6090</v>
      </c>
    </row>
    <row r="162" spans="1:1">
      <c r="A162" s="41" t="s">
        <v>6090</v>
      </c>
    </row>
    <row r="163" spans="1:1">
      <c r="A163" s="41" t="s">
        <v>6090</v>
      </c>
    </row>
    <row r="164" spans="1:1">
      <c r="A164" s="41" t="s">
        <v>6090</v>
      </c>
    </row>
    <row r="165" spans="1:1">
      <c r="A165" s="41" t="s">
        <v>6090</v>
      </c>
    </row>
    <row r="166" spans="1:1">
      <c r="A166" s="41" t="s">
        <v>6090</v>
      </c>
    </row>
    <row r="167" spans="1:1">
      <c r="A167" s="41" t="s">
        <v>6090</v>
      </c>
    </row>
    <row r="168" spans="1:1">
      <c r="A168" s="41" t="s">
        <v>6090</v>
      </c>
    </row>
    <row r="169" spans="1:1">
      <c r="A169" s="41" t="s">
        <v>6090</v>
      </c>
    </row>
    <row r="170" spans="1:1">
      <c r="A170" s="41" t="s">
        <v>6090</v>
      </c>
    </row>
    <row r="171" spans="1:1">
      <c r="A171" s="41" t="s">
        <v>6090</v>
      </c>
    </row>
    <row r="172" spans="1:1">
      <c r="A172" s="41" t="s">
        <v>6090</v>
      </c>
    </row>
    <row r="173" spans="1:1">
      <c r="A173" s="41" t="s">
        <v>6090</v>
      </c>
    </row>
    <row r="174" spans="1:1">
      <c r="A174" s="41" t="s">
        <v>6090</v>
      </c>
    </row>
    <row r="175" spans="1:1">
      <c r="A175" s="41" t="s">
        <v>6090</v>
      </c>
    </row>
    <row r="176" spans="1:1">
      <c r="A176" s="41" t="s">
        <v>6090</v>
      </c>
    </row>
    <row r="177" spans="1:1">
      <c r="A177" s="41" t="s">
        <v>6090</v>
      </c>
    </row>
    <row r="178" spans="1:1">
      <c r="A178" s="41" t="s">
        <v>6090</v>
      </c>
    </row>
    <row r="179" spans="1:1">
      <c r="A179" s="41" t="s">
        <v>6090</v>
      </c>
    </row>
    <row r="180" spans="1:1">
      <c r="A180" s="41" t="s">
        <v>6090</v>
      </c>
    </row>
    <row r="181" spans="1:1">
      <c r="A181" s="41" t="s">
        <v>6090</v>
      </c>
    </row>
    <row r="182" spans="1:1">
      <c r="A182" s="41" t="s">
        <v>6090</v>
      </c>
    </row>
    <row r="183" spans="1:1">
      <c r="A183" s="41" t="s">
        <v>6090</v>
      </c>
    </row>
    <row r="184" spans="1:1">
      <c r="A184" s="41" t="s">
        <v>6090</v>
      </c>
    </row>
    <row r="185" spans="1:1">
      <c r="A185" s="41" t="s">
        <v>6090</v>
      </c>
    </row>
    <row r="186" spans="1:1">
      <c r="A186" s="41" t="s">
        <v>6090</v>
      </c>
    </row>
    <row r="187" spans="1:1">
      <c r="A187" s="41" t="s">
        <v>6090</v>
      </c>
    </row>
    <row r="188" spans="1:1">
      <c r="A188" s="41" t="s">
        <v>6090</v>
      </c>
    </row>
    <row r="189" spans="1:1">
      <c r="A189" s="41" t="s">
        <v>6090</v>
      </c>
    </row>
    <row r="190" spans="1:1">
      <c r="A190" s="41" t="s">
        <v>6090</v>
      </c>
    </row>
    <row r="191" spans="1:1">
      <c r="A191" s="41" t="s">
        <v>6090</v>
      </c>
    </row>
    <row r="192" spans="1:1">
      <c r="A192" s="41" t="s">
        <v>6090</v>
      </c>
    </row>
    <row r="193" spans="1:1">
      <c r="A193" s="41" t="s">
        <v>6090</v>
      </c>
    </row>
    <row r="194" spans="1:1">
      <c r="A194" s="41" t="s">
        <v>6090</v>
      </c>
    </row>
    <row r="195" spans="1:1">
      <c r="A195" s="41" t="s">
        <v>6090</v>
      </c>
    </row>
    <row r="196" spans="1:1">
      <c r="A196" s="41" t="s">
        <v>6090</v>
      </c>
    </row>
    <row r="197" spans="1:1">
      <c r="A197" s="41" t="s">
        <v>6090</v>
      </c>
    </row>
    <row r="198" spans="1:1">
      <c r="A198" s="41" t="s">
        <v>6090</v>
      </c>
    </row>
    <row r="199" spans="1:1">
      <c r="A199" s="41" t="s">
        <v>6090</v>
      </c>
    </row>
    <row r="200" spans="1:1">
      <c r="A200" s="41" t="s">
        <v>6090</v>
      </c>
    </row>
    <row r="201" spans="1:1">
      <c r="A201" s="41" t="s">
        <v>6090</v>
      </c>
    </row>
    <row r="202" spans="1:1">
      <c r="A202" s="41" t="s">
        <v>6090</v>
      </c>
    </row>
    <row r="203" spans="1:1">
      <c r="A203" s="41" t="s">
        <v>6090</v>
      </c>
    </row>
    <row r="204" spans="1:1">
      <c r="A204" s="41" t="s">
        <v>6090</v>
      </c>
    </row>
    <row r="205" spans="1:1">
      <c r="A205" s="41" t="s">
        <v>6090</v>
      </c>
    </row>
    <row r="206" spans="1:1">
      <c r="A206" s="41" t="s">
        <v>6090</v>
      </c>
    </row>
    <row r="207" spans="1:1">
      <c r="A207" s="41" t="s">
        <v>6090</v>
      </c>
    </row>
    <row r="208" spans="1:1">
      <c r="A208" s="41" t="s">
        <v>6090</v>
      </c>
    </row>
    <row r="209" spans="1:1">
      <c r="A209" s="41" t="s">
        <v>6090</v>
      </c>
    </row>
    <row r="210" spans="1:1">
      <c r="A210" s="41" t="s">
        <v>6090</v>
      </c>
    </row>
    <row r="211" spans="1:1">
      <c r="A211" s="41" t="s">
        <v>6090</v>
      </c>
    </row>
    <row r="212" spans="1:1">
      <c r="A212" s="41" t="s">
        <v>6090</v>
      </c>
    </row>
    <row r="213" spans="1:1">
      <c r="A213" s="41" t="s">
        <v>6090</v>
      </c>
    </row>
    <row r="214" spans="1:1">
      <c r="A214" s="41" t="s">
        <v>6090</v>
      </c>
    </row>
    <row r="215" spans="1:1">
      <c r="A215" s="41" t="s">
        <v>6090</v>
      </c>
    </row>
    <row r="216" spans="1:1">
      <c r="A216" s="41" t="s">
        <v>6090</v>
      </c>
    </row>
    <row r="217" spans="1:1">
      <c r="A217" s="41" t="s">
        <v>6090</v>
      </c>
    </row>
    <row r="218" spans="1:1">
      <c r="A218" s="41" t="s">
        <v>6090</v>
      </c>
    </row>
    <row r="219" spans="1:1">
      <c r="A219" s="41" t="s">
        <v>6090</v>
      </c>
    </row>
    <row r="220" spans="1:1">
      <c r="A220" s="41" t="s">
        <v>6090</v>
      </c>
    </row>
    <row r="221" spans="1:1">
      <c r="A221" s="41" t="s">
        <v>6090</v>
      </c>
    </row>
    <row r="222" spans="1:1">
      <c r="A222" s="41" t="s">
        <v>6090</v>
      </c>
    </row>
    <row r="223" spans="1:1">
      <c r="A223" s="41" t="s">
        <v>6090</v>
      </c>
    </row>
    <row r="224" spans="1:1">
      <c r="A224" s="41" t="s">
        <v>6090</v>
      </c>
    </row>
    <row r="225" spans="1:1">
      <c r="A225" s="41" t="s">
        <v>6090</v>
      </c>
    </row>
    <row r="226" spans="1:1">
      <c r="A226" s="41" t="s">
        <v>6090</v>
      </c>
    </row>
    <row r="227" spans="1:1">
      <c r="A227" s="41" t="s">
        <v>6090</v>
      </c>
    </row>
    <row r="228" spans="1:1">
      <c r="A228" s="41" t="s">
        <v>6090</v>
      </c>
    </row>
    <row r="229" spans="1:1">
      <c r="A229" s="41" t="s">
        <v>6090</v>
      </c>
    </row>
    <row r="230" spans="1:1">
      <c r="A230" s="41" t="s">
        <v>6090</v>
      </c>
    </row>
    <row r="231" spans="1:1">
      <c r="A231" s="41" t="s">
        <v>6090</v>
      </c>
    </row>
    <row r="232" spans="1:1">
      <c r="A232" s="41" t="s">
        <v>6090</v>
      </c>
    </row>
    <row r="233" spans="1:1">
      <c r="A233" s="41" t="s">
        <v>6090</v>
      </c>
    </row>
    <row r="234" spans="1:1">
      <c r="A234" s="41" t="s">
        <v>6090</v>
      </c>
    </row>
    <row r="235" spans="1:1">
      <c r="A235" s="41" t="s">
        <v>6090</v>
      </c>
    </row>
    <row r="236" spans="1:1">
      <c r="A236" s="41" t="s">
        <v>6090</v>
      </c>
    </row>
    <row r="237" spans="1:1">
      <c r="A237" s="41" t="s">
        <v>6090</v>
      </c>
    </row>
    <row r="238" spans="1:1">
      <c r="A238" s="41" t="s">
        <v>6090</v>
      </c>
    </row>
    <row r="239" spans="1:1">
      <c r="A239" s="41" t="s">
        <v>6090</v>
      </c>
    </row>
    <row r="240" spans="1:1">
      <c r="A240" s="41" t="s">
        <v>6090</v>
      </c>
    </row>
    <row r="241" spans="1:1">
      <c r="A241" s="41" t="s">
        <v>6090</v>
      </c>
    </row>
    <row r="242" spans="1:1">
      <c r="A242" s="41" t="s">
        <v>6090</v>
      </c>
    </row>
    <row r="243" spans="1:1">
      <c r="A243" s="41" t="s">
        <v>6090</v>
      </c>
    </row>
    <row r="244" spans="1:1">
      <c r="A244" s="41" t="s">
        <v>6090</v>
      </c>
    </row>
    <row r="245" spans="1:1">
      <c r="A245" s="41" t="s">
        <v>6090</v>
      </c>
    </row>
    <row r="246" spans="1:1">
      <c r="A246" s="41" t="s">
        <v>6090</v>
      </c>
    </row>
    <row r="247" spans="1:1">
      <c r="A247" s="41" t="s">
        <v>6090</v>
      </c>
    </row>
    <row r="248" spans="1:1">
      <c r="A248" s="41" t="s">
        <v>6090</v>
      </c>
    </row>
    <row r="249" spans="1:1">
      <c r="A249" s="41" t="s">
        <v>6090</v>
      </c>
    </row>
    <row r="250" spans="1:1">
      <c r="A250" s="41" t="s">
        <v>6090</v>
      </c>
    </row>
    <row r="251" spans="1:1">
      <c r="A251" s="41" t="s">
        <v>6090</v>
      </c>
    </row>
    <row r="252" spans="1:1">
      <c r="A252" s="41" t="s">
        <v>6090</v>
      </c>
    </row>
    <row r="253" spans="1:1">
      <c r="A253" s="41" t="s">
        <v>6090</v>
      </c>
    </row>
    <row r="254" spans="1:1">
      <c r="A254" s="41" t="s">
        <v>6090</v>
      </c>
    </row>
    <row r="255" spans="1:1">
      <c r="A255" s="41" t="s">
        <v>6090</v>
      </c>
    </row>
    <row r="256" spans="1:1">
      <c r="A256" s="41" t="s">
        <v>6090</v>
      </c>
    </row>
    <row r="257" spans="1:1">
      <c r="A257" s="41" t="s">
        <v>6090</v>
      </c>
    </row>
    <row r="258" spans="1:1">
      <c r="A258" s="41" t="s">
        <v>6090</v>
      </c>
    </row>
    <row r="259" spans="1:1">
      <c r="A259" s="41" t="s">
        <v>6090</v>
      </c>
    </row>
    <row r="260" spans="1:1">
      <c r="A260" s="41" t="s">
        <v>6090</v>
      </c>
    </row>
    <row r="261" spans="1:1">
      <c r="A261" s="41" t="s">
        <v>6090</v>
      </c>
    </row>
    <row r="262" spans="1:1">
      <c r="A262" s="41" t="s">
        <v>6090</v>
      </c>
    </row>
    <row r="263" spans="1:1">
      <c r="A263" s="41" t="s">
        <v>6090</v>
      </c>
    </row>
    <row r="264" spans="1:1">
      <c r="A264" s="41" t="s">
        <v>6090</v>
      </c>
    </row>
    <row r="265" spans="1:1">
      <c r="A265" s="41" t="s">
        <v>6090</v>
      </c>
    </row>
    <row r="266" spans="1:1">
      <c r="A266" s="41" t="s">
        <v>6090</v>
      </c>
    </row>
    <row r="267" spans="1:1">
      <c r="A267" s="41" t="s">
        <v>6090</v>
      </c>
    </row>
    <row r="268" spans="1:1">
      <c r="A268" s="41" t="s">
        <v>6090</v>
      </c>
    </row>
    <row r="269" spans="1:1">
      <c r="A269" s="41" t="s">
        <v>6090</v>
      </c>
    </row>
    <row r="270" spans="1:1">
      <c r="A270" s="41" t="s">
        <v>6090</v>
      </c>
    </row>
    <row r="271" spans="1:1">
      <c r="A271" s="41" t="s">
        <v>6090</v>
      </c>
    </row>
    <row r="272" spans="1:1">
      <c r="A272" s="41" t="s">
        <v>6090</v>
      </c>
    </row>
    <row r="273" spans="1:1">
      <c r="A273" s="41" t="s">
        <v>6090</v>
      </c>
    </row>
    <row r="274" spans="1:1">
      <c r="A274" s="41" t="s">
        <v>6090</v>
      </c>
    </row>
    <row r="275" spans="1:1">
      <c r="A275" s="41" t="s">
        <v>6090</v>
      </c>
    </row>
    <row r="276" spans="1:1">
      <c r="A276" s="41" t="s">
        <v>6090</v>
      </c>
    </row>
    <row r="277" spans="1:1">
      <c r="A277" s="41" t="s">
        <v>6090</v>
      </c>
    </row>
    <row r="278" spans="1:1">
      <c r="A278" s="41" t="s">
        <v>6090</v>
      </c>
    </row>
    <row r="279" spans="1:1">
      <c r="A279" s="41" t="s">
        <v>6090</v>
      </c>
    </row>
    <row r="280" spans="1:1">
      <c r="A280" s="41" t="s">
        <v>6090</v>
      </c>
    </row>
    <row r="281" spans="1:1">
      <c r="A281" s="41" t="s">
        <v>6090</v>
      </c>
    </row>
    <row r="282" spans="1:1">
      <c r="A282" s="41" t="s">
        <v>6090</v>
      </c>
    </row>
    <row r="283" spans="1:1">
      <c r="A283" s="41" t="s">
        <v>6090</v>
      </c>
    </row>
    <row r="284" spans="1:1">
      <c r="A284" s="41" t="s">
        <v>6090</v>
      </c>
    </row>
    <row r="285" spans="1:1">
      <c r="A285" s="41" t="s">
        <v>6090</v>
      </c>
    </row>
    <row r="286" spans="1:1">
      <c r="A286" s="41" t="s">
        <v>6090</v>
      </c>
    </row>
    <row r="287" spans="1:1">
      <c r="A287" s="41" t="s">
        <v>6090</v>
      </c>
    </row>
    <row r="288" spans="1:1">
      <c r="A288" s="41" t="s">
        <v>6090</v>
      </c>
    </row>
    <row r="289" spans="1:1">
      <c r="A289" s="41" t="s">
        <v>6090</v>
      </c>
    </row>
    <row r="290" spans="1:1">
      <c r="A290" s="41" t="s">
        <v>6090</v>
      </c>
    </row>
    <row r="291" spans="1:1">
      <c r="A291" s="41" t="s">
        <v>6090</v>
      </c>
    </row>
    <row r="292" spans="1:1">
      <c r="A292" s="41" t="s">
        <v>6090</v>
      </c>
    </row>
    <row r="293" spans="1:1">
      <c r="A293" s="41" t="s">
        <v>6090</v>
      </c>
    </row>
    <row r="294" spans="1:1">
      <c r="A294" s="41" t="s">
        <v>6090</v>
      </c>
    </row>
    <row r="295" spans="1:1">
      <c r="A295" s="41" t="s">
        <v>6090</v>
      </c>
    </row>
    <row r="296" spans="1:1">
      <c r="A296" s="41" t="s">
        <v>6090</v>
      </c>
    </row>
    <row r="297" spans="1:1">
      <c r="A297" s="41" t="s">
        <v>6090</v>
      </c>
    </row>
    <row r="298" spans="1:1">
      <c r="A298" s="41" t="s">
        <v>6090</v>
      </c>
    </row>
    <row r="299" spans="1:1">
      <c r="A299" s="41" t="s">
        <v>6090</v>
      </c>
    </row>
    <row r="300" spans="1:1">
      <c r="A300" s="41" t="s">
        <v>6090</v>
      </c>
    </row>
    <row r="301" spans="1:1">
      <c r="A301" s="41" t="s">
        <v>6090</v>
      </c>
    </row>
    <row r="302" spans="1:1">
      <c r="A302" s="41" t="s">
        <v>6090</v>
      </c>
    </row>
    <row r="303" spans="1:1">
      <c r="A303" s="41" t="s">
        <v>6090</v>
      </c>
    </row>
    <row r="304" spans="1:1">
      <c r="A304" s="41" t="s">
        <v>6090</v>
      </c>
    </row>
    <row r="305" spans="1:1">
      <c r="A305" s="41" t="s">
        <v>6090</v>
      </c>
    </row>
    <row r="306" spans="1:1">
      <c r="A306" s="41" t="s">
        <v>6090</v>
      </c>
    </row>
    <row r="307" spans="1:1">
      <c r="A307" s="41" t="s">
        <v>6090</v>
      </c>
    </row>
    <row r="308" spans="1:1">
      <c r="A308" s="41" t="s">
        <v>6090</v>
      </c>
    </row>
    <row r="309" spans="1:1">
      <c r="A309" s="41" t="s">
        <v>6090</v>
      </c>
    </row>
    <row r="310" spans="1:1">
      <c r="A310" s="41" t="s">
        <v>6090</v>
      </c>
    </row>
    <row r="311" spans="1:1">
      <c r="A311" s="41" t="s">
        <v>6090</v>
      </c>
    </row>
    <row r="312" spans="1:1">
      <c r="A312" s="41" t="s">
        <v>6090</v>
      </c>
    </row>
    <row r="313" spans="1:1">
      <c r="A313" s="41" t="s">
        <v>6090</v>
      </c>
    </row>
    <row r="314" spans="1:1">
      <c r="A314" s="41" t="s">
        <v>6090</v>
      </c>
    </row>
    <row r="315" spans="1:1">
      <c r="A315" s="41" t="s">
        <v>6090</v>
      </c>
    </row>
    <row r="316" spans="1:1">
      <c r="A316" s="41" t="s">
        <v>6090</v>
      </c>
    </row>
    <row r="317" spans="1:1">
      <c r="A317" s="41" t="s">
        <v>6090</v>
      </c>
    </row>
    <row r="318" spans="1:1">
      <c r="A318" s="41" t="s">
        <v>6090</v>
      </c>
    </row>
    <row r="319" spans="1:1">
      <c r="A319" s="41" t="s">
        <v>6090</v>
      </c>
    </row>
    <row r="320" spans="1:1">
      <c r="A320" s="41" t="s">
        <v>6090</v>
      </c>
    </row>
    <row r="321" spans="1:1">
      <c r="A321" s="41" t="s">
        <v>6090</v>
      </c>
    </row>
    <row r="322" spans="1:1">
      <c r="A322" s="41" t="s">
        <v>6090</v>
      </c>
    </row>
    <row r="323" spans="1:1">
      <c r="A323" s="41" t="s">
        <v>6090</v>
      </c>
    </row>
    <row r="324" spans="1:1">
      <c r="A324" s="41" t="s">
        <v>6090</v>
      </c>
    </row>
    <row r="325" spans="1:1">
      <c r="A325" s="41" t="s">
        <v>6090</v>
      </c>
    </row>
    <row r="326" spans="1:1">
      <c r="A326" s="41" t="s">
        <v>6090</v>
      </c>
    </row>
    <row r="327" spans="1:1">
      <c r="A327" s="41" t="s">
        <v>6090</v>
      </c>
    </row>
    <row r="328" spans="1:1">
      <c r="A328" s="41" t="s">
        <v>6090</v>
      </c>
    </row>
    <row r="329" spans="1:1">
      <c r="A329" s="41" t="s">
        <v>6090</v>
      </c>
    </row>
    <row r="330" spans="1:1">
      <c r="A330" s="41" t="s">
        <v>6090</v>
      </c>
    </row>
    <row r="331" spans="1:1">
      <c r="A331" s="41" t="s">
        <v>6090</v>
      </c>
    </row>
    <row r="332" spans="1:1">
      <c r="A332" s="41" t="s">
        <v>6090</v>
      </c>
    </row>
    <row r="333" spans="1:1">
      <c r="A333" s="41" t="s">
        <v>6090</v>
      </c>
    </row>
    <row r="334" spans="1:1">
      <c r="A334" s="41" t="s">
        <v>6090</v>
      </c>
    </row>
    <row r="335" spans="1:1">
      <c r="A335" s="41" t="s">
        <v>6090</v>
      </c>
    </row>
    <row r="336" spans="1:1">
      <c r="A336" s="41" t="s">
        <v>6090</v>
      </c>
    </row>
    <row r="337" spans="1:1">
      <c r="A337" s="41" t="s">
        <v>6090</v>
      </c>
    </row>
    <row r="338" spans="1:1">
      <c r="A338" s="41" t="s">
        <v>6090</v>
      </c>
    </row>
    <row r="339" spans="1:1">
      <c r="A339" s="41" t="s">
        <v>6090</v>
      </c>
    </row>
    <row r="340" spans="1:1">
      <c r="A340" s="41" t="s">
        <v>6090</v>
      </c>
    </row>
    <row r="341" spans="1:1">
      <c r="A341" s="41" t="s">
        <v>6090</v>
      </c>
    </row>
    <row r="342" spans="1:1">
      <c r="A342" s="41" t="s">
        <v>6090</v>
      </c>
    </row>
    <row r="343" spans="1:1">
      <c r="A343" s="41" t="s">
        <v>6090</v>
      </c>
    </row>
    <row r="344" spans="1:1">
      <c r="A344" s="41" t="s">
        <v>6090</v>
      </c>
    </row>
    <row r="345" spans="1:1">
      <c r="A345" s="41" t="s">
        <v>6090</v>
      </c>
    </row>
    <row r="346" spans="1:1">
      <c r="A346" s="41" t="s">
        <v>6090</v>
      </c>
    </row>
    <row r="347" spans="1:1">
      <c r="A347" s="41" t="s">
        <v>6090</v>
      </c>
    </row>
    <row r="348" spans="1:1">
      <c r="A348" s="41" t="s">
        <v>6090</v>
      </c>
    </row>
    <row r="349" spans="1:1">
      <c r="A349" s="41" t="s">
        <v>6090</v>
      </c>
    </row>
    <row r="350" spans="1:1">
      <c r="A350" s="41" t="s">
        <v>6090</v>
      </c>
    </row>
    <row r="351" spans="1:1">
      <c r="A351" s="41" t="s">
        <v>6090</v>
      </c>
    </row>
    <row r="352" spans="1:1">
      <c r="A352" s="41" t="s">
        <v>6090</v>
      </c>
    </row>
    <row r="353" spans="1:1">
      <c r="A353" s="41" t="s">
        <v>6090</v>
      </c>
    </row>
    <row r="354" spans="1:1">
      <c r="A354" s="41" t="s">
        <v>6090</v>
      </c>
    </row>
    <row r="355" spans="1:1">
      <c r="A355" s="41" t="s">
        <v>6090</v>
      </c>
    </row>
    <row r="356" spans="1:1">
      <c r="A356" s="41" t="s">
        <v>6090</v>
      </c>
    </row>
    <row r="357" spans="1:1">
      <c r="A357" s="41" t="s">
        <v>6090</v>
      </c>
    </row>
    <row r="358" spans="1:1">
      <c r="A358" s="41" t="s">
        <v>6090</v>
      </c>
    </row>
    <row r="359" spans="1:1">
      <c r="A359" s="41" t="s">
        <v>6090</v>
      </c>
    </row>
    <row r="360" spans="1:1">
      <c r="A360" s="41" t="s">
        <v>6090</v>
      </c>
    </row>
    <row r="361" spans="1:1">
      <c r="A361" s="41" t="s">
        <v>6090</v>
      </c>
    </row>
    <row r="362" spans="1:1">
      <c r="A362" s="41" t="s">
        <v>6090</v>
      </c>
    </row>
    <row r="363" spans="1:1">
      <c r="A363" s="41" t="s">
        <v>6090</v>
      </c>
    </row>
    <row r="364" spans="1:1">
      <c r="A364" s="41" t="s">
        <v>6090</v>
      </c>
    </row>
    <row r="365" spans="1:1">
      <c r="A365" s="41" t="s">
        <v>6090</v>
      </c>
    </row>
    <row r="366" spans="1:1">
      <c r="A366" s="41" t="s">
        <v>6090</v>
      </c>
    </row>
    <row r="367" spans="1:1">
      <c r="A367" s="41" t="s">
        <v>6090</v>
      </c>
    </row>
    <row r="368" spans="1:1">
      <c r="A368" s="41" t="s">
        <v>6090</v>
      </c>
    </row>
    <row r="369" spans="1:1">
      <c r="A369" s="41" t="s">
        <v>6090</v>
      </c>
    </row>
    <row r="370" spans="1:1">
      <c r="A370" s="41" t="s">
        <v>6090</v>
      </c>
    </row>
    <row r="371" spans="1:1">
      <c r="A371" s="41" t="s">
        <v>6090</v>
      </c>
    </row>
    <row r="372" spans="1:1">
      <c r="A372" s="41" t="s">
        <v>6090</v>
      </c>
    </row>
    <row r="373" spans="1:1">
      <c r="A373" s="41" t="s">
        <v>6090</v>
      </c>
    </row>
    <row r="374" spans="1:1">
      <c r="A374" s="41" t="s">
        <v>6090</v>
      </c>
    </row>
    <row r="375" spans="1:1">
      <c r="A375" s="41" t="s">
        <v>6090</v>
      </c>
    </row>
    <row r="376" spans="1:1">
      <c r="A376" s="41" t="s">
        <v>6090</v>
      </c>
    </row>
    <row r="377" spans="1:1">
      <c r="A377" s="41" t="s">
        <v>6090</v>
      </c>
    </row>
    <row r="378" spans="1:1">
      <c r="A378" s="41" t="s">
        <v>6090</v>
      </c>
    </row>
    <row r="379" spans="1:1">
      <c r="A379" s="41" t="s">
        <v>6090</v>
      </c>
    </row>
    <row r="380" spans="1:1">
      <c r="A380" s="41" t="s">
        <v>6090</v>
      </c>
    </row>
    <row r="381" spans="1:1">
      <c r="A381" s="41" t="s">
        <v>6090</v>
      </c>
    </row>
    <row r="382" spans="1:1">
      <c r="A382" s="41" t="s">
        <v>6090</v>
      </c>
    </row>
    <row r="383" spans="1:1">
      <c r="A383" s="41" t="s">
        <v>6090</v>
      </c>
    </row>
    <row r="384" spans="1:1">
      <c r="A384" s="41" t="s">
        <v>6090</v>
      </c>
    </row>
    <row r="385" spans="1:1">
      <c r="A385" s="41" t="s">
        <v>6090</v>
      </c>
    </row>
    <row r="386" spans="1:1">
      <c r="A386" s="41" t="s">
        <v>6090</v>
      </c>
    </row>
    <row r="387" spans="1:1">
      <c r="A387" s="41" t="s">
        <v>6090</v>
      </c>
    </row>
    <row r="388" spans="1:1">
      <c r="A388" s="41" t="s">
        <v>6090</v>
      </c>
    </row>
    <row r="389" spans="1:1">
      <c r="A389" s="41" t="s">
        <v>6090</v>
      </c>
    </row>
    <row r="390" spans="1:1">
      <c r="A390" s="41" t="s">
        <v>6090</v>
      </c>
    </row>
    <row r="391" spans="1:1">
      <c r="A391" s="41" t="s">
        <v>6090</v>
      </c>
    </row>
    <row r="392" spans="1:1">
      <c r="A392" s="41" t="s">
        <v>6090</v>
      </c>
    </row>
    <row r="393" spans="1:1">
      <c r="A393" s="41" t="s">
        <v>6090</v>
      </c>
    </row>
    <row r="394" spans="1:1">
      <c r="A394" s="41" t="s">
        <v>6090</v>
      </c>
    </row>
    <row r="395" spans="1:1">
      <c r="A395" s="41" t="s">
        <v>6090</v>
      </c>
    </row>
    <row r="396" spans="1:1">
      <c r="A396" s="41" t="s">
        <v>6090</v>
      </c>
    </row>
    <row r="397" spans="1:1">
      <c r="A397" s="41" t="s">
        <v>6090</v>
      </c>
    </row>
    <row r="398" spans="1:1">
      <c r="A398" s="41" t="s">
        <v>6090</v>
      </c>
    </row>
    <row r="399" spans="1:1">
      <c r="A399" s="41" t="s">
        <v>6090</v>
      </c>
    </row>
    <row r="400" spans="1:1">
      <c r="A400" s="41" t="s">
        <v>6090</v>
      </c>
    </row>
    <row r="401" spans="1:1">
      <c r="A401" s="41" t="s">
        <v>6090</v>
      </c>
    </row>
    <row r="402" spans="1:1">
      <c r="A402" s="41" t="s">
        <v>6090</v>
      </c>
    </row>
    <row r="403" spans="1:1">
      <c r="A403" s="41" t="s">
        <v>6090</v>
      </c>
    </row>
    <row r="404" spans="1:1">
      <c r="A404" s="41" t="s">
        <v>6090</v>
      </c>
    </row>
    <row r="405" spans="1:1">
      <c r="A405" s="41" t="s">
        <v>6090</v>
      </c>
    </row>
    <row r="406" spans="1:1">
      <c r="A406" s="41" t="s">
        <v>6090</v>
      </c>
    </row>
    <row r="407" spans="1:1">
      <c r="A407" s="41" t="s">
        <v>6090</v>
      </c>
    </row>
    <row r="408" spans="1:1">
      <c r="A408" s="41" t="s">
        <v>6090</v>
      </c>
    </row>
    <row r="409" spans="1:1">
      <c r="A409" s="41" t="s">
        <v>6090</v>
      </c>
    </row>
    <row r="410" spans="1:1">
      <c r="A410" s="41" t="s">
        <v>6090</v>
      </c>
    </row>
    <row r="411" spans="1:1">
      <c r="A411" s="41" t="s">
        <v>6090</v>
      </c>
    </row>
    <row r="412" spans="1:1">
      <c r="A412" s="41" t="s">
        <v>6090</v>
      </c>
    </row>
    <row r="413" spans="1:1">
      <c r="A413" s="41" t="s">
        <v>6090</v>
      </c>
    </row>
    <row r="414" spans="1:1">
      <c r="A414" s="41" t="s">
        <v>6090</v>
      </c>
    </row>
    <row r="415" spans="1:1">
      <c r="A415" s="41" t="s">
        <v>6090</v>
      </c>
    </row>
    <row r="416" spans="1:1">
      <c r="A416" s="41" t="s">
        <v>6090</v>
      </c>
    </row>
    <row r="417" spans="1:1">
      <c r="A417" s="41" t="s">
        <v>6090</v>
      </c>
    </row>
    <row r="418" spans="1:1">
      <c r="A418" s="41" t="s">
        <v>6090</v>
      </c>
    </row>
    <row r="419" spans="1:1">
      <c r="A419" s="41" t="s">
        <v>6090</v>
      </c>
    </row>
    <row r="420" spans="1:1">
      <c r="A420" s="41" t="s">
        <v>6090</v>
      </c>
    </row>
    <row r="421" spans="1:1">
      <c r="A421" s="41" t="s">
        <v>6090</v>
      </c>
    </row>
    <row r="422" spans="1:1">
      <c r="A422" s="41" t="s">
        <v>6090</v>
      </c>
    </row>
    <row r="423" spans="1:1">
      <c r="A423" s="41" t="s">
        <v>6090</v>
      </c>
    </row>
    <row r="424" spans="1:1">
      <c r="A424" s="41" t="s">
        <v>6090</v>
      </c>
    </row>
    <row r="425" spans="1:1">
      <c r="A425" s="41" t="s">
        <v>6090</v>
      </c>
    </row>
    <row r="426" spans="1:1">
      <c r="A426" s="41" t="s">
        <v>6090</v>
      </c>
    </row>
    <row r="427" spans="1:1">
      <c r="A427" s="41" t="s">
        <v>6090</v>
      </c>
    </row>
    <row r="428" spans="1:1">
      <c r="A428" s="41" t="s">
        <v>6090</v>
      </c>
    </row>
    <row r="429" spans="1:1">
      <c r="A429" s="41" t="s">
        <v>6090</v>
      </c>
    </row>
    <row r="430" spans="1:1">
      <c r="A430" s="41" t="s">
        <v>6090</v>
      </c>
    </row>
    <row r="431" spans="1:1">
      <c r="A431" s="41" t="s">
        <v>6090</v>
      </c>
    </row>
    <row r="432" spans="1:1">
      <c r="A432" s="41" t="s">
        <v>6090</v>
      </c>
    </row>
    <row r="433" spans="1:1">
      <c r="A433" s="41" t="s">
        <v>6090</v>
      </c>
    </row>
    <row r="434" spans="1:1">
      <c r="A434" s="41" t="s">
        <v>6090</v>
      </c>
    </row>
    <row r="435" spans="1:1">
      <c r="A435" s="41" t="s">
        <v>6090</v>
      </c>
    </row>
    <row r="436" spans="1:1">
      <c r="A436" s="41" t="s">
        <v>6090</v>
      </c>
    </row>
    <row r="437" spans="1:1">
      <c r="A437" s="41" t="s">
        <v>6090</v>
      </c>
    </row>
    <row r="438" spans="1:1">
      <c r="A438" s="41" t="s">
        <v>6090</v>
      </c>
    </row>
    <row r="439" spans="1:1">
      <c r="A439" s="41" t="s">
        <v>6090</v>
      </c>
    </row>
    <row r="440" spans="1:1">
      <c r="A440" s="41" t="s">
        <v>6090</v>
      </c>
    </row>
    <row r="441" spans="1:1">
      <c r="A441" s="41" t="s">
        <v>6090</v>
      </c>
    </row>
    <row r="442" spans="1:1">
      <c r="A442" s="41" t="s">
        <v>6090</v>
      </c>
    </row>
    <row r="443" spans="1:1">
      <c r="A443" s="41" t="s">
        <v>6090</v>
      </c>
    </row>
    <row r="444" spans="1:1">
      <c r="A444" s="41" t="s">
        <v>6090</v>
      </c>
    </row>
    <row r="445" spans="1:1">
      <c r="A445" s="41" t="s">
        <v>6090</v>
      </c>
    </row>
    <row r="446" spans="1:1">
      <c r="A446" s="41" t="s">
        <v>6090</v>
      </c>
    </row>
    <row r="447" spans="1:1">
      <c r="A447" s="41" t="s">
        <v>6090</v>
      </c>
    </row>
    <row r="448" spans="1:1">
      <c r="A448" s="41" t="s">
        <v>6090</v>
      </c>
    </row>
    <row r="449" spans="1:1">
      <c r="A449" s="41" t="s">
        <v>6090</v>
      </c>
    </row>
    <row r="450" spans="1:1">
      <c r="A450" s="41" t="s">
        <v>6090</v>
      </c>
    </row>
    <row r="451" spans="1:1">
      <c r="A451" s="41" t="s">
        <v>6090</v>
      </c>
    </row>
    <row r="452" spans="1:1">
      <c r="A452" s="41" t="s">
        <v>6090</v>
      </c>
    </row>
    <row r="453" spans="1:1">
      <c r="A453" s="41" t="s">
        <v>6090</v>
      </c>
    </row>
    <row r="454" spans="1:1">
      <c r="A454" s="41" t="s">
        <v>6090</v>
      </c>
    </row>
    <row r="455" spans="1:1">
      <c r="A455" s="41" t="s">
        <v>6090</v>
      </c>
    </row>
    <row r="456" spans="1:1">
      <c r="A456" s="41" t="s">
        <v>6090</v>
      </c>
    </row>
    <row r="457" spans="1:1">
      <c r="A457" s="41" t="s">
        <v>6090</v>
      </c>
    </row>
    <row r="458" spans="1:1">
      <c r="A458" s="41" t="s">
        <v>6090</v>
      </c>
    </row>
    <row r="459" spans="1:1">
      <c r="A459" s="41" t="s">
        <v>6090</v>
      </c>
    </row>
    <row r="460" spans="1:1">
      <c r="A460" s="41" t="s">
        <v>6090</v>
      </c>
    </row>
    <row r="461" spans="1:1">
      <c r="A461" s="41" t="s">
        <v>6090</v>
      </c>
    </row>
    <row r="462" spans="1:1">
      <c r="A462" s="41" t="s">
        <v>6090</v>
      </c>
    </row>
    <row r="463" spans="1:1">
      <c r="A463" s="41" t="s">
        <v>6090</v>
      </c>
    </row>
    <row r="464" spans="1:1">
      <c r="A464" s="41" t="s">
        <v>6090</v>
      </c>
    </row>
    <row r="465" spans="1:1">
      <c r="A465" s="41" t="s">
        <v>6090</v>
      </c>
    </row>
    <row r="466" spans="1:1">
      <c r="A466" s="41" t="s">
        <v>6090</v>
      </c>
    </row>
    <row r="467" spans="1:1">
      <c r="A467" s="41" t="s">
        <v>6090</v>
      </c>
    </row>
    <row r="468" spans="1:1">
      <c r="A468" s="41" t="s">
        <v>6090</v>
      </c>
    </row>
    <row r="469" spans="1:1">
      <c r="A469" s="41" t="s">
        <v>6090</v>
      </c>
    </row>
    <row r="470" spans="1:1">
      <c r="A470" s="41" t="s">
        <v>6090</v>
      </c>
    </row>
    <row r="471" spans="1:1">
      <c r="A471" s="41" t="s">
        <v>6090</v>
      </c>
    </row>
    <row r="472" spans="1:1">
      <c r="A472" s="41" t="s">
        <v>6090</v>
      </c>
    </row>
    <row r="473" spans="1:1">
      <c r="A473" s="41" t="s">
        <v>6090</v>
      </c>
    </row>
    <row r="474" spans="1:1">
      <c r="A474" s="41" t="s">
        <v>6090</v>
      </c>
    </row>
    <row r="475" spans="1:1">
      <c r="A475" s="41" t="s">
        <v>6090</v>
      </c>
    </row>
    <row r="476" spans="1:1">
      <c r="A476" s="41" t="s">
        <v>6090</v>
      </c>
    </row>
    <row r="477" spans="1:1">
      <c r="A477" s="41" t="s">
        <v>6090</v>
      </c>
    </row>
    <row r="478" spans="1:1">
      <c r="A478" s="41" t="s">
        <v>6090</v>
      </c>
    </row>
    <row r="479" spans="1:1">
      <c r="A479" s="41" t="s">
        <v>6090</v>
      </c>
    </row>
    <row r="480" spans="1:1">
      <c r="A480" s="41" t="s">
        <v>6090</v>
      </c>
    </row>
    <row r="481" spans="1:1">
      <c r="A481" s="41" t="s">
        <v>6090</v>
      </c>
    </row>
    <row r="482" spans="1:1">
      <c r="A482" s="41" t="s">
        <v>6090</v>
      </c>
    </row>
    <row r="483" spans="1:1">
      <c r="A483" s="41" t="s">
        <v>6090</v>
      </c>
    </row>
    <row r="484" spans="1:1">
      <c r="A484" s="41" t="s">
        <v>6090</v>
      </c>
    </row>
    <row r="485" spans="1:1">
      <c r="A485" s="41" t="s">
        <v>6090</v>
      </c>
    </row>
    <row r="486" spans="1:1">
      <c r="A486" s="41" t="s">
        <v>6090</v>
      </c>
    </row>
    <row r="487" spans="1:1">
      <c r="A487" s="41" t="s">
        <v>6090</v>
      </c>
    </row>
    <row r="488" spans="1:1">
      <c r="A488" s="41" t="s">
        <v>6090</v>
      </c>
    </row>
    <row r="489" spans="1:1">
      <c r="A489" s="41" t="s">
        <v>6090</v>
      </c>
    </row>
    <row r="490" spans="1:1">
      <c r="A490" s="41" t="s">
        <v>6090</v>
      </c>
    </row>
    <row r="491" spans="1:1">
      <c r="A491" s="41" t="s">
        <v>6090</v>
      </c>
    </row>
    <row r="492" spans="1:1">
      <c r="A492" s="41" t="s">
        <v>6090</v>
      </c>
    </row>
    <row r="493" spans="1:1">
      <c r="A493" s="41" t="s">
        <v>6090</v>
      </c>
    </row>
    <row r="494" spans="1:1">
      <c r="A494" s="41" t="s">
        <v>6090</v>
      </c>
    </row>
    <row r="495" spans="1:1">
      <c r="A495" s="41" t="s">
        <v>6090</v>
      </c>
    </row>
    <row r="496" spans="1:1">
      <c r="A496" s="41" t="s">
        <v>6090</v>
      </c>
    </row>
    <row r="497" spans="1:1">
      <c r="A497" s="41" t="s">
        <v>6090</v>
      </c>
    </row>
    <row r="498" spans="1:1">
      <c r="A498" s="41" t="s">
        <v>6090</v>
      </c>
    </row>
    <row r="499" spans="1:1">
      <c r="A499" s="41" t="s">
        <v>6090</v>
      </c>
    </row>
    <row r="500" spans="1:1">
      <c r="A500" s="41" t="s">
        <v>6090</v>
      </c>
    </row>
    <row r="501" spans="1:1">
      <c r="A501" s="41" t="s">
        <v>6090</v>
      </c>
    </row>
    <row r="502" spans="1:1">
      <c r="A502" s="41" t="s">
        <v>6090</v>
      </c>
    </row>
    <row r="503" spans="1:1">
      <c r="A503" s="41" t="s">
        <v>6090</v>
      </c>
    </row>
    <row r="504" spans="1:1">
      <c r="A504" s="41" t="s">
        <v>6090</v>
      </c>
    </row>
    <row r="505" spans="1:1">
      <c r="A505" s="41" t="s">
        <v>6090</v>
      </c>
    </row>
    <row r="506" spans="1:1">
      <c r="A506" s="41" t="s">
        <v>6090</v>
      </c>
    </row>
    <row r="507" spans="1:1">
      <c r="A507" s="41" t="s">
        <v>6090</v>
      </c>
    </row>
    <row r="508" spans="1:1">
      <c r="A508" s="41" t="s">
        <v>6090</v>
      </c>
    </row>
    <row r="509" spans="1:1">
      <c r="A509" s="41" t="s">
        <v>6090</v>
      </c>
    </row>
    <row r="510" spans="1:1">
      <c r="A510" s="41" t="s">
        <v>6090</v>
      </c>
    </row>
    <row r="511" spans="1:1">
      <c r="A511" s="41" t="s">
        <v>6090</v>
      </c>
    </row>
    <row r="512" spans="1:1">
      <c r="A512" s="41" t="s">
        <v>6090</v>
      </c>
    </row>
    <row r="513" spans="1:1">
      <c r="A513" s="41" t="s">
        <v>6090</v>
      </c>
    </row>
    <row r="514" spans="1:1">
      <c r="A514" s="41" t="s">
        <v>6090</v>
      </c>
    </row>
    <row r="515" spans="1:1">
      <c r="A515" s="41" t="s">
        <v>6090</v>
      </c>
    </row>
    <row r="516" spans="1:1">
      <c r="A516" s="41" t="s">
        <v>6090</v>
      </c>
    </row>
    <row r="517" spans="1:1">
      <c r="A517" s="41" t="s">
        <v>6090</v>
      </c>
    </row>
    <row r="518" spans="1:1">
      <c r="A518" s="41" t="s">
        <v>6090</v>
      </c>
    </row>
    <row r="519" spans="1:1">
      <c r="A519" s="41" t="s">
        <v>6090</v>
      </c>
    </row>
    <row r="520" spans="1:1">
      <c r="A520" s="41" t="s">
        <v>6090</v>
      </c>
    </row>
    <row r="521" spans="1:1">
      <c r="A521" s="41" t="s">
        <v>6090</v>
      </c>
    </row>
    <row r="522" spans="1:1">
      <c r="A522" s="41" t="s">
        <v>6090</v>
      </c>
    </row>
    <row r="523" spans="1:1">
      <c r="A523" s="41" t="s">
        <v>6090</v>
      </c>
    </row>
    <row r="524" spans="1:1">
      <c r="A524" s="41" t="s">
        <v>6090</v>
      </c>
    </row>
    <row r="525" spans="1:1">
      <c r="A525" s="41" t="s">
        <v>6090</v>
      </c>
    </row>
    <row r="526" spans="1:1">
      <c r="A526" s="41" t="s">
        <v>6090</v>
      </c>
    </row>
    <row r="527" spans="1:1">
      <c r="A527" s="41" t="s">
        <v>6090</v>
      </c>
    </row>
    <row r="528" spans="1:1">
      <c r="A528" s="41" t="s">
        <v>6090</v>
      </c>
    </row>
    <row r="529" spans="1:1">
      <c r="A529" s="41" t="s">
        <v>6090</v>
      </c>
    </row>
    <row r="530" spans="1:1">
      <c r="A530" s="41" t="s">
        <v>6090</v>
      </c>
    </row>
    <row r="531" spans="1:1">
      <c r="A531" s="41" t="s">
        <v>6090</v>
      </c>
    </row>
    <row r="532" spans="1:1">
      <c r="A532" s="41" t="s">
        <v>6090</v>
      </c>
    </row>
    <row r="533" spans="1:1">
      <c r="A533" s="41" t="s">
        <v>6090</v>
      </c>
    </row>
    <row r="534" spans="1:1">
      <c r="A534" s="41" t="s">
        <v>6090</v>
      </c>
    </row>
    <row r="535" spans="1:1">
      <c r="A535" s="41" t="s">
        <v>6090</v>
      </c>
    </row>
    <row r="536" spans="1:1">
      <c r="A536" s="41" t="s">
        <v>6090</v>
      </c>
    </row>
    <row r="537" spans="1:1">
      <c r="A537" s="41" t="s">
        <v>6090</v>
      </c>
    </row>
    <row r="538" spans="1:1">
      <c r="A538" s="41" t="s">
        <v>6090</v>
      </c>
    </row>
    <row r="539" spans="1:1">
      <c r="A539" s="41" t="s">
        <v>6090</v>
      </c>
    </row>
    <row r="540" spans="1:1">
      <c r="A540" s="41" t="s">
        <v>6090</v>
      </c>
    </row>
    <row r="541" spans="1:1">
      <c r="A541" s="41" t="s">
        <v>6090</v>
      </c>
    </row>
    <row r="542" spans="1:1">
      <c r="A542" s="41" t="s">
        <v>6090</v>
      </c>
    </row>
    <row r="543" spans="1:1">
      <c r="A543" s="41" t="s">
        <v>6090</v>
      </c>
    </row>
    <row r="544" spans="1:1">
      <c r="A544" s="41" t="s">
        <v>6090</v>
      </c>
    </row>
    <row r="545" spans="1:1">
      <c r="A545" s="41" t="s">
        <v>6090</v>
      </c>
    </row>
    <row r="546" spans="1:1">
      <c r="A546" s="41" t="s">
        <v>6090</v>
      </c>
    </row>
    <row r="547" spans="1:1">
      <c r="A547" s="41" t="s">
        <v>6090</v>
      </c>
    </row>
    <row r="548" spans="1:1">
      <c r="A548" s="41" t="s">
        <v>6090</v>
      </c>
    </row>
    <row r="549" spans="1:1">
      <c r="A549" s="41" t="s">
        <v>6090</v>
      </c>
    </row>
    <row r="550" spans="1:1">
      <c r="A550" s="41" t="s">
        <v>6090</v>
      </c>
    </row>
    <row r="551" spans="1:1">
      <c r="A551" s="41" t="s">
        <v>6090</v>
      </c>
    </row>
    <row r="552" spans="1:1">
      <c r="A552" s="41" t="s">
        <v>6090</v>
      </c>
    </row>
    <row r="553" spans="1:1">
      <c r="A553" s="41" t="s">
        <v>6090</v>
      </c>
    </row>
    <row r="554" spans="1:1">
      <c r="A554" s="41" t="s">
        <v>6090</v>
      </c>
    </row>
    <row r="555" spans="1:1">
      <c r="A555" s="41" t="s">
        <v>6090</v>
      </c>
    </row>
    <row r="556" spans="1:1">
      <c r="A556" s="41" t="s">
        <v>6090</v>
      </c>
    </row>
    <row r="557" spans="1:1">
      <c r="A557" s="41" t="s">
        <v>6090</v>
      </c>
    </row>
    <row r="558" spans="1:1">
      <c r="A558" s="41" t="s">
        <v>6090</v>
      </c>
    </row>
    <row r="559" spans="1:1">
      <c r="A559" s="41" t="s">
        <v>6090</v>
      </c>
    </row>
    <row r="560" spans="1:1">
      <c r="A560" s="41" t="s">
        <v>6090</v>
      </c>
    </row>
    <row r="561" spans="1:1">
      <c r="A561" s="41" t="s">
        <v>6090</v>
      </c>
    </row>
    <row r="562" spans="1:1">
      <c r="A562" s="41" t="s">
        <v>6090</v>
      </c>
    </row>
    <row r="563" spans="1:1">
      <c r="A563" s="41" t="s">
        <v>6090</v>
      </c>
    </row>
    <row r="564" spans="1:1">
      <c r="A564" s="41" t="s">
        <v>6090</v>
      </c>
    </row>
    <row r="565" spans="1:1">
      <c r="A565" s="41" t="s">
        <v>6090</v>
      </c>
    </row>
    <row r="566" spans="1:1">
      <c r="A566" s="41" t="s">
        <v>6090</v>
      </c>
    </row>
    <row r="567" spans="1:1">
      <c r="A567" s="41" t="s">
        <v>6090</v>
      </c>
    </row>
    <row r="568" spans="1:1">
      <c r="A568" s="41" t="s">
        <v>6090</v>
      </c>
    </row>
    <row r="569" spans="1:1">
      <c r="A569" s="41" t="s">
        <v>6090</v>
      </c>
    </row>
    <row r="570" spans="1:1">
      <c r="A570" s="41" t="s">
        <v>6090</v>
      </c>
    </row>
    <row r="571" spans="1:1">
      <c r="A571" s="41" t="s">
        <v>6090</v>
      </c>
    </row>
    <row r="572" spans="1:1">
      <c r="A572" s="41" t="s">
        <v>6090</v>
      </c>
    </row>
    <row r="573" spans="1:1">
      <c r="A573" s="41" t="s">
        <v>6090</v>
      </c>
    </row>
    <row r="574" spans="1:1">
      <c r="A574" s="41" t="s">
        <v>6090</v>
      </c>
    </row>
    <row r="575" spans="1:1">
      <c r="A575" s="41" t="s">
        <v>6090</v>
      </c>
    </row>
    <row r="576" spans="1:1">
      <c r="A576" s="41" t="s">
        <v>6090</v>
      </c>
    </row>
    <row r="577" spans="1:1">
      <c r="A577" s="41" t="s">
        <v>6090</v>
      </c>
    </row>
    <row r="578" spans="1:1">
      <c r="A578" s="41" t="s">
        <v>6090</v>
      </c>
    </row>
    <row r="579" spans="1:1">
      <c r="A579" s="41" t="s">
        <v>6090</v>
      </c>
    </row>
    <row r="580" spans="1:1">
      <c r="A580" s="41" t="s">
        <v>6090</v>
      </c>
    </row>
    <row r="581" spans="1:1">
      <c r="A581" s="41" t="s">
        <v>6090</v>
      </c>
    </row>
    <row r="582" spans="1:1">
      <c r="A582" s="41" t="s">
        <v>6090</v>
      </c>
    </row>
    <row r="583" spans="1:1">
      <c r="A583" s="41" t="s">
        <v>6090</v>
      </c>
    </row>
    <row r="584" spans="1:1">
      <c r="A584" s="41" t="s">
        <v>6090</v>
      </c>
    </row>
    <row r="585" spans="1:1">
      <c r="A585" s="41" t="s">
        <v>6090</v>
      </c>
    </row>
    <row r="586" spans="1:1">
      <c r="A586" s="41" t="s">
        <v>6090</v>
      </c>
    </row>
    <row r="587" spans="1:1">
      <c r="A587" s="41" t="s">
        <v>6090</v>
      </c>
    </row>
    <row r="588" spans="1:1">
      <c r="A588" s="41" t="s">
        <v>6090</v>
      </c>
    </row>
    <row r="589" spans="1:1">
      <c r="A589" s="41" t="s">
        <v>6090</v>
      </c>
    </row>
    <row r="590" spans="1:1">
      <c r="A590" s="41" t="s">
        <v>6090</v>
      </c>
    </row>
    <row r="591" spans="1:1">
      <c r="A591" s="41" t="s">
        <v>6090</v>
      </c>
    </row>
    <row r="592" spans="1:1">
      <c r="A592" s="41" t="s">
        <v>6090</v>
      </c>
    </row>
    <row r="593" spans="1:1">
      <c r="A593" s="41" t="s">
        <v>6090</v>
      </c>
    </row>
    <row r="594" spans="1:1">
      <c r="A594" s="41" t="s">
        <v>6090</v>
      </c>
    </row>
    <row r="595" spans="1:1">
      <c r="A595" s="41" t="s">
        <v>6090</v>
      </c>
    </row>
    <row r="596" spans="1:1">
      <c r="A596" s="41" t="s">
        <v>6090</v>
      </c>
    </row>
    <row r="597" spans="1:1">
      <c r="A597" s="41" t="s">
        <v>6090</v>
      </c>
    </row>
    <row r="598" spans="1:1">
      <c r="A598" s="41" t="s">
        <v>6090</v>
      </c>
    </row>
    <row r="599" spans="1:1">
      <c r="A599" s="41" t="s">
        <v>6090</v>
      </c>
    </row>
    <row r="600" spans="1:1">
      <c r="A600" s="41" t="s">
        <v>6090</v>
      </c>
    </row>
    <row r="601" spans="1:1">
      <c r="A601" s="41" t="s">
        <v>6090</v>
      </c>
    </row>
    <row r="602" spans="1:1">
      <c r="A602" s="41" t="s">
        <v>6090</v>
      </c>
    </row>
    <row r="603" spans="1:1">
      <c r="A603" s="41" t="s">
        <v>6090</v>
      </c>
    </row>
    <row r="604" spans="1:1">
      <c r="A604" s="41" t="s">
        <v>6090</v>
      </c>
    </row>
    <row r="605" spans="1:1">
      <c r="A605" s="41" t="s">
        <v>6090</v>
      </c>
    </row>
    <row r="606" spans="1:1">
      <c r="A606" s="41" t="s">
        <v>6090</v>
      </c>
    </row>
    <row r="607" spans="1:1">
      <c r="A607" s="41" t="s">
        <v>6090</v>
      </c>
    </row>
    <row r="608" spans="1:1">
      <c r="A608" s="41" t="s">
        <v>6090</v>
      </c>
    </row>
    <row r="609" spans="1:1">
      <c r="A609" s="41" t="s">
        <v>6090</v>
      </c>
    </row>
    <row r="610" spans="1:1">
      <c r="A610" s="41" t="s">
        <v>6090</v>
      </c>
    </row>
    <row r="611" spans="1:1">
      <c r="A611" s="41" t="s">
        <v>6090</v>
      </c>
    </row>
    <row r="612" spans="1:1">
      <c r="A612" s="41" t="s">
        <v>6090</v>
      </c>
    </row>
    <row r="613" spans="1:1">
      <c r="A613" s="41" t="s">
        <v>6090</v>
      </c>
    </row>
    <row r="614" spans="1:1">
      <c r="A614" s="41" t="s">
        <v>6090</v>
      </c>
    </row>
    <row r="615" spans="1:1">
      <c r="A615" s="41" t="s">
        <v>6090</v>
      </c>
    </row>
    <row r="616" spans="1:1">
      <c r="A616" s="41" t="s">
        <v>6090</v>
      </c>
    </row>
    <row r="617" spans="1:1">
      <c r="A617" s="41" t="s">
        <v>6090</v>
      </c>
    </row>
    <row r="618" spans="1:1">
      <c r="A618" s="41" t="s">
        <v>6090</v>
      </c>
    </row>
    <row r="619" spans="1:1">
      <c r="A619" s="41" t="s">
        <v>6090</v>
      </c>
    </row>
    <row r="620" spans="1:1">
      <c r="A620" s="41" t="s">
        <v>6090</v>
      </c>
    </row>
    <row r="621" spans="1:1">
      <c r="A621" s="41" t="s">
        <v>6090</v>
      </c>
    </row>
    <row r="622" spans="1:1">
      <c r="A622" s="41" t="s">
        <v>6090</v>
      </c>
    </row>
    <row r="623" spans="1:1">
      <c r="A623" s="41" t="s">
        <v>6090</v>
      </c>
    </row>
    <row r="624" spans="1:1">
      <c r="A624" s="41" t="s">
        <v>6090</v>
      </c>
    </row>
    <row r="625" spans="1:1">
      <c r="A625" s="41" t="s">
        <v>6090</v>
      </c>
    </row>
    <row r="626" spans="1:1">
      <c r="A626" s="41" t="s">
        <v>6090</v>
      </c>
    </row>
    <row r="627" spans="1:1">
      <c r="A627" s="41" t="s">
        <v>6090</v>
      </c>
    </row>
    <row r="628" spans="1:1">
      <c r="A628" s="41" t="s">
        <v>6090</v>
      </c>
    </row>
    <row r="629" spans="1:1">
      <c r="A629" s="41" t="s">
        <v>6090</v>
      </c>
    </row>
    <row r="630" spans="1:1">
      <c r="A630" s="41" t="s">
        <v>6090</v>
      </c>
    </row>
    <row r="631" spans="1:1">
      <c r="A631" s="41" t="s">
        <v>6090</v>
      </c>
    </row>
    <row r="632" spans="1:1">
      <c r="A632" s="41" t="s">
        <v>6090</v>
      </c>
    </row>
    <row r="633" spans="1:1">
      <c r="A633" s="41" t="s">
        <v>6090</v>
      </c>
    </row>
    <row r="634" spans="1:1">
      <c r="A634" s="41" t="s">
        <v>6090</v>
      </c>
    </row>
    <row r="635" spans="1:1">
      <c r="A635" s="41" t="s">
        <v>6090</v>
      </c>
    </row>
    <row r="636" spans="1:1">
      <c r="A636" s="41" t="s">
        <v>6090</v>
      </c>
    </row>
    <row r="637" spans="1:1">
      <c r="A637" s="41" t="s">
        <v>6090</v>
      </c>
    </row>
    <row r="638" spans="1:1">
      <c r="A638" s="41" t="s">
        <v>6090</v>
      </c>
    </row>
    <row r="639" spans="1:1">
      <c r="A639" s="41" t="s">
        <v>6090</v>
      </c>
    </row>
    <row r="640" spans="1:1">
      <c r="A640" s="41" t="s">
        <v>6090</v>
      </c>
    </row>
    <row r="641" spans="1:1">
      <c r="A641" s="41" t="s">
        <v>6090</v>
      </c>
    </row>
    <row r="642" spans="1:1">
      <c r="A642" s="41" t="s">
        <v>6090</v>
      </c>
    </row>
    <row r="643" spans="1:1">
      <c r="A643" s="41" t="s">
        <v>6090</v>
      </c>
    </row>
    <row r="644" spans="1:1">
      <c r="A644" s="41" t="s">
        <v>6090</v>
      </c>
    </row>
    <row r="645" spans="1:1">
      <c r="A645" s="41" t="s">
        <v>6090</v>
      </c>
    </row>
    <row r="646" spans="1:1">
      <c r="A646" s="41" t="s">
        <v>6090</v>
      </c>
    </row>
    <row r="647" spans="1:1">
      <c r="A647" s="41" t="s">
        <v>6090</v>
      </c>
    </row>
    <row r="648" spans="1:1">
      <c r="A648" s="41" t="s">
        <v>6090</v>
      </c>
    </row>
    <row r="649" spans="1:1">
      <c r="A649" s="41" t="s">
        <v>6090</v>
      </c>
    </row>
    <row r="650" spans="1:1">
      <c r="A650" s="41" t="s">
        <v>6090</v>
      </c>
    </row>
    <row r="651" spans="1:1">
      <c r="A651" s="41" t="s">
        <v>6090</v>
      </c>
    </row>
    <row r="652" spans="1:1">
      <c r="A652" s="41" t="s">
        <v>6090</v>
      </c>
    </row>
    <row r="653" spans="1:1">
      <c r="A653" s="41" t="s">
        <v>6090</v>
      </c>
    </row>
    <row r="654" spans="1:1">
      <c r="A654" s="41" t="s">
        <v>6090</v>
      </c>
    </row>
    <row r="655" spans="1:1">
      <c r="A655" s="41" t="s">
        <v>6090</v>
      </c>
    </row>
    <row r="656" spans="1:1">
      <c r="A656" s="41" t="s">
        <v>6090</v>
      </c>
    </row>
    <row r="657" spans="1:1">
      <c r="A657" s="41" t="s">
        <v>6090</v>
      </c>
    </row>
    <row r="658" spans="1:1">
      <c r="A658" s="41" t="s">
        <v>6090</v>
      </c>
    </row>
    <row r="659" spans="1:1">
      <c r="A659" s="41" t="s">
        <v>6090</v>
      </c>
    </row>
    <row r="660" spans="1:1">
      <c r="A660" s="41" t="s">
        <v>6090</v>
      </c>
    </row>
    <row r="661" spans="1:1">
      <c r="A661" s="41" t="s">
        <v>6090</v>
      </c>
    </row>
    <row r="662" spans="1:1">
      <c r="A662" s="41" t="s">
        <v>6090</v>
      </c>
    </row>
    <row r="663" spans="1:1">
      <c r="A663" s="41" t="s">
        <v>6090</v>
      </c>
    </row>
    <row r="664" spans="1:1">
      <c r="A664" s="41" t="s">
        <v>6090</v>
      </c>
    </row>
    <row r="665" spans="1:1">
      <c r="A665" s="41" t="s">
        <v>6090</v>
      </c>
    </row>
    <row r="666" spans="1:1">
      <c r="A666" s="41" t="s">
        <v>6090</v>
      </c>
    </row>
    <row r="667" spans="1:1">
      <c r="A667" s="41" t="s">
        <v>6090</v>
      </c>
    </row>
    <row r="668" spans="1:1">
      <c r="A668" s="41" t="s">
        <v>6090</v>
      </c>
    </row>
    <row r="669" spans="1:1">
      <c r="A669" s="41" t="s">
        <v>6090</v>
      </c>
    </row>
    <row r="670" spans="1:1">
      <c r="A670" s="41" t="s">
        <v>6090</v>
      </c>
    </row>
    <row r="671" spans="1:1">
      <c r="A671" s="41" t="s">
        <v>6090</v>
      </c>
    </row>
    <row r="672" spans="1:1">
      <c r="A672" s="41" t="s">
        <v>6090</v>
      </c>
    </row>
    <row r="673" spans="1:1">
      <c r="A673" s="41" t="s">
        <v>6090</v>
      </c>
    </row>
    <row r="674" spans="1:1">
      <c r="A674" s="41" t="s">
        <v>6090</v>
      </c>
    </row>
    <row r="675" spans="1:1">
      <c r="A675" s="41" t="s">
        <v>6090</v>
      </c>
    </row>
    <row r="676" spans="1:1">
      <c r="A676" s="41" t="s">
        <v>6090</v>
      </c>
    </row>
    <row r="677" spans="1:1">
      <c r="A677" s="41" t="s">
        <v>6090</v>
      </c>
    </row>
    <row r="678" spans="1:1">
      <c r="A678" s="41" t="s">
        <v>6090</v>
      </c>
    </row>
    <row r="679" spans="1:1">
      <c r="A679" s="41" t="s">
        <v>6090</v>
      </c>
    </row>
    <row r="680" spans="1:1">
      <c r="A680" s="41" t="s">
        <v>6090</v>
      </c>
    </row>
    <row r="681" spans="1:1">
      <c r="A681" s="41" t="s">
        <v>6090</v>
      </c>
    </row>
    <row r="682" spans="1:1">
      <c r="A682" s="41" t="s">
        <v>6090</v>
      </c>
    </row>
    <row r="683" spans="1:1">
      <c r="A683" s="41" t="s">
        <v>6090</v>
      </c>
    </row>
    <row r="684" spans="1:1">
      <c r="A684" s="41" t="s">
        <v>6090</v>
      </c>
    </row>
    <row r="685" spans="1:1">
      <c r="A685" s="41" t="s">
        <v>6090</v>
      </c>
    </row>
    <row r="686" spans="1:1">
      <c r="A686" s="41" t="s">
        <v>6090</v>
      </c>
    </row>
    <row r="687" spans="1:1">
      <c r="A687" s="41" t="s">
        <v>6090</v>
      </c>
    </row>
    <row r="688" spans="1:1">
      <c r="A688" s="41" t="s">
        <v>6090</v>
      </c>
    </row>
    <row r="689" spans="1:1">
      <c r="A689" s="41" t="s">
        <v>6090</v>
      </c>
    </row>
    <row r="690" spans="1:1">
      <c r="A690" s="41" t="s">
        <v>6090</v>
      </c>
    </row>
    <row r="691" spans="1:1">
      <c r="A691" s="41" t="s">
        <v>6090</v>
      </c>
    </row>
    <row r="692" spans="1:1">
      <c r="A692" s="41" t="s">
        <v>6090</v>
      </c>
    </row>
    <row r="693" spans="1:1">
      <c r="A693" s="41" t="s">
        <v>6090</v>
      </c>
    </row>
    <row r="694" spans="1:1">
      <c r="A694" s="41" t="s">
        <v>6090</v>
      </c>
    </row>
    <row r="695" spans="1:1">
      <c r="A695" s="41" t="s">
        <v>6090</v>
      </c>
    </row>
    <row r="696" spans="1:1">
      <c r="A696" s="41" t="s">
        <v>6090</v>
      </c>
    </row>
    <row r="697" spans="1:1">
      <c r="A697" s="41" t="s">
        <v>6090</v>
      </c>
    </row>
    <row r="698" spans="1:1">
      <c r="A698" s="41" t="s">
        <v>6090</v>
      </c>
    </row>
    <row r="699" spans="1:1">
      <c r="A699" s="41" t="s">
        <v>6090</v>
      </c>
    </row>
    <row r="700" spans="1:1">
      <c r="A700" s="41" t="s">
        <v>6090</v>
      </c>
    </row>
    <row r="701" spans="1:1">
      <c r="A701" s="41" t="s">
        <v>6090</v>
      </c>
    </row>
    <row r="702" spans="1:1">
      <c r="A702" s="41" t="s">
        <v>6090</v>
      </c>
    </row>
    <row r="703" spans="1:1">
      <c r="A703" s="41" t="s">
        <v>6090</v>
      </c>
    </row>
    <row r="704" spans="1:1">
      <c r="A704" s="41" t="s">
        <v>6090</v>
      </c>
    </row>
    <row r="705" spans="1:1">
      <c r="A705" s="41" t="s">
        <v>6090</v>
      </c>
    </row>
    <row r="706" spans="1:1">
      <c r="A706" s="41" t="s">
        <v>6090</v>
      </c>
    </row>
    <row r="707" spans="1:1">
      <c r="A707" s="41" t="s">
        <v>6090</v>
      </c>
    </row>
    <row r="708" spans="1:1">
      <c r="A708" s="41" t="s">
        <v>6090</v>
      </c>
    </row>
    <row r="709" spans="1:1">
      <c r="A709" s="41" t="s">
        <v>6090</v>
      </c>
    </row>
    <row r="710" spans="1:1">
      <c r="A710" s="41" t="s">
        <v>6090</v>
      </c>
    </row>
    <row r="711" spans="1:1">
      <c r="A711" s="41" t="s">
        <v>6090</v>
      </c>
    </row>
    <row r="712" spans="1:1">
      <c r="A712" s="41" t="s">
        <v>6090</v>
      </c>
    </row>
    <row r="713" spans="1:1">
      <c r="A713" s="41" t="s">
        <v>6090</v>
      </c>
    </row>
    <row r="714" spans="1:1">
      <c r="A714" s="41" t="s">
        <v>6090</v>
      </c>
    </row>
    <row r="715" spans="1:1">
      <c r="A715" s="41" t="s">
        <v>6090</v>
      </c>
    </row>
    <row r="716" spans="1:1">
      <c r="A716" s="41" t="s">
        <v>6090</v>
      </c>
    </row>
    <row r="717" spans="1:1">
      <c r="A717" s="41" t="s">
        <v>6090</v>
      </c>
    </row>
    <row r="718" spans="1:1">
      <c r="A718" s="41" t="s">
        <v>6090</v>
      </c>
    </row>
    <row r="719" spans="1:1">
      <c r="A719" s="41" t="s">
        <v>6090</v>
      </c>
    </row>
    <row r="720" spans="1:1">
      <c r="A720" s="41" t="s">
        <v>6090</v>
      </c>
    </row>
    <row r="721" spans="1:1">
      <c r="A721" s="41" t="s">
        <v>6090</v>
      </c>
    </row>
    <row r="722" spans="1:1">
      <c r="A722" s="41" t="s">
        <v>6090</v>
      </c>
    </row>
    <row r="723" spans="1:1">
      <c r="A723" s="41" t="s">
        <v>6090</v>
      </c>
    </row>
    <row r="724" spans="1:1">
      <c r="A724" s="41" t="s">
        <v>6090</v>
      </c>
    </row>
    <row r="725" spans="1:1">
      <c r="A725" s="41" t="s">
        <v>6090</v>
      </c>
    </row>
    <row r="726" spans="1:1">
      <c r="A726" s="41" t="s">
        <v>6090</v>
      </c>
    </row>
    <row r="727" spans="1:1">
      <c r="A727" s="41" t="s">
        <v>6090</v>
      </c>
    </row>
    <row r="728" spans="1:1">
      <c r="A728" s="41" t="s">
        <v>6090</v>
      </c>
    </row>
    <row r="729" spans="1:1">
      <c r="A729" s="41" t="s">
        <v>6090</v>
      </c>
    </row>
    <row r="730" spans="1:1">
      <c r="A730" s="41" t="s">
        <v>6090</v>
      </c>
    </row>
    <row r="731" spans="1:1">
      <c r="A731" s="41" t="s">
        <v>6090</v>
      </c>
    </row>
    <row r="732" spans="1:1">
      <c r="A732" s="41" t="s">
        <v>6090</v>
      </c>
    </row>
    <row r="733" spans="1:1">
      <c r="A733" s="41" t="s">
        <v>6090</v>
      </c>
    </row>
    <row r="734" spans="1:1">
      <c r="A734" s="41" t="s">
        <v>6090</v>
      </c>
    </row>
    <row r="735" spans="1:1">
      <c r="A735" s="41" t="s">
        <v>6090</v>
      </c>
    </row>
    <row r="736" spans="1:1">
      <c r="A736" s="41" t="s">
        <v>6090</v>
      </c>
    </row>
    <row r="737" spans="1:1">
      <c r="A737" s="41" t="s">
        <v>6090</v>
      </c>
    </row>
    <row r="738" spans="1:1">
      <c r="A738" s="41" t="s">
        <v>6090</v>
      </c>
    </row>
    <row r="739" spans="1:1">
      <c r="A739" s="41" t="s">
        <v>6090</v>
      </c>
    </row>
    <row r="740" spans="1:1">
      <c r="A740" s="41" t="s">
        <v>6090</v>
      </c>
    </row>
    <row r="741" spans="1:1">
      <c r="A741" s="41" t="s">
        <v>6090</v>
      </c>
    </row>
    <row r="742" spans="1:1">
      <c r="A742" s="41" t="s">
        <v>6090</v>
      </c>
    </row>
    <row r="743" spans="1:1">
      <c r="A743" s="41" t="s">
        <v>6090</v>
      </c>
    </row>
    <row r="744" spans="1:1">
      <c r="A744" s="41" t="s">
        <v>6090</v>
      </c>
    </row>
    <row r="745" spans="1:1">
      <c r="A745" s="41" t="s">
        <v>6090</v>
      </c>
    </row>
    <row r="746" spans="1:1">
      <c r="A746" s="41" t="s">
        <v>6090</v>
      </c>
    </row>
    <row r="747" spans="1:1">
      <c r="A747" s="41" t="s">
        <v>6090</v>
      </c>
    </row>
    <row r="748" spans="1:1">
      <c r="A748" s="41" t="s">
        <v>6090</v>
      </c>
    </row>
    <row r="749" spans="1:1">
      <c r="A749" s="41" t="s">
        <v>6090</v>
      </c>
    </row>
    <row r="750" spans="1:1">
      <c r="A750" s="41" t="s">
        <v>6090</v>
      </c>
    </row>
    <row r="751" spans="1:1">
      <c r="A751" s="41" t="s">
        <v>6090</v>
      </c>
    </row>
    <row r="752" spans="1:1">
      <c r="A752" s="41" t="s">
        <v>6090</v>
      </c>
    </row>
    <row r="753" spans="1:1">
      <c r="A753" s="41" t="s">
        <v>6090</v>
      </c>
    </row>
    <row r="754" spans="1:1">
      <c r="A754" s="41" t="s">
        <v>6090</v>
      </c>
    </row>
    <row r="755" spans="1:1">
      <c r="A755" s="41" t="s">
        <v>6090</v>
      </c>
    </row>
    <row r="756" spans="1:1">
      <c r="A756" s="41" t="s">
        <v>6090</v>
      </c>
    </row>
    <row r="757" spans="1:1">
      <c r="A757" s="41" t="s">
        <v>6090</v>
      </c>
    </row>
    <row r="758" spans="1:1">
      <c r="A758" s="41" t="s">
        <v>6090</v>
      </c>
    </row>
    <row r="759" spans="1:1">
      <c r="A759" s="41" t="s">
        <v>6090</v>
      </c>
    </row>
    <row r="760" spans="1:1">
      <c r="A760" s="41" t="s">
        <v>6090</v>
      </c>
    </row>
    <row r="761" spans="1:1">
      <c r="A761" s="41" t="s">
        <v>6090</v>
      </c>
    </row>
    <row r="762" spans="1:1">
      <c r="A762" s="41" t="s">
        <v>6090</v>
      </c>
    </row>
    <row r="763" spans="1:1">
      <c r="A763" s="41" t="s">
        <v>6090</v>
      </c>
    </row>
    <row r="764" spans="1:1">
      <c r="A764" s="41" t="s">
        <v>6090</v>
      </c>
    </row>
    <row r="765" spans="1:1">
      <c r="A765" s="41" t="s">
        <v>6090</v>
      </c>
    </row>
    <row r="766" spans="1:1">
      <c r="A766" s="41" t="s">
        <v>6090</v>
      </c>
    </row>
    <row r="767" spans="1:1">
      <c r="A767" s="41" t="s">
        <v>6090</v>
      </c>
    </row>
    <row r="768" spans="1:1">
      <c r="A768" s="41" t="s">
        <v>6090</v>
      </c>
    </row>
    <row r="769" spans="1:1">
      <c r="A769" s="41" t="s">
        <v>6090</v>
      </c>
    </row>
    <row r="770" spans="1:1">
      <c r="A770" s="41" t="s">
        <v>6090</v>
      </c>
    </row>
    <row r="771" spans="1:1">
      <c r="A771" s="41" t="s">
        <v>6090</v>
      </c>
    </row>
    <row r="772" spans="1:1">
      <c r="A772" s="41" t="s">
        <v>6090</v>
      </c>
    </row>
    <row r="773" spans="1:1">
      <c r="A773" s="41" t="s">
        <v>6090</v>
      </c>
    </row>
    <row r="774" spans="1:1">
      <c r="A774" s="41" t="s">
        <v>6090</v>
      </c>
    </row>
    <row r="775" spans="1:1">
      <c r="A775" s="41" t="s">
        <v>6090</v>
      </c>
    </row>
    <row r="776" spans="1:1">
      <c r="A776" s="41" t="s">
        <v>6090</v>
      </c>
    </row>
    <row r="777" spans="1:1">
      <c r="A777" s="41" t="s">
        <v>6090</v>
      </c>
    </row>
    <row r="778" spans="1:1">
      <c r="A778" s="41" t="s">
        <v>6090</v>
      </c>
    </row>
    <row r="779" spans="1:1">
      <c r="A779" s="41" t="s">
        <v>6090</v>
      </c>
    </row>
    <row r="780" spans="1:1">
      <c r="A780" s="41" t="s">
        <v>6090</v>
      </c>
    </row>
    <row r="781" spans="1:1">
      <c r="A781" s="41" t="s">
        <v>6090</v>
      </c>
    </row>
    <row r="782" spans="1:1">
      <c r="A782" s="41" t="s">
        <v>6090</v>
      </c>
    </row>
    <row r="783" spans="1:1">
      <c r="A783" s="41" t="s">
        <v>6090</v>
      </c>
    </row>
    <row r="784" spans="1:1">
      <c r="A784" s="41" t="s">
        <v>6090</v>
      </c>
    </row>
    <row r="785" spans="1:1">
      <c r="A785" s="41" t="s">
        <v>6090</v>
      </c>
    </row>
    <row r="786" spans="1:1">
      <c r="A786" s="41" t="s">
        <v>6090</v>
      </c>
    </row>
    <row r="787" spans="1:1">
      <c r="A787" s="41" t="s">
        <v>6090</v>
      </c>
    </row>
    <row r="788" spans="1:1">
      <c r="A788" s="41" t="s">
        <v>6090</v>
      </c>
    </row>
    <row r="789" spans="1:1">
      <c r="A789" s="41" t="s">
        <v>6090</v>
      </c>
    </row>
    <row r="790" spans="1:1">
      <c r="A790" s="41" t="s">
        <v>6090</v>
      </c>
    </row>
    <row r="791" spans="1:1">
      <c r="A791" s="41" t="s">
        <v>6090</v>
      </c>
    </row>
    <row r="792" spans="1:1">
      <c r="A792" s="41" t="s">
        <v>6090</v>
      </c>
    </row>
    <row r="793" spans="1:1">
      <c r="A793" s="41" t="s">
        <v>6090</v>
      </c>
    </row>
    <row r="794" spans="1:1">
      <c r="A794" s="41" t="s">
        <v>6090</v>
      </c>
    </row>
    <row r="795" spans="1:1">
      <c r="A795" s="41" t="s">
        <v>6090</v>
      </c>
    </row>
    <row r="796" spans="1:1">
      <c r="A796" s="41" t="s">
        <v>6090</v>
      </c>
    </row>
    <row r="797" spans="1:1">
      <c r="A797" s="41" t="s">
        <v>6090</v>
      </c>
    </row>
    <row r="798" spans="1:1">
      <c r="A798" s="41" t="s">
        <v>6090</v>
      </c>
    </row>
    <row r="799" spans="1:1">
      <c r="A799" s="41" t="s">
        <v>6090</v>
      </c>
    </row>
    <row r="800" spans="1:1">
      <c r="A800" s="41" t="s">
        <v>6090</v>
      </c>
    </row>
    <row r="801" spans="1:1">
      <c r="A801" s="41" t="s">
        <v>6090</v>
      </c>
    </row>
    <row r="802" spans="1:1">
      <c r="A802" s="41" t="s">
        <v>6090</v>
      </c>
    </row>
    <row r="803" spans="1:1">
      <c r="A803" s="41" t="s">
        <v>6090</v>
      </c>
    </row>
    <row r="804" spans="1:1">
      <c r="A804" s="41" t="s">
        <v>6090</v>
      </c>
    </row>
    <row r="805" spans="1:1">
      <c r="A805" s="41" t="s">
        <v>6090</v>
      </c>
    </row>
    <row r="806" spans="1:1">
      <c r="A806" s="41" t="s">
        <v>6090</v>
      </c>
    </row>
    <row r="807" spans="1:1">
      <c r="A807" s="41" t="s">
        <v>6090</v>
      </c>
    </row>
    <row r="808" spans="1:1">
      <c r="A808" s="41" t="s">
        <v>6090</v>
      </c>
    </row>
    <row r="809" spans="1:1">
      <c r="A809" s="41" t="s">
        <v>6090</v>
      </c>
    </row>
    <row r="810" spans="1:1">
      <c r="A810" s="41" t="s">
        <v>6090</v>
      </c>
    </row>
    <row r="811" spans="1:1">
      <c r="A811" s="41" t="s">
        <v>6090</v>
      </c>
    </row>
    <row r="812" spans="1:1">
      <c r="A812" s="41" t="s">
        <v>6090</v>
      </c>
    </row>
    <row r="813" spans="1:1">
      <c r="A813" s="41" t="s">
        <v>6090</v>
      </c>
    </row>
    <row r="814" spans="1:1">
      <c r="A814" s="41" t="s">
        <v>6090</v>
      </c>
    </row>
    <row r="815" spans="1:1">
      <c r="A815" s="41" t="s">
        <v>6090</v>
      </c>
    </row>
    <row r="816" spans="1:1">
      <c r="A816" s="41" t="s">
        <v>6090</v>
      </c>
    </row>
    <row r="817" spans="1:1">
      <c r="A817" s="41" t="s">
        <v>6090</v>
      </c>
    </row>
    <row r="818" spans="1:1">
      <c r="A818" s="41" t="s">
        <v>6090</v>
      </c>
    </row>
    <row r="819" spans="1:1">
      <c r="A819" s="41" t="s">
        <v>6090</v>
      </c>
    </row>
    <row r="820" spans="1:1">
      <c r="A820" s="41" t="s">
        <v>6090</v>
      </c>
    </row>
    <row r="821" spans="1:1">
      <c r="A821" s="41" t="s">
        <v>6090</v>
      </c>
    </row>
    <row r="822" spans="1:1">
      <c r="A822" s="41" t="s">
        <v>6090</v>
      </c>
    </row>
    <row r="823" spans="1:1">
      <c r="A823" s="41" t="s">
        <v>6090</v>
      </c>
    </row>
    <row r="824" spans="1:1">
      <c r="A824" s="41" t="s">
        <v>6090</v>
      </c>
    </row>
    <row r="825" spans="1:1">
      <c r="A825" s="41" t="s">
        <v>6090</v>
      </c>
    </row>
    <row r="826" spans="1:1">
      <c r="A826" s="41" t="s">
        <v>6090</v>
      </c>
    </row>
    <row r="827" spans="1:1">
      <c r="A827" s="41" t="s">
        <v>6090</v>
      </c>
    </row>
    <row r="828" spans="1:1">
      <c r="A828" s="41" t="s">
        <v>6090</v>
      </c>
    </row>
    <row r="829" spans="1:1">
      <c r="A829" s="41" t="s">
        <v>6090</v>
      </c>
    </row>
    <row r="830" spans="1:1">
      <c r="A830" s="41" t="s">
        <v>6090</v>
      </c>
    </row>
    <row r="831" spans="1:1">
      <c r="A831" s="41" t="s">
        <v>6090</v>
      </c>
    </row>
    <row r="832" spans="1:1">
      <c r="A832" s="41" t="s">
        <v>6090</v>
      </c>
    </row>
    <row r="833" spans="1:1">
      <c r="A833" s="41" t="s">
        <v>6090</v>
      </c>
    </row>
    <row r="834" spans="1:1">
      <c r="A834" s="41" t="s">
        <v>6090</v>
      </c>
    </row>
    <row r="835" spans="1:1">
      <c r="A835" s="41" t="s">
        <v>6090</v>
      </c>
    </row>
    <row r="836" spans="1:1">
      <c r="A836" s="41" t="s">
        <v>6090</v>
      </c>
    </row>
    <row r="837" spans="1:1">
      <c r="A837" s="41" t="s">
        <v>6090</v>
      </c>
    </row>
    <row r="838" spans="1:1">
      <c r="A838" s="41" t="s">
        <v>6090</v>
      </c>
    </row>
    <row r="839" spans="1:1">
      <c r="A839" s="41" t="s">
        <v>6090</v>
      </c>
    </row>
    <row r="840" spans="1:1">
      <c r="A840" s="41" t="s">
        <v>6090</v>
      </c>
    </row>
    <row r="841" spans="1:1">
      <c r="A841" s="41" t="s">
        <v>6090</v>
      </c>
    </row>
    <row r="842" spans="1:1">
      <c r="A842" s="41" t="s">
        <v>6090</v>
      </c>
    </row>
    <row r="843" spans="1:1">
      <c r="A843" s="41" t="s">
        <v>6090</v>
      </c>
    </row>
    <row r="844" spans="1:1">
      <c r="A844" s="41" t="s">
        <v>6090</v>
      </c>
    </row>
    <row r="845" spans="1:1">
      <c r="A845" s="41" t="s">
        <v>6090</v>
      </c>
    </row>
    <row r="846" spans="1:1">
      <c r="A846" s="41" t="s">
        <v>6090</v>
      </c>
    </row>
    <row r="847" spans="1:1">
      <c r="A847" s="41" t="s">
        <v>6090</v>
      </c>
    </row>
    <row r="848" spans="1:1">
      <c r="A848" s="41" t="s">
        <v>6090</v>
      </c>
    </row>
    <row r="849" spans="1:1">
      <c r="A849" s="41" t="s">
        <v>6090</v>
      </c>
    </row>
    <row r="850" spans="1:1">
      <c r="A850" s="41" t="s">
        <v>6090</v>
      </c>
    </row>
    <row r="851" spans="1:1">
      <c r="A851" s="41" t="s">
        <v>6090</v>
      </c>
    </row>
    <row r="852" spans="1:1">
      <c r="A852" s="41" t="s">
        <v>6090</v>
      </c>
    </row>
    <row r="853" spans="1:1">
      <c r="A853" s="41" t="s">
        <v>6090</v>
      </c>
    </row>
    <row r="854" spans="1:1">
      <c r="A854" s="41" t="s">
        <v>6090</v>
      </c>
    </row>
    <row r="855" spans="1:1">
      <c r="A855" s="41" t="s">
        <v>6090</v>
      </c>
    </row>
    <row r="856" spans="1:1">
      <c r="A856" s="41" t="s">
        <v>6090</v>
      </c>
    </row>
    <row r="857" spans="1:1">
      <c r="A857" s="41" t="s">
        <v>6090</v>
      </c>
    </row>
    <row r="858" spans="1:1">
      <c r="A858" s="41" t="s">
        <v>6090</v>
      </c>
    </row>
    <row r="859" spans="1:1">
      <c r="A859" s="41" t="s">
        <v>6090</v>
      </c>
    </row>
    <row r="860" spans="1:1">
      <c r="A860" s="41" t="s">
        <v>6090</v>
      </c>
    </row>
    <row r="861" spans="1:1">
      <c r="A861" s="41" t="s">
        <v>6090</v>
      </c>
    </row>
    <row r="862" spans="1:1">
      <c r="A862" s="41" t="s">
        <v>6090</v>
      </c>
    </row>
    <row r="863" spans="1:1">
      <c r="A863" s="41" t="s">
        <v>6090</v>
      </c>
    </row>
    <row r="864" spans="1:1">
      <c r="A864" s="41" t="s">
        <v>6090</v>
      </c>
    </row>
    <row r="865" spans="1:1">
      <c r="A865" s="41" t="s">
        <v>6090</v>
      </c>
    </row>
    <row r="866" spans="1:1">
      <c r="A866" s="41" t="s">
        <v>6090</v>
      </c>
    </row>
    <row r="867" spans="1:1">
      <c r="A867" s="41" t="s">
        <v>6090</v>
      </c>
    </row>
    <row r="868" spans="1:1">
      <c r="A868" s="41" t="s">
        <v>6090</v>
      </c>
    </row>
    <row r="869" spans="1:1">
      <c r="A869" s="41" t="s">
        <v>6090</v>
      </c>
    </row>
    <row r="870" spans="1:1">
      <c r="A870" s="41" t="s">
        <v>6090</v>
      </c>
    </row>
    <row r="871" spans="1:1">
      <c r="A871" s="41" t="s">
        <v>6090</v>
      </c>
    </row>
    <row r="872" spans="1:1">
      <c r="A872" s="41" t="s">
        <v>6090</v>
      </c>
    </row>
    <row r="873" spans="1:1">
      <c r="A873" s="41" t="s">
        <v>6090</v>
      </c>
    </row>
    <row r="874" spans="1:1">
      <c r="A874" s="41" t="s">
        <v>6090</v>
      </c>
    </row>
    <row r="875" spans="1:1">
      <c r="A875" s="41" t="s">
        <v>6090</v>
      </c>
    </row>
    <row r="876" spans="1:1">
      <c r="A876" s="41" t="s">
        <v>6090</v>
      </c>
    </row>
    <row r="877" spans="1:1">
      <c r="A877" s="41" t="s">
        <v>6090</v>
      </c>
    </row>
    <row r="878" spans="1:1">
      <c r="A878" s="41" t="s">
        <v>6090</v>
      </c>
    </row>
    <row r="879" spans="1:1">
      <c r="A879" s="41" t="s">
        <v>6090</v>
      </c>
    </row>
    <row r="880" spans="1:1">
      <c r="A880" s="41" t="s">
        <v>6090</v>
      </c>
    </row>
    <row r="881" spans="1:1">
      <c r="A881" s="41" t="s">
        <v>6090</v>
      </c>
    </row>
    <row r="882" spans="1:1">
      <c r="A882" s="41" t="s">
        <v>6090</v>
      </c>
    </row>
    <row r="883" spans="1:1">
      <c r="A883" s="41" t="s">
        <v>6090</v>
      </c>
    </row>
    <row r="884" spans="1:1">
      <c r="A884" s="41" t="s">
        <v>6090</v>
      </c>
    </row>
    <row r="885" spans="1:1">
      <c r="A885" s="41" t="s">
        <v>6090</v>
      </c>
    </row>
    <row r="886" spans="1:1">
      <c r="A886" s="41" t="s">
        <v>6090</v>
      </c>
    </row>
    <row r="887" spans="1:1">
      <c r="A887" s="41" t="s">
        <v>6090</v>
      </c>
    </row>
    <row r="888" spans="1:1">
      <c r="A888" s="41" t="s">
        <v>6090</v>
      </c>
    </row>
    <row r="889" spans="1:1">
      <c r="A889" s="41" t="s">
        <v>6090</v>
      </c>
    </row>
    <row r="890" spans="1:1">
      <c r="A890" s="41" t="s">
        <v>6090</v>
      </c>
    </row>
    <row r="891" spans="1:1">
      <c r="A891" s="41" t="s">
        <v>6090</v>
      </c>
    </row>
    <row r="892" spans="1:1">
      <c r="A892" s="41" t="s">
        <v>6090</v>
      </c>
    </row>
    <row r="893" spans="1:1">
      <c r="A893" s="41" t="s">
        <v>6090</v>
      </c>
    </row>
    <row r="894" spans="1:1">
      <c r="A894" s="41" t="s">
        <v>6090</v>
      </c>
    </row>
    <row r="895" spans="1:1">
      <c r="A895" s="41" t="s">
        <v>6090</v>
      </c>
    </row>
    <row r="896" spans="1:1">
      <c r="A896" s="41" t="s">
        <v>6090</v>
      </c>
    </row>
    <row r="897" spans="1:1">
      <c r="A897" s="41" t="s">
        <v>6090</v>
      </c>
    </row>
    <row r="898" spans="1:1">
      <c r="A898" s="41" t="s">
        <v>6090</v>
      </c>
    </row>
    <row r="899" spans="1:1">
      <c r="A899" s="41" t="s">
        <v>6090</v>
      </c>
    </row>
    <row r="900" spans="1:1">
      <c r="A900" s="41" t="s">
        <v>6090</v>
      </c>
    </row>
    <row r="901" spans="1:1">
      <c r="A901" s="41" t="s">
        <v>6090</v>
      </c>
    </row>
    <row r="902" spans="1:1">
      <c r="A902" s="41" t="s">
        <v>6090</v>
      </c>
    </row>
    <row r="903" spans="1:1">
      <c r="A903" s="41" t="s">
        <v>6090</v>
      </c>
    </row>
    <row r="904" spans="1:1">
      <c r="A904" s="41" t="s">
        <v>6090</v>
      </c>
    </row>
    <row r="905" spans="1:1">
      <c r="A905" s="41" t="s">
        <v>6090</v>
      </c>
    </row>
    <row r="906" spans="1:1">
      <c r="A906" s="41" t="s">
        <v>6090</v>
      </c>
    </row>
    <row r="907" spans="1:1">
      <c r="A907" s="41" t="s">
        <v>6090</v>
      </c>
    </row>
    <row r="908" spans="1:1">
      <c r="A908" s="41" t="s">
        <v>6090</v>
      </c>
    </row>
    <row r="909" spans="1:1">
      <c r="A909" s="41" t="s">
        <v>6090</v>
      </c>
    </row>
    <row r="910" spans="1:1">
      <c r="A910" s="41" t="s">
        <v>6090</v>
      </c>
    </row>
    <row r="911" spans="1:1">
      <c r="A911" s="41" t="s">
        <v>6090</v>
      </c>
    </row>
    <row r="912" spans="1:1">
      <c r="A912" s="41" t="s">
        <v>6090</v>
      </c>
    </row>
    <row r="913" spans="1:1">
      <c r="A913" s="41" t="s">
        <v>6090</v>
      </c>
    </row>
    <row r="914" spans="1:1">
      <c r="A914" s="41" t="s">
        <v>6090</v>
      </c>
    </row>
    <row r="915" spans="1:1">
      <c r="A915" s="41" t="s">
        <v>6090</v>
      </c>
    </row>
    <row r="916" spans="1:1">
      <c r="A916" s="41" t="s">
        <v>6090</v>
      </c>
    </row>
    <row r="917" spans="1:1">
      <c r="A917" s="41" t="s">
        <v>6090</v>
      </c>
    </row>
    <row r="918" spans="1:1">
      <c r="A918" s="41" t="s">
        <v>6090</v>
      </c>
    </row>
    <row r="919" spans="1:1">
      <c r="A919" s="41" t="s">
        <v>6090</v>
      </c>
    </row>
    <row r="920" spans="1:1">
      <c r="A920" s="41" t="s">
        <v>6090</v>
      </c>
    </row>
    <row r="921" spans="1:1">
      <c r="A921" s="41" t="s">
        <v>6090</v>
      </c>
    </row>
    <row r="922" spans="1:1">
      <c r="A922" s="41" t="s">
        <v>6090</v>
      </c>
    </row>
    <row r="923" spans="1:1">
      <c r="A923" s="41" t="s">
        <v>6090</v>
      </c>
    </row>
    <row r="924" spans="1:1">
      <c r="A924" s="41" t="s">
        <v>6090</v>
      </c>
    </row>
    <row r="925" spans="1:1">
      <c r="A925" s="41" t="s">
        <v>6090</v>
      </c>
    </row>
    <row r="926" spans="1:1">
      <c r="A926" s="41" t="s">
        <v>6090</v>
      </c>
    </row>
    <row r="927" spans="1:1">
      <c r="A927" s="41" t="s">
        <v>6090</v>
      </c>
    </row>
    <row r="928" spans="1:1">
      <c r="A928" s="41" t="s">
        <v>6090</v>
      </c>
    </row>
    <row r="929" spans="1:1">
      <c r="A929" s="41" t="s">
        <v>6090</v>
      </c>
    </row>
    <row r="930" spans="1:1">
      <c r="A930" s="41" t="s">
        <v>6090</v>
      </c>
    </row>
    <row r="931" spans="1:1">
      <c r="A931" s="41" t="s">
        <v>6090</v>
      </c>
    </row>
    <row r="932" spans="1:1">
      <c r="A932" s="41" t="s">
        <v>6090</v>
      </c>
    </row>
    <row r="933" spans="1:1">
      <c r="A933" s="41" t="s">
        <v>6090</v>
      </c>
    </row>
    <row r="934" spans="1:1">
      <c r="A934" s="41" t="s">
        <v>6090</v>
      </c>
    </row>
    <row r="935" spans="1:1">
      <c r="A935" s="41" t="s">
        <v>6090</v>
      </c>
    </row>
    <row r="936" spans="1:1">
      <c r="A936" s="41" t="s">
        <v>6090</v>
      </c>
    </row>
    <row r="937" spans="1:1">
      <c r="A937" s="41" t="s">
        <v>6090</v>
      </c>
    </row>
    <row r="938" spans="1:1">
      <c r="A938" s="41" t="s">
        <v>6090</v>
      </c>
    </row>
    <row r="939" spans="1:1">
      <c r="A939" s="41" t="s">
        <v>6090</v>
      </c>
    </row>
    <row r="940" spans="1:1">
      <c r="A940" s="41" t="s">
        <v>6090</v>
      </c>
    </row>
    <row r="941" spans="1:1">
      <c r="A941" s="41" t="s">
        <v>6090</v>
      </c>
    </row>
    <row r="942" spans="1:1">
      <c r="A942" s="41" t="s">
        <v>6090</v>
      </c>
    </row>
    <row r="943" spans="1:1">
      <c r="A943" s="41" t="s">
        <v>6090</v>
      </c>
    </row>
    <row r="944" spans="1:1">
      <c r="A944" s="41" t="s">
        <v>6090</v>
      </c>
    </row>
    <row r="945" spans="1:1">
      <c r="A945" s="41" t="s">
        <v>6090</v>
      </c>
    </row>
    <row r="946" spans="1:1">
      <c r="A946" s="41" t="s">
        <v>6090</v>
      </c>
    </row>
    <row r="947" spans="1:1">
      <c r="A947" s="41" t="s">
        <v>6090</v>
      </c>
    </row>
    <row r="948" spans="1:1">
      <c r="A948" s="41" t="s">
        <v>6090</v>
      </c>
    </row>
    <row r="949" spans="1:1">
      <c r="A949" s="41" t="s">
        <v>6090</v>
      </c>
    </row>
    <row r="950" spans="1:1">
      <c r="A950" s="41" t="s">
        <v>6090</v>
      </c>
    </row>
    <row r="951" spans="1:1">
      <c r="A951" s="41" t="s">
        <v>6090</v>
      </c>
    </row>
    <row r="952" spans="1:1">
      <c r="A952" s="41" t="s">
        <v>6090</v>
      </c>
    </row>
    <row r="953" spans="1:1">
      <c r="A953" s="41" t="s">
        <v>6090</v>
      </c>
    </row>
    <row r="954" spans="1:1">
      <c r="A954" s="41" t="s">
        <v>6090</v>
      </c>
    </row>
    <row r="955" spans="1:1">
      <c r="A955" s="41" t="s">
        <v>6090</v>
      </c>
    </row>
    <row r="956" spans="1:1">
      <c r="A956" s="41" t="s">
        <v>6090</v>
      </c>
    </row>
    <row r="957" spans="1:1">
      <c r="A957" s="41" t="s">
        <v>6090</v>
      </c>
    </row>
    <row r="958" spans="1:1">
      <c r="A958" s="41" t="s">
        <v>6090</v>
      </c>
    </row>
    <row r="959" spans="1:1">
      <c r="A959" s="41" t="s">
        <v>6090</v>
      </c>
    </row>
    <row r="960" spans="1:1">
      <c r="A960" s="41" t="s">
        <v>6090</v>
      </c>
    </row>
    <row r="961" spans="1:1">
      <c r="A961" s="41" t="s">
        <v>6090</v>
      </c>
    </row>
    <row r="962" spans="1:1">
      <c r="A962" s="41" t="s">
        <v>6090</v>
      </c>
    </row>
    <row r="963" spans="1:1">
      <c r="A963" s="41" t="s">
        <v>6090</v>
      </c>
    </row>
    <row r="964" spans="1:1">
      <c r="A964" s="41" t="s">
        <v>6090</v>
      </c>
    </row>
    <row r="965" spans="1:1">
      <c r="A965" s="41" t="s">
        <v>6090</v>
      </c>
    </row>
    <row r="966" spans="1:1">
      <c r="A966" s="41" t="s">
        <v>6090</v>
      </c>
    </row>
    <row r="967" spans="1:1">
      <c r="A967" s="41" t="s">
        <v>6090</v>
      </c>
    </row>
    <row r="968" spans="1:1">
      <c r="A968" s="41" t="s">
        <v>6090</v>
      </c>
    </row>
    <row r="969" spans="1:1">
      <c r="A969" s="41" t="s">
        <v>6090</v>
      </c>
    </row>
    <row r="970" spans="1:1">
      <c r="A970" s="41" t="s">
        <v>6090</v>
      </c>
    </row>
    <row r="971" spans="1:1">
      <c r="A971" s="41" t="s">
        <v>6090</v>
      </c>
    </row>
    <row r="972" spans="1:1">
      <c r="A972" s="41" t="s">
        <v>6090</v>
      </c>
    </row>
    <row r="973" spans="1:1">
      <c r="A973" s="41" t="s">
        <v>6090</v>
      </c>
    </row>
    <row r="974" spans="1:1">
      <c r="A974" s="41" t="s">
        <v>6090</v>
      </c>
    </row>
    <row r="975" spans="1:1">
      <c r="A975" s="41" t="s">
        <v>6090</v>
      </c>
    </row>
    <row r="976" spans="1:1">
      <c r="A976" s="41" t="s">
        <v>6090</v>
      </c>
    </row>
    <row r="977" spans="1:1">
      <c r="A977" s="41" t="s">
        <v>6090</v>
      </c>
    </row>
    <row r="978" spans="1:1">
      <c r="A978" s="41" t="s">
        <v>6090</v>
      </c>
    </row>
    <row r="979" spans="1:1">
      <c r="A979" s="41" t="s">
        <v>6090</v>
      </c>
    </row>
    <row r="980" spans="1:1">
      <c r="A980" s="41" t="s">
        <v>6090</v>
      </c>
    </row>
    <row r="981" spans="1:1">
      <c r="A981" s="41" t="s">
        <v>6090</v>
      </c>
    </row>
    <row r="982" spans="1:1">
      <c r="A982" s="41" t="s">
        <v>6090</v>
      </c>
    </row>
    <row r="983" spans="1:1">
      <c r="A983" s="41" t="s">
        <v>6090</v>
      </c>
    </row>
    <row r="984" spans="1:1">
      <c r="A984" s="41" t="s">
        <v>6090</v>
      </c>
    </row>
    <row r="985" spans="1:1">
      <c r="A985" s="41" t="s">
        <v>6090</v>
      </c>
    </row>
    <row r="986" spans="1:1">
      <c r="A986" s="41" t="s">
        <v>6090</v>
      </c>
    </row>
    <row r="987" spans="1:1">
      <c r="A987" s="41" t="s">
        <v>6090</v>
      </c>
    </row>
    <row r="988" spans="1:1">
      <c r="A988" s="41" t="s">
        <v>6090</v>
      </c>
    </row>
    <row r="989" spans="1:1">
      <c r="A989" s="41" t="s">
        <v>6090</v>
      </c>
    </row>
    <row r="990" spans="1:1">
      <c r="A990" s="41" t="s">
        <v>6090</v>
      </c>
    </row>
    <row r="991" spans="1:1">
      <c r="A991" s="41" t="s">
        <v>6090</v>
      </c>
    </row>
    <row r="992" spans="1:1">
      <c r="A992" s="41" t="s">
        <v>6090</v>
      </c>
    </row>
    <row r="993" spans="1:1">
      <c r="A993" s="41" t="s">
        <v>6090</v>
      </c>
    </row>
    <row r="994" spans="1:1">
      <c r="A994" s="41" t="s">
        <v>6090</v>
      </c>
    </row>
    <row r="995" spans="1:1">
      <c r="A995" s="41" t="s">
        <v>6090</v>
      </c>
    </row>
    <row r="996" spans="1:1">
      <c r="A996" s="41" t="s">
        <v>6090</v>
      </c>
    </row>
    <row r="997" spans="1:1">
      <c r="A997" s="41" t="s">
        <v>6090</v>
      </c>
    </row>
    <row r="998" spans="1:1">
      <c r="A998" s="41" t="s">
        <v>6090</v>
      </c>
    </row>
    <row r="999" spans="1:1">
      <c r="A999" s="41" t="s">
        <v>6090</v>
      </c>
    </row>
    <row r="1000" spans="1:1">
      <c r="A1000" s="41" t="s">
        <v>6090</v>
      </c>
    </row>
    <row r="1001" spans="1:1">
      <c r="A1001" s="41" t="s">
        <v>6090</v>
      </c>
    </row>
    <row r="1002" spans="1:1">
      <c r="A1002" s="41" t="s">
        <v>6090</v>
      </c>
    </row>
    <row r="1003" spans="1:1">
      <c r="A1003" s="41" t="s">
        <v>6090</v>
      </c>
    </row>
    <row r="1004" spans="1:1">
      <c r="A1004" s="41" t="s">
        <v>6090</v>
      </c>
    </row>
    <row r="1005" spans="1:1">
      <c r="A1005" s="41" t="s">
        <v>6090</v>
      </c>
    </row>
    <row r="1006" spans="1:1">
      <c r="A1006" s="41" t="s">
        <v>6090</v>
      </c>
    </row>
    <row r="1007" spans="1:1">
      <c r="A1007" s="41" t="s">
        <v>6090</v>
      </c>
    </row>
    <row r="1008" spans="1:1">
      <c r="A1008" s="41" t="s">
        <v>6090</v>
      </c>
    </row>
    <row r="1009" spans="1:1">
      <c r="A1009" s="41" t="s">
        <v>6090</v>
      </c>
    </row>
    <row r="1010" spans="1:1">
      <c r="A1010" s="41" t="s">
        <v>6090</v>
      </c>
    </row>
    <row r="1011" spans="1:1">
      <c r="A1011" s="41" t="s">
        <v>6090</v>
      </c>
    </row>
    <row r="1012" spans="1:1">
      <c r="A1012" s="41" t="s">
        <v>6090</v>
      </c>
    </row>
    <row r="1013" spans="1:1">
      <c r="A1013" s="41" t="s">
        <v>6090</v>
      </c>
    </row>
    <row r="1014" spans="1:1">
      <c r="A1014" s="41" t="s">
        <v>6090</v>
      </c>
    </row>
    <row r="1015" spans="1:1">
      <c r="A1015" s="41" t="s">
        <v>6090</v>
      </c>
    </row>
    <row r="1016" spans="1:1">
      <c r="A1016" s="41" t="s">
        <v>6090</v>
      </c>
    </row>
    <row r="1017" spans="1:1">
      <c r="A1017" s="41" t="s">
        <v>6090</v>
      </c>
    </row>
    <row r="1018" spans="1:1">
      <c r="A1018" s="41" t="s">
        <v>6090</v>
      </c>
    </row>
    <row r="1019" spans="1:1">
      <c r="A1019" s="41" t="s">
        <v>6090</v>
      </c>
    </row>
    <row r="1020" spans="1:1">
      <c r="A1020" s="41" t="s">
        <v>6090</v>
      </c>
    </row>
    <row r="1021" spans="1:1">
      <c r="A1021" s="41" t="s">
        <v>6090</v>
      </c>
    </row>
    <row r="1022" spans="1:1">
      <c r="A1022" s="41" t="s">
        <v>6090</v>
      </c>
    </row>
    <row r="1023" spans="1:1">
      <c r="A1023" s="41" t="s">
        <v>6090</v>
      </c>
    </row>
    <row r="1024" spans="1:1">
      <c r="A1024" s="41" t="s">
        <v>6090</v>
      </c>
    </row>
    <row r="1025" spans="1:1">
      <c r="A1025" s="41" t="s">
        <v>6090</v>
      </c>
    </row>
    <row r="1026" spans="1:1">
      <c r="A1026" s="41" t="s">
        <v>6090</v>
      </c>
    </row>
    <row r="1027" spans="1:1">
      <c r="A1027" s="41" t="s">
        <v>6090</v>
      </c>
    </row>
    <row r="1028" spans="1:1">
      <c r="A1028" s="41" t="s">
        <v>6090</v>
      </c>
    </row>
    <row r="1029" spans="1:1">
      <c r="A1029" s="41" t="s">
        <v>6090</v>
      </c>
    </row>
    <row r="1030" spans="1:1">
      <c r="A1030" s="41" t="s">
        <v>6090</v>
      </c>
    </row>
    <row r="1031" spans="1:1">
      <c r="A1031" s="41" t="s">
        <v>6090</v>
      </c>
    </row>
    <row r="1032" spans="1:1">
      <c r="A1032" s="41" t="s">
        <v>6090</v>
      </c>
    </row>
    <row r="1033" spans="1:1">
      <c r="A1033" s="41" t="s">
        <v>6090</v>
      </c>
    </row>
    <row r="1034" spans="1:1">
      <c r="A1034" s="41" t="s">
        <v>6090</v>
      </c>
    </row>
    <row r="1035" spans="1:1">
      <c r="A1035" s="41" t="s">
        <v>6090</v>
      </c>
    </row>
    <row r="1036" spans="1:1">
      <c r="A1036" s="41" t="s">
        <v>6090</v>
      </c>
    </row>
    <row r="1037" spans="1:1">
      <c r="A1037" s="41" t="s">
        <v>6090</v>
      </c>
    </row>
    <row r="1038" spans="1:1">
      <c r="A1038" s="41" t="s">
        <v>6090</v>
      </c>
    </row>
    <row r="1039" spans="1:1">
      <c r="A1039" s="41" t="s">
        <v>6090</v>
      </c>
    </row>
    <row r="1040" spans="1:1">
      <c r="A1040" s="41" t="s">
        <v>6090</v>
      </c>
    </row>
    <row r="1041" spans="1:1">
      <c r="A1041" s="41" t="s">
        <v>6090</v>
      </c>
    </row>
    <row r="1042" spans="1:1">
      <c r="A1042" s="41" t="s">
        <v>6090</v>
      </c>
    </row>
    <row r="1043" spans="1:1">
      <c r="A1043" s="41" t="s">
        <v>6090</v>
      </c>
    </row>
    <row r="1044" spans="1:1">
      <c r="A1044" s="41" t="s">
        <v>6090</v>
      </c>
    </row>
    <row r="1045" spans="1:1">
      <c r="A1045" s="41" t="s">
        <v>6090</v>
      </c>
    </row>
    <row r="1046" spans="1:1">
      <c r="A1046" s="41" t="s">
        <v>6090</v>
      </c>
    </row>
    <row r="1047" spans="1:1">
      <c r="A1047" s="41" t="s">
        <v>6090</v>
      </c>
    </row>
    <row r="1048" spans="1:1">
      <c r="A1048" s="41" t="s">
        <v>6090</v>
      </c>
    </row>
    <row r="1049" spans="1:1">
      <c r="A1049" s="41" t="s">
        <v>6090</v>
      </c>
    </row>
    <row r="1050" spans="1:1">
      <c r="A1050" s="41" t="s">
        <v>6090</v>
      </c>
    </row>
    <row r="1051" spans="1:1">
      <c r="A1051" s="41" t="s">
        <v>6090</v>
      </c>
    </row>
    <row r="1052" spans="1:1">
      <c r="A1052" s="41" t="s">
        <v>6090</v>
      </c>
    </row>
    <row r="1053" spans="1:1">
      <c r="A1053" s="41" t="s">
        <v>6090</v>
      </c>
    </row>
    <row r="1054" spans="1:1">
      <c r="A1054" s="41" t="s">
        <v>6090</v>
      </c>
    </row>
    <row r="1055" spans="1:1">
      <c r="A1055" s="41" t="s">
        <v>6090</v>
      </c>
    </row>
    <row r="1056" spans="1:1">
      <c r="A1056" s="41" t="s">
        <v>6090</v>
      </c>
    </row>
    <row r="1057" spans="1:1">
      <c r="A1057" s="41" t="s">
        <v>6090</v>
      </c>
    </row>
    <row r="1058" spans="1:1">
      <c r="A1058" s="41" t="s">
        <v>6090</v>
      </c>
    </row>
    <row r="1059" spans="1:1">
      <c r="A1059" s="41" t="s">
        <v>6090</v>
      </c>
    </row>
    <row r="1060" spans="1:1">
      <c r="A1060" s="41" t="s">
        <v>6090</v>
      </c>
    </row>
    <row r="1061" spans="1:1">
      <c r="A1061" s="41" t="s">
        <v>6090</v>
      </c>
    </row>
    <row r="1062" spans="1:1">
      <c r="A1062" s="41" t="s">
        <v>6090</v>
      </c>
    </row>
    <row r="1063" spans="1:1">
      <c r="A1063" s="41" t="s">
        <v>6090</v>
      </c>
    </row>
    <row r="1064" spans="1:1">
      <c r="A1064" s="41" t="s">
        <v>6090</v>
      </c>
    </row>
    <row r="1065" spans="1:1">
      <c r="A1065" s="41" t="s">
        <v>6090</v>
      </c>
    </row>
    <row r="1066" spans="1:1">
      <c r="A1066" s="41" t="s">
        <v>6090</v>
      </c>
    </row>
    <row r="1067" spans="1:1">
      <c r="A1067" s="41" t="s">
        <v>6090</v>
      </c>
    </row>
    <row r="1068" spans="1:1">
      <c r="A1068" s="41" t="s">
        <v>6090</v>
      </c>
    </row>
    <row r="1069" spans="1:1">
      <c r="A1069" s="41" t="s">
        <v>6090</v>
      </c>
    </row>
    <row r="1070" spans="1:1">
      <c r="A1070" s="41" t="s">
        <v>6090</v>
      </c>
    </row>
    <row r="1071" spans="1:1">
      <c r="A1071" s="41" t="s">
        <v>6090</v>
      </c>
    </row>
    <row r="1072" spans="1:1">
      <c r="A1072" s="41" t="s">
        <v>6090</v>
      </c>
    </row>
    <row r="1073" spans="1:1">
      <c r="A1073" s="41" t="s">
        <v>6090</v>
      </c>
    </row>
    <row r="1074" spans="1:1">
      <c r="A1074" s="41" t="s">
        <v>6090</v>
      </c>
    </row>
    <row r="1075" spans="1:1">
      <c r="A1075" s="41" t="s">
        <v>6090</v>
      </c>
    </row>
    <row r="1076" spans="1:1">
      <c r="A1076" s="41" t="s">
        <v>6090</v>
      </c>
    </row>
    <row r="1077" spans="1:1">
      <c r="A1077" s="41" t="s">
        <v>6090</v>
      </c>
    </row>
    <row r="1078" spans="1:1">
      <c r="A1078" s="41" t="s">
        <v>6090</v>
      </c>
    </row>
    <row r="1079" spans="1:1">
      <c r="A1079" s="41" t="s">
        <v>6090</v>
      </c>
    </row>
    <row r="1080" spans="1:1">
      <c r="A1080" s="41" t="s">
        <v>6090</v>
      </c>
    </row>
    <row r="1081" spans="1:1">
      <c r="A1081" s="41" t="s">
        <v>6090</v>
      </c>
    </row>
    <row r="1082" spans="1:1">
      <c r="A1082" s="41" t="s">
        <v>6090</v>
      </c>
    </row>
    <row r="1083" spans="1:1">
      <c r="A1083" s="41" t="s">
        <v>6090</v>
      </c>
    </row>
    <row r="1084" spans="1:1">
      <c r="A1084" s="41" t="s">
        <v>6090</v>
      </c>
    </row>
    <row r="1085" spans="1:1">
      <c r="A1085" s="41" t="s">
        <v>6090</v>
      </c>
    </row>
    <row r="1086" spans="1:1">
      <c r="A1086" s="41" t="s">
        <v>6090</v>
      </c>
    </row>
    <row r="1087" spans="1:1">
      <c r="A1087" s="41" t="s">
        <v>6090</v>
      </c>
    </row>
    <row r="1088" spans="1:1">
      <c r="A1088" s="41" t="s">
        <v>6090</v>
      </c>
    </row>
    <row r="1089" spans="1:1">
      <c r="A1089" s="41" t="s">
        <v>6090</v>
      </c>
    </row>
    <row r="1090" spans="1:1">
      <c r="A1090" s="41" t="s">
        <v>6090</v>
      </c>
    </row>
    <row r="1091" spans="1:1">
      <c r="A1091" s="41" t="s">
        <v>6090</v>
      </c>
    </row>
    <row r="1092" spans="1:1">
      <c r="A1092" s="41" t="s">
        <v>6090</v>
      </c>
    </row>
    <row r="1093" spans="1:1">
      <c r="A1093" s="41" t="s">
        <v>6090</v>
      </c>
    </row>
    <row r="1094" spans="1:1">
      <c r="A1094" s="41" t="s">
        <v>6090</v>
      </c>
    </row>
    <row r="1095" spans="1:1">
      <c r="A1095" s="41" t="s">
        <v>6090</v>
      </c>
    </row>
    <row r="1096" spans="1:1">
      <c r="A1096" s="41" t="s">
        <v>6090</v>
      </c>
    </row>
    <row r="1097" spans="1:1">
      <c r="A1097" s="41" t="s">
        <v>6090</v>
      </c>
    </row>
    <row r="1098" spans="1:1">
      <c r="A1098" s="41" t="s">
        <v>6090</v>
      </c>
    </row>
    <row r="1099" spans="1:1">
      <c r="A1099" s="41" t="s">
        <v>6090</v>
      </c>
    </row>
    <row r="1100" spans="1:1">
      <c r="A1100" s="41" t="s">
        <v>6090</v>
      </c>
    </row>
    <row r="1101" spans="1:1">
      <c r="A1101" s="41" t="s">
        <v>6090</v>
      </c>
    </row>
    <row r="1102" spans="1:1">
      <c r="A1102" s="41" t="s">
        <v>6090</v>
      </c>
    </row>
    <row r="1103" spans="1:1">
      <c r="A1103" s="41" t="s">
        <v>6090</v>
      </c>
    </row>
    <row r="1104" spans="1:1">
      <c r="A1104" s="41" t="s">
        <v>6090</v>
      </c>
    </row>
    <row r="1105" spans="1:1">
      <c r="A1105" s="41" t="s">
        <v>6090</v>
      </c>
    </row>
    <row r="1106" spans="1:1">
      <c r="A1106" s="41" t="s">
        <v>6090</v>
      </c>
    </row>
    <row r="1107" spans="1:1">
      <c r="A1107" s="41" t="s">
        <v>6090</v>
      </c>
    </row>
    <row r="1108" spans="1:1">
      <c r="A1108" s="41" t="s">
        <v>6090</v>
      </c>
    </row>
    <row r="1109" spans="1:1">
      <c r="A1109" s="41" t="s">
        <v>6090</v>
      </c>
    </row>
    <row r="1110" spans="1:1">
      <c r="A1110" s="41" t="s">
        <v>6090</v>
      </c>
    </row>
    <row r="1111" spans="1:1">
      <c r="A1111" s="41" t="s">
        <v>6090</v>
      </c>
    </row>
    <row r="1112" spans="1:1">
      <c r="A1112" s="41" t="s">
        <v>6090</v>
      </c>
    </row>
    <row r="1113" spans="1:1">
      <c r="A1113" s="41" t="s">
        <v>6090</v>
      </c>
    </row>
    <row r="1114" spans="1:1">
      <c r="A1114" s="41" t="s">
        <v>6090</v>
      </c>
    </row>
    <row r="1115" spans="1:1">
      <c r="A1115" s="41" t="s">
        <v>6090</v>
      </c>
    </row>
    <row r="1116" spans="1:1">
      <c r="A1116" s="41" t="s">
        <v>6090</v>
      </c>
    </row>
    <row r="1117" spans="1:1">
      <c r="A1117" s="41" t="s">
        <v>6090</v>
      </c>
    </row>
    <row r="1118" spans="1:1">
      <c r="A1118" s="41" t="s">
        <v>6090</v>
      </c>
    </row>
    <row r="1119" spans="1:1">
      <c r="A1119" s="41" t="s">
        <v>6090</v>
      </c>
    </row>
    <row r="1120" spans="1:1">
      <c r="A1120" s="41" t="s">
        <v>6090</v>
      </c>
    </row>
    <row r="1121" spans="1:1">
      <c r="A1121" s="41" t="s">
        <v>6090</v>
      </c>
    </row>
    <row r="1122" spans="1:1">
      <c r="A1122" s="41" t="s">
        <v>6090</v>
      </c>
    </row>
    <row r="1123" spans="1:1">
      <c r="A1123" s="41" t="s">
        <v>6090</v>
      </c>
    </row>
    <row r="1124" spans="1:1">
      <c r="A1124" s="41" t="s">
        <v>6090</v>
      </c>
    </row>
    <row r="1125" spans="1:1">
      <c r="A1125" s="41" t="s">
        <v>6090</v>
      </c>
    </row>
    <row r="1126" spans="1:1">
      <c r="A1126" s="41" t="s">
        <v>6090</v>
      </c>
    </row>
    <row r="1127" spans="1:1">
      <c r="A1127" s="41" t="s">
        <v>6090</v>
      </c>
    </row>
    <row r="1128" spans="1:1">
      <c r="A1128" s="41" t="s">
        <v>6090</v>
      </c>
    </row>
    <row r="1129" spans="1:1">
      <c r="A1129" s="41" t="s">
        <v>6090</v>
      </c>
    </row>
    <row r="1130" spans="1:1">
      <c r="A1130" s="41" t="s">
        <v>6090</v>
      </c>
    </row>
    <row r="1131" spans="1:1">
      <c r="A1131" s="41" t="s">
        <v>6090</v>
      </c>
    </row>
    <row r="1132" spans="1:1">
      <c r="A1132" s="41" t="s">
        <v>6090</v>
      </c>
    </row>
    <row r="1133" spans="1:1">
      <c r="A1133" s="41" t="s">
        <v>6090</v>
      </c>
    </row>
    <row r="1134" spans="1:1">
      <c r="A1134" s="41" t="s">
        <v>6090</v>
      </c>
    </row>
    <row r="1135" spans="1:1">
      <c r="A1135" s="41" t="s">
        <v>6090</v>
      </c>
    </row>
    <row r="1136" spans="1:1">
      <c r="A1136" s="41" t="s">
        <v>6090</v>
      </c>
    </row>
    <row r="1137" spans="1:1">
      <c r="A1137" s="41" t="s">
        <v>6090</v>
      </c>
    </row>
    <row r="1138" spans="1:1">
      <c r="A1138" s="41" t="s">
        <v>6090</v>
      </c>
    </row>
    <row r="1139" spans="1:1">
      <c r="A1139" s="41" t="s">
        <v>6090</v>
      </c>
    </row>
    <row r="1140" spans="1:1">
      <c r="A1140" s="41" t="s">
        <v>6090</v>
      </c>
    </row>
    <row r="1141" spans="1:1">
      <c r="A1141" s="41" t="s">
        <v>6090</v>
      </c>
    </row>
    <row r="1142" spans="1:1">
      <c r="A1142" s="41" t="s">
        <v>6090</v>
      </c>
    </row>
    <row r="1143" spans="1:1">
      <c r="A1143" s="41" t="s">
        <v>6090</v>
      </c>
    </row>
    <row r="1144" spans="1:1">
      <c r="A1144" s="41" t="s">
        <v>6090</v>
      </c>
    </row>
    <row r="1145" spans="1:1">
      <c r="A1145" s="41" t="s">
        <v>6090</v>
      </c>
    </row>
    <row r="1146" spans="1:1">
      <c r="A1146" s="41" t="s">
        <v>6090</v>
      </c>
    </row>
    <row r="1147" spans="1:1">
      <c r="A1147" s="41" t="s">
        <v>6090</v>
      </c>
    </row>
    <row r="1148" spans="1:1">
      <c r="A1148" s="41" t="s">
        <v>6090</v>
      </c>
    </row>
    <row r="1149" spans="1:1">
      <c r="A1149" s="41" t="s">
        <v>6090</v>
      </c>
    </row>
    <row r="1150" spans="1:1">
      <c r="A1150" s="41" t="s">
        <v>6090</v>
      </c>
    </row>
    <row r="1151" spans="1:1">
      <c r="A1151" s="41" t="s">
        <v>6090</v>
      </c>
    </row>
    <row r="1152" spans="1:1">
      <c r="A1152" s="41" t="s">
        <v>6090</v>
      </c>
    </row>
    <row r="1153" spans="1:1">
      <c r="A1153" s="41" t="s">
        <v>6090</v>
      </c>
    </row>
    <row r="1154" spans="1:1">
      <c r="A1154" s="41" t="s">
        <v>6090</v>
      </c>
    </row>
    <row r="1155" spans="1:1">
      <c r="A1155" s="41" t="s">
        <v>6090</v>
      </c>
    </row>
    <row r="1156" spans="1:1">
      <c r="A1156" s="41" t="s">
        <v>6090</v>
      </c>
    </row>
  </sheetData>
  <phoneticPr fontId="7" type="noConversion"/>
  <dataValidations count="4">
    <dataValidation type="list" allowBlank="1" showInputMessage="1" showErrorMessage="1" sqref="B27" xr:uid="{66DB7692-BE05-4BA1-95E9-03B940BF172B}">
      <formula1>Status</formula1>
    </dataValidation>
    <dataValidation type="list" allowBlank="1" showInputMessage="1" showErrorMessage="1" sqref="C27" xr:uid="{DBBF600D-1CAF-4916-AA4E-84BF644CC343}">
      <formula1>Supply_Chain_Segment</formula1>
    </dataValidation>
    <dataValidation type="list" allowBlank="1" showInputMessage="1" showErrorMessage="1" sqref="F27" xr:uid="{AB8825B6-86A2-4545-A36A-8177AD75774D}">
      <formula1>Software_Type</formula1>
    </dataValidation>
    <dataValidation type="list" allowBlank="1" showInputMessage="1" showErrorMessage="1" sqref="G16" xr:uid="{F04A90C5-F0CE-4667-AA82-A06A388F1630}">
      <formula1>Equip_Type</formula1>
    </dataValidation>
  </dataValidations>
  <hyperlinks>
    <hyperlink ref="AB5" r:id="rId1" display="https://www.ansys.com/" xr:uid="{1F4540C6-D6D8-418B-9009-A1B6659B8466}"/>
    <hyperlink ref="AB6" r:id="rId2" display="https://www.ascendanalytics.com/" xr:uid="{BFB25B16-1314-4A7A-B1D4-463CA3E02EF5}"/>
    <hyperlink ref="AB7" r:id="rId3" display="https://www.bitrode.com/" xr:uid="{E1F49CBB-7850-43E3-8E99-C7E6B48B3D57}"/>
    <hyperlink ref="AB8" r:id="rId4" display="https://www.bloomy.com/" xr:uid="{07D7AA95-C784-46EF-9D29-32F917BA7695}"/>
    <hyperlink ref="AB9" r:id="rId5" xr:uid="{A5609AFD-A916-4BC3-8CFF-0DAE365C9ED1}"/>
    <hyperlink ref="AB10" r:id="rId6" display="https://www.3ds.com/" xr:uid="{65CBE61E-1A98-4AC9-AEDA-288724FBE990}"/>
    <hyperlink ref="AB11" r:id="rId7" display="https://www.eyelit.com/" xr:uid="{86539F4C-FA00-4EE4-B0FC-75B5E9925166}"/>
    <hyperlink ref="AB12" r:id="rId8" display="https://www.eyelit.com/" xr:uid="{E9571CCE-3EEF-4DCE-837E-C59CDC9D8DCC}"/>
    <hyperlink ref="AB13" r:id="rId9" xr:uid="{413A6A98-BD98-491E-9C58-6F9C493550E1}"/>
    <hyperlink ref="AB14" r:id="rId10" xr:uid="{7A1BF9A1-5919-4AE4-8A73-3FC51106D1FD}"/>
    <hyperlink ref="AB17" r:id="rId11" display="https://www.intertek.com/" xr:uid="{5CC0661D-3F3C-4749-8F9F-C5BAB7B4B685}"/>
    <hyperlink ref="AB18" r:id="rId12" xr:uid="{153BBA3B-1F9C-4FB9-A530-39E0512F2F07}"/>
    <hyperlink ref="AB19" r:id="rId13" display="https://www.maplesoft.com/products/toolboxes/battery/" xr:uid="{FDF1E249-8DA8-4B82-918D-49E65D81FA51}"/>
    <hyperlink ref="AB20" r:id="rId14" xr:uid="{E76BE0B2-25B4-492D-BD3B-7685463CF732}"/>
    <hyperlink ref="AB21" r:id="rId15" display="https://www.modelon.com/" xr:uid="{2D40C019-D757-4A05-9541-94C7B84BFC60}"/>
    <hyperlink ref="AB22" r:id="rId16" display="https://www.peaxy.net/" xr:uid="{0476C789-848C-4CF1-BDB0-539ADDAF4C4D}"/>
    <hyperlink ref="AB23" r:id="rId17" display="https://www.qad.com/" xr:uid="{115F3EF2-655B-4B76-BBE6-3F5853368417}"/>
    <hyperlink ref="AB24" r:id="rId18" display="https://www.sensata.com/sendyne-redirect" xr:uid="{A4AAC2B4-99CD-4AEC-9147-16CCBDC4C4E7}"/>
    <hyperlink ref="AB25" r:id="rId19" location="top" xr:uid="{CA9FB3A0-CEE8-4325-8B27-150F5D12FAE5}"/>
    <hyperlink ref="AB26" r:id="rId20" display="https://www.voltaiq.com/" xr:uid="{394FCB3A-0275-4E7E-A01F-867ABCD97476}"/>
  </hyperlinks>
  <pageMargins left="0.7" right="0.7" top="0.75" bottom="0.75" header="0.3" footer="0.3"/>
  <pageSetup orientation="portrait" r:id="rId21"/>
  <tableParts count="1">
    <tablePart r:id="rId2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DA9EC-DDBE-4644-B7EA-8597A8445841}">
  <sheetPr codeName="Sheet18">
    <tabColor theme="5" tint="0.59999389629810485"/>
  </sheetPr>
  <dimension ref="A1:AF67"/>
  <sheetViews>
    <sheetView zoomScale="110" zoomScaleNormal="110" workbookViewId="0">
      <pane ySplit="1" topLeftCell="A19" activePane="bottomLeft" state="frozen"/>
      <selection pane="bottomLeft" activeCell="D20" sqref="D20"/>
    </sheetView>
  </sheetViews>
  <sheetFormatPr defaultColWidth="9.140625" defaultRowHeight="15" customHeight="1"/>
  <cols>
    <col min="1" max="1" width="8.7109375" style="41" customWidth="1"/>
    <col min="2" max="2" width="7.28515625" style="3" customWidth="1"/>
    <col min="3" max="3" width="12" style="3" customWidth="1"/>
    <col min="4" max="4" width="18.140625" style="7" customWidth="1"/>
    <col min="5" max="5" width="11.7109375" style="48" customWidth="1"/>
    <col min="6" max="6" width="15.42578125" style="48" customWidth="1"/>
    <col min="7" max="7" width="21.42578125" style="7" customWidth="1"/>
    <col min="8" max="8" width="18.7109375" style="7" customWidth="1"/>
    <col min="9" max="9" width="27.42578125" style="7" customWidth="1"/>
    <col min="10" max="10" width="13.7109375" style="7" customWidth="1"/>
    <col min="11" max="11" width="12.28515625" style="48" customWidth="1"/>
    <col min="12" max="12" width="9.140625" style="48" customWidth="1"/>
    <col min="13" max="13" width="10.140625" style="48" customWidth="1"/>
    <col min="14" max="14" width="13.28515625" style="48" customWidth="1"/>
    <col min="15" max="16" width="16.140625" style="7" customWidth="1"/>
    <col min="17" max="17" width="9.140625" style="62"/>
    <col min="18" max="18" width="17.42578125" style="7" customWidth="1"/>
    <col min="19" max="19" width="20.42578125" style="7" customWidth="1"/>
    <col min="20" max="20" width="15.140625" style="7" customWidth="1"/>
    <col min="21" max="21" width="9.7109375" style="48" customWidth="1"/>
    <col min="22" max="22" width="12" style="48" customWidth="1"/>
    <col min="23" max="23" width="9.7109375" style="7" customWidth="1"/>
    <col min="24" max="24" width="15" style="49" customWidth="1"/>
    <col min="25" max="25" width="32.7109375" style="7" customWidth="1"/>
    <col min="26" max="26" width="23.140625" style="7" customWidth="1"/>
    <col min="27" max="27" width="31.7109375" style="7" customWidth="1"/>
    <col min="28" max="28" width="19.42578125" style="7" customWidth="1"/>
    <col min="29" max="29" width="21.140625" style="7" customWidth="1"/>
    <col min="30" max="30" width="13.28515625" style="7" customWidth="1"/>
    <col min="31" max="31" width="11.140625" style="7" customWidth="1"/>
    <col min="32" max="32" width="15.42578125" style="7" customWidth="1"/>
    <col min="33" max="16384" width="9.140625" style="7"/>
  </cols>
  <sheetData>
    <row r="1" spans="1:32" s="46" customFormat="1" ht="39">
      <c r="A1" s="42" t="s">
        <v>115</v>
      </c>
      <c r="B1" s="43" t="s">
        <v>139</v>
      </c>
      <c r="C1" s="43" t="s">
        <v>5</v>
      </c>
      <c r="D1" s="43" t="s">
        <v>114</v>
      </c>
      <c r="E1" s="43" t="s">
        <v>140</v>
      </c>
      <c r="F1" s="128" t="s">
        <v>141</v>
      </c>
      <c r="G1" s="43" t="s">
        <v>137</v>
      </c>
      <c r="H1" s="43" t="s">
        <v>142</v>
      </c>
      <c r="I1" s="43" t="s">
        <v>143</v>
      </c>
      <c r="J1" s="43" t="s">
        <v>119</v>
      </c>
      <c r="K1" s="43" t="s">
        <v>120</v>
      </c>
      <c r="L1" s="43" t="s">
        <v>121</v>
      </c>
      <c r="M1" s="43" t="s">
        <v>144</v>
      </c>
      <c r="N1" s="43" t="s">
        <v>145</v>
      </c>
      <c r="O1" s="43" t="s">
        <v>146</v>
      </c>
      <c r="P1" s="43" t="s">
        <v>147</v>
      </c>
      <c r="Q1" s="44" t="s">
        <v>148</v>
      </c>
      <c r="R1" s="43" t="s">
        <v>150</v>
      </c>
      <c r="S1" s="43" t="s">
        <v>151</v>
      </c>
      <c r="T1" s="43" t="s">
        <v>152</v>
      </c>
      <c r="U1" s="43" t="s">
        <v>153</v>
      </c>
      <c r="V1" s="43" t="s">
        <v>154</v>
      </c>
      <c r="W1" s="43" t="s">
        <v>155</v>
      </c>
      <c r="X1" s="45" t="s">
        <v>156</v>
      </c>
      <c r="Y1" s="43" t="s">
        <v>157</v>
      </c>
      <c r="Z1" s="43" t="s">
        <v>161</v>
      </c>
      <c r="AA1" s="257" t="s">
        <v>158</v>
      </c>
      <c r="AB1" s="257" t="s">
        <v>159</v>
      </c>
      <c r="AC1" s="257" t="s">
        <v>160</v>
      </c>
      <c r="AD1" s="43" t="s">
        <v>162</v>
      </c>
      <c r="AE1" s="43" t="s">
        <v>6095</v>
      </c>
      <c r="AF1" s="43" t="s">
        <v>164</v>
      </c>
    </row>
    <row r="2" spans="1:32" s="46" customFormat="1" ht="105">
      <c r="A2" s="63">
        <v>11001</v>
      </c>
      <c r="B2" s="48" t="s">
        <v>167</v>
      </c>
      <c r="C2" s="48" t="s">
        <v>745</v>
      </c>
      <c r="D2" s="72" t="s">
        <v>5323</v>
      </c>
      <c r="E2" s="48" t="s">
        <v>197</v>
      </c>
      <c r="F2" s="72" t="s">
        <v>5324</v>
      </c>
      <c r="G2" s="72" t="s">
        <v>5325</v>
      </c>
      <c r="H2" s="72" t="s">
        <v>5326</v>
      </c>
      <c r="I2" s="72" t="s">
        <v>5327</v>
      </c>
      <c r="J2" s="72" t="s">
        <v>1523</v>
      </c>
      <c r="K2" s="48" t="s">
        <v>1048</v>
      </c>
      <c r="L2" s="48" t="s">
        <v>6</v>
      </c>
      <c r="M2" s="48">
        <v>85706</v>
      </c>
      <c r="N2" s="48" t="s">
        <v>5328</v>
      </c>
      <c r="O2" s="103">
        <v>32.135219928444499</v>
      </c>
      <c r="P2" s="103">
        <v>-110.919397829804</v>
      </c>
      <c r="Q2" s="118">
        <v>13</v>
      </c>
      <c r="R2" s="72" t="s">
        <v>5329</v>
      </c>
      <c r="S2" s="72" t="s">
        <v>5326</v>
      </c>
      <c r="T2" s="72" t="s">
        <v>1523</v>
      </c>
      <c r="U2" s="48" t="s">
        <v>1048</v>
      </c>
      <c r="V2" s="48" t="s">
        <v>6</v>
      </c>
      <c r="W2" s="72" t="s">
        <v>184</v>
      </c>
      <c r="X2" s="61">
        <v>44867</v>
      </c>
      <c r="Y2" s="72" t="s">
        <v>5330</v>
      </c>
      <c r="Z2" s="72"/>
      <c r="AA2" s="415" t="s">
        <v>5331</v>
      </c>
      <c r="AB2" s="312" t="s">
        <v>5332</v>
      </c>
      <c r="AC2" s="72">
        <f t="shared" ref="AC2" si="0">IF(LEN(TRIM(AA2))=0,0,LEN(TRIM(AA2))-LEN(SUBSTITUTE(AA2," ",""))+1)</f>
        <v>27</v>
      </c>
      <c r="AD2" s="72"/>
      <c r="AE2" s="72"/>
      <c r="AF2" s="72"/>
    </row>
    <row r="3" spans="1:32" s="46" customFormat="1" ht="105">
      <c r="A3" s="63">
        <v>11002</v>
      </c>
      <c r="B3" s="48" t="s">
        <v>167</v>
      </c>
      <c r="C3" s="48" t="s">
        <v>745</v>
      </c>
      <c r="D3" s="72" t="s">
        <v>5323</v>
      </c>
      <c r="E3" s="48" t="s">
        <v>197</v>
      </c>
      <c r="F3" s="72" t="s">
        <v>5333</v>
      </c>
      <c r="G3" s="72" t="s">
        <v>5334</v>
      </c>
      <c r="H3" s="72" t="s">
        <v>5326</v>
      </c>
      <c r="I3" s="72" t="s">
        <v>5327</v>
      </c>
      <c r="J3" s="72" t="s">
        <v>1523</v>
      </c>
      <c r="K3" s="48" t="s">
        <v>1048</v>
      </c>
      <c r="L3" s="48" t="s">
        <v>6</v>
      </c>
      <c r="M3" s="48">
        <v>85706</v>
      </c>
      <c r="N3" s="48" t="s">
        <v>5328</v>
      </c>
      <c r="O3" s="103">
        <v>32.135219928444499</v>
      </c>
      <c r="P3" s="103">
        <v>-110.919397829804</v>
      </c>
      <c r="Q3" s="118">
        <v>13</v>
      </c>
      <c r="R3" s="72" t="s">
        <v>5329</v>
      </c>
      <c r="S3" s="72" t="s">
        <v>5326</v>
      </c>
      <c r="T3" s="72" t="s">
        <v>1523</v>
      </c>
      <c r="U3" s="48" t="s">
        <v>1048</v>
      </c>
      <c r="V3" s="48" t="s">
        <v>6</v>
      </c>
      <c r="W3" s="72" t="s">
        <v>184</v>
      </c>
      <c r="X3" s="61">
        <v>44867</v>
      </c>
      <c r="Y3" s="72" t="s">
        <v>5330</v>
      </c>
      <c r="Z3" s="72"/>
      <c r="AA3" s="415" t="s">
        <v>5331</v>
      </c>
      <c r="AB3" s="312" t="s">
        <v>5332</v>
      </c>
      <c r="AC3" s="72">
        <f t="shared" ref="AC3:AC20" si="1">IF(LEN(TRIM(AA3))=0,0,LEN(TRIM(AA3))-LEN(SUBSTITUTE(AA3," ",""))+1)</f>
        <v>27</v>
      </c>
      <c r="AD3" s="72"/>
      <c r="AE3" s="72"/>
      <c r="AF3" s="72"/>
    </row>
    <row r="4" spans="1:32" s="46" customFormat="1" ht="208.5" customHeight="1">
      <c r="A4" s="63">
        <v>11003</v>
      </c>
      <c r="B4" s="48" t="s">
        <v>167</v>
      </c>
      <c r="C4" s="48" t="s">
        <v>745</v>
      </c>
      <c r="D4" s="72" t="s">
        <v>4973</v>
      </c>
      <c r="E4" s="48" t="s">
        <v>197</v>
      </c>
      <c r="F4" s="48" t="s">
        <v>4974</v>
      </c>
      <c r="G4" s="72" t="s">
        <v>4975</v>
      </c>
      <c r="H4" s="72" t="s">
        <v>4976</v>
      </c>
      <c r="I4" t="s">
        <v>4977</v>
      </c>
      <c r="J4" s="72" t="s">
        <v>4978</v>
      </c>
      <c r="K4" s="48" t="s">
        <v>383</v>
      </c>
      <c r="L4" s="48" t="s">
        <v>6</v>
      </c>
      <c r="M4" s="48">
        <v>84098</v>
      </c>
      <c r="N4" s="48"/>
      <c r="O4" s="103">
        <v>40.748399691177902</v>
      </c>
      <c r="P4" s="103">
        <v>-111.563123520367</v>
      </c>
      <c r="Q4" s="118">
        <v>10</v>
      </c>
      <c r="R4" s="72" t="s">
        <v>4979</v>
      </c>
      <c r="S4" s="72" t="s">
        <v>4976</v>
      </c>
      <c r="T4" s="72" t="s">
        <v>4978</v>
      </c>
      <c r="U4" s="48" t="s">
        <v>383</v>
      </c>
      <c r="V4" s="48" t="s">
        <v>6</v>
      </c>
      <c r="W4" s="72" t="s">
        <v>184</v>
      </c>
      <c r="X4" s="61">
        <v>45092</v>
      </c>
      <c r="Y4" s="72" t="s">
        <v>4980</v>
      </c>
      <c r="Z4" s="72"/>
      <c r="AA4" s="72" t="s">
        <v>5335</v>
      </c>
      <c r="AB4" s="312" t="s">
        <v>5336</v>
      </c>
      <c r="AC4" s="72">
        <f t="shared" si="1"/>
        <v>19</v>
      </c>
      <c r="AD4" s="72"/>
      <c r="AE4" s="72"/>
      <c r="AF4" s="72"/>
    </row>
    <row r="5" spans="1:32" s="46" customFormat="1" ht="131.25" customHeight="1">
      <c r="A5" s="63">
        <v>11004</v>
      </c>
      <c r="B5" s="48" t="s">
        <v>167</v>
      </c>
      <c r="C5" s="48" t="s">
        <v>8</v>
      </c>
      <c r="D5" s="72" t="s">
        <v>5337</v>
      </c>
      <c r="E5" s="48" t="s">
        <v>197</v>
      </c>
      <c r="F5" s="48" t="s">
        <v>5338</v>
      </c>
      <c r="G5" s="72" t="s">
        <v>5339</v>
      </c>
      <c r="H5" s="72" t="s">
        <v>3399</v>
      </c>
      <c r="I5" s="72" t="s">
        <v>3396</v>
      </c>
      <c r="J5" s="72" t="s">
        <v>490</v>
      </c>
      <c r="K5" s="48" t="s">
        <v>486</v>
      </c>
      <c r="L5" s="48" t="s">
        <v>6</v>
      </c>
      <c r="M5" s="48">
        <v>63123</v>
      </c>
      <c r="N5" s="254" t="s">
        <v>3397</v>
      </c>
      <c r="O5" s="103">
        <v>38.525295041657202</v>
      </c>
      <c r="P5" s="103">
        <v>-90.332958793253994</v>
      </c>
      <c r="Q5" s="118">
        <v>2</v>
      </c>
      <c r="R5" s="72" t="s">
        <v>3398</v>
      </c>
      <c r="S5" s="72" t="s">
        <v>3399</v>
      </c>
      <c r="T5" s="72" t="s">
        <v>3401</v>
      </c>
      <c r="U5" s="48" t="s">
        <v>5340</v>
      </c>
      <c r="V5" s="48" t="s">
        <v>3402</v>
      </c>
      <c r="W5" s="72" t="s">
        <v>184</v>
      </c>
      <c r="X5" s="61">
        <v>45092</v>
      </c>
      <c r="Y5" s="72"/>
      <c r="Z5" s="72"/>
      <c r="AA5" s="72" t="s">
        <v>5341</v>
      </c>
      <c r="AB5" s="312" t="s">
        <v>5342</v>
      </c>
      <c r="AC5" s="72">
        <f t="shared" si="1"/>
        <v>26</v>
      </c>
      <c r="AD5" s="72"/>
      <c r="AE5" s="72"/>
      <c r="AF5" s="72"/>
    </row>
    <row r="6" spans="1:32" s="46" customFormat="1" ht="75">
      <c r="A6" s="63">
        <v>11005</v>
      </c>
      <c r="B6" s="48" t="s">
        <v>167</v>
      </c>
      <c r="C6" s="48" t="s">
        <v>8</v>
      </c>
      <c r="D6" s="72" t="s">
        <v>5343</v>
      </c>
      <c r="E6" s="48" t="s">
        <v>197</v>
      </c>
      <c r="F6" s="48" t="s">
        <v>5338</v>
      </c>
      <c r="G6" s="72" t="s">
        <v>5344</v>
      </c>
      <c r="H6" s="72" t="s">
        <v>5345</v>
      </c>
      <c r="I6" s="72" t="s">
        <v>5346</v>
      </c>
      <c r="J6" s="72" t="s">
        <v>5347</v>
      </c>
      <c r="K6" s="48" t="s">
        <v>383</v>
      </c>
      <c r="L6" s="48" t="s">
        <v>6</v>
      </c>
      <c r="M6" s="48">
        <v>84092</v>
      </c>
      <c r="N6" s="48" t="s">
        <v>5348</v>
      </c>
      <c r="O6" s="103">
        <v>40.565159328991598</v>
      </c>
      <c r="P6" s="103">
        <v>-111.828788093254</v>
      </c>
      <c r="Q6" s="118">
        <v>1</v>
      </c>
      <c r="R6" s="72" t="s">
        <v>5349</v>
      </c>
      <c r="S6" s="72" t="s">
        <v>5345</v>
      </c>
      <c r="T6" s="72" t="s">
        <v>5350</v>
      </c>
      <c r="U6" s="48" t="s">
        <v>5350</v>
      </c>
      <c r="V6" s="48" t="s">
        <v>323</v>
      </c>
      <c r="W6" s="72" t="s">
        <v>184</v>
      </c>
      <c r="X6" s="61">
        <v>45092</v>
      </c>
      <c r="Y6" s="72" t="s">
        <v>5351</v>
      </c>
      <c r="Z6" s="72"/>
      <c r="AA6" s="72" t="s">
        <v>5352</v>
      </c>
      <c r="AB6" s="312" t="s">
        <v>5353</v>
      </c>
      <c r="AC6" s="72">
        <f t="shared" si="1"/>
        <v>19</v>
      </c>
      <c r="AD6" s="72"/>
      <c r="AE6" s="72"/>
      <c r="AF6" s="72"/>
    </row>
    <row r="7" spans="1:32" ht="90">
      <c r="A7" s="63">
        <v>11006</v>
      </c>
      <c r="B7" s="48" t="s">
        <v>167</v>
      </c>
      <c r="C7" s="48" t="s">
        <v>745</v>
      </c>
      <c r="D7" s="72" t="s">
        <v>5354</v>
      </c>
      <c r="E7" s="48" t="s">
        <v>170</v>
      </c>
      <c r="F7" s="72" t="s">
        <v>4264</v>
      </c>
      <c r="G7" s="72" t="s">
        <v>4264</v>
      </c>
      <c r="H7" s="312" t="s">
        <v>5355</v>
      </c>
      <c r="I7" s="72" t="s">
        <v>5356</v>
      </c>
      <c r="J7" s="72" t="s">
        <v>5357</v>
      </c>
      <c r="K7" s="60" t="s">
        <v>155</v>
      </c>
      <c r="L7" s="60" t="s">
        <v>7</v>
      </c>
      <c r="M7" s="60" t="s">
        <v>5358</v>
      </c>
      <c r="N7" s="48" t="s">
        <v>5359</v>
      </c>
      <c r="O7" s="103">
        <v>45.445678276993903</v>
      </c>
      <c r="P7" s="103">
        <v>-73.875020286826498</v>
      </c>
      <c r="Q7" s="118"/>
      <c r="R7" s="72" t="s">
        <v>5360</v>
      </c>
      <c r="S7" s="72" t="s">
        <v>5355</v>
      </c>
      <c r="T7" s="72" t="s">
        <v>5357</v>
      </c>
      <c r="U7" s="48" t="s">
        <v>155</v>
      </c>
      <c r="V7" s="48" t="s">
        <v>7</v>
      </c>
      <c r="W7" s="48" t="s">
        <v>184</v>
      </c>
      <c r="X7" s="61">
        <v>44430</v>
      </c>
      <c r="Y7" s="72" t="s">
        <v>5361</v>
      </c>
      <c r="Z7" s="72"/>
      <c r="AA7" s="72" t="s">
        <v>5362</v>
      </c>
      <c r="AB7" s="312" t="s">
        <v>5363</v>
      </c>
      <c r="AC7" s="72">
        <f t="shared" si="1"/>
        <v>21</v>
      </c>
      <c r="AD7" s="72"/>
      <c r="AE7" s="72"/>
      <c r="AF7" s="72"/>
    </row>
    <row r="8" spans="1:32" ht="135.75" customHeight="1">
      <c r="A8" s="63">
        <v>11007</v>
      </c>
      <c r="B8" s="48" t="s">
        <v>167</v>
      </c>
      <c r="C8" s="48" t="s">
        <v>745</v>
      </c>
      <c r="D8" s="72" t="s">
        <v>5354</v>
      </c>
      <c r="E8" s="48" t="s">
        <v>170</v>
      </c>
      <c r="F8" s="72" t="s">
        <v>53</v>
      </c>
      <c r="G8" s="72" t="s">
        <v>882</v>
      </c>
      <c r="H8" s="7" t="s">
        <v>5355</v>
      </c>
      <c r="I8" s="72" t="s">
        <v>5356</v>
      </c>
      <c r="J8" s="7" t="s">
        <v>5357</v>
      </c>
      <c r="K8" s="60" t="s">
        <v>155</v>
      </c>
      <c r="L8" s="60" t="s">
        <v>7</v>
      </c>
      <c r="M8" s="60" t="s">
        <v>5358</v>
      </c>
      <c r="N8" s="48" t="s">
        <v>5359</v>
      </c>
      <c r="O8" s="103">
        <v>45.445678276993903</v>
      </c>
      <c r="P8" s="103">
        <v>-73.875020286826498</v>
      </c>
      <c r="Q8" s="118"/>
      <c r="R8" s="72" t="s">
        <v>5360</v>
      </c>
      <c r="S8" s="72" t="s">
        <v>5355</v>
      </c>
      <c r="T8" s="72" t="s">
        <v>5357</v>
      </c>
      <c r="U8" s="48" t="s">
        <v>155</v>
      </c>
      <c r="V8" s="48" t="s">
        <v>7</v>
      </c>
      <c r="W8" s="48" t="s">
        <v>184</v>
      </c>
      <c r="X8" s="61">
        <v>44430</v>
      </c>
      <c r="Y8" s="72" t="s">
        <v>5361</v>
      </c>
      <c r="Z8" s="72"/>
      <c r="AA8" s="72" t="s">
        <v>5362</v>
      </c>
      <c r="AB8" s="312" t="s">
        <v>5363</v>
      </c>
      <c r="AC8" s="72">
        <f t="shared" si="1"/>
        <v>21</v>
      </c>
      <c r="AD8" s="72"/>
      <c r="AE8" s="72"/>
      <c r="AF8" s="72"/>
    </row>
    <row r="9" spans="1:32" ht="90">
      <c r="A9" s="63">
        <v>11008</v>
      </c>
      <c r="B9" s="48" t="s">
        <v>167</v>
      </c>
      <c r="C9" s="48" t="s">
        <v>745</v>
      </c>
      <c r="D9" s="72" t="s">
        <v>5354</v>
      </c>
      <c r="E9" s="48" t="s">
        <v>170</v>
      </c>
      <c r="F9" s="72" t="s">
        <v>53</v>
      </c>
      <c r="G9" s="72" t="s">
        <v>1630</v>
      </c>
      <c r="H9" s="7" t="s">
        <v>5355</v>
      </c>
      <c r="I9" s="72" t="s">
        <v>5356</v>
      </c>
      <c r="J9" s="7" t="s">
        <v>5357</v>
      </c>
      <c r="K9" s="60" t="s">
        <v>155</v>
      </c>
      <c r="L9" s="60" t="s">
        <v>7</v>
      </c>
      <c r="M9" s="60" t="s">
        <v>5358</v>
      </c>
      <c r="N9" s="48" t="s">
        <v>5359</v>
      </c>
      <c r="O9" s="103">
        <v>45.445678276993903</v>
      </c>
      <c r="P9" s="103">
        <v>-73.875020286826498</v>
      </c>
      <c r="Q9" s="118"/>
      <c r="R9" s="72" t="s">
        <v>5360</v>
      </c>
      <c r="S9" s="72" t="s">
        <v>5355</v>
      </c>
      <c r="T9" s="72" t="s">
        <v>5357</v>
      </c>
      <c r="U9" s="48" t="s">
        <v>155</v>
      </c>
      <c r="V9" s="48" t="s">
        <v>7</v>
      </c>
      <c r="W9" s="48" t="s">
        <v>184</v>
      </c>
      <c r="X9" s="61">
        <v>44430</v>
      </c>
      <c r="Y9" s="72" t="s">
        <v>5361</v>
      </c>
      <c r="Z9" s="72"/>
      <c r="AA9" s="72" t="s">
        <v>5362</v>
      </c>
      <c r="AB9" s="312" t="s">
        <v>5363</v>
      </c>
      <c r="AC9" s="72">
        <f t="shared" si="1"/>
        <v>21</v>
      </c>
      <c r="AD9" s="72"/>
      <c r="AE9" s="72"/>
      <c r="AF9" s="72"/>
    </row>
    <row r="10" spans="1:32" ht="90">
      <c r="A10" s="63">
        <v>11009</v>
      </c>
      <c r="B10" s="48" t="s">
        <v>167</v>
      </c>
      <c r="C10" s="48" t="s">
        <v>745</v>
      </c>
      <c r="D10" s="72" t="s">
        <v>5354</v>
      </c>
      <c r="E10" s="48" t="s">
        <v>170</v>
      </c>
      <c r="F10" s="72" t="s">
        <v>53</v>
      </c>
      <c r="G10" s="72" t="s">
        <v>5364</v>
      </c>
      <c r="H10" s="7" t="s">
        <v>5355</v>
      </c>
      <c r="I10" s="72" t="s">
        <v>5356</v>
      </c>
      <c r="J10" s="7" t="s">
        <v>5357</v>
      </c>
      <c r="K10" s="60" t="s">
        <v>155</v>
      </c>
      <c r="L10" s="60" t="s">
        <v>7</v>
      </c>
      <c r="M10" s="60" t="s">
        <v>5358</v>
      </c>
      <c r="N10" s="48" t="s">
        <v>5359</v>
      </c>
      <c r="O10" s="103">
        <v>45.445678276993903</v>
      </c>
      <c r="P10" s="103">
        <v>-73.875020286826498</v>
      </c>
      <c r="Q10" s="118"/>
      <c r="R10" s="72" t="s">
        <v>5360</v>
      </c>
      <c r="S10" s="72" t="s">
        <v>5355</v>
      </c>
      <c r="T10" s="72" t="s">
        <v>5357</v>
      </c>
      <c r="U10" s="48" t="s">
        <v>155</v>
      </c>
      <c r="V10" s="48" t="s">
        <v>7</v>
      </c>
      <c r="W10" s="48" t="s">
        <v>184</v>
      </c>
      <c r="X10" s="61">
        <v>44430</v>
      </c>
      <c r="Y10" s="72" t="s">
        <v>5361</v>
      </c>
      <c r="Z10" s="72"/>
      <c r="AA10" s="72" t="s">
        <v>5362</v>
      </c>
      <c r="AB10" s="312" t="s">
        <v>5363</v>
      </c>
      <c r="AC10" s="72">
        <f t="shared" si="1"/>
        <v>21</v>
      </c>
      <c r="AD10" s="72"/>
      <c r="AE10" s="72"/>
      <c r="AF10" s="72"/>
    </row>
    <row r="11" spans="1:32" ht="90">
      <c r="A11" s="63">
        <v>11010</v>
      </c>
      <c r="B11" s="48" t="s">
        <v>167</v>
      </c>
      <c r="C11" s="48" t="s">
        <v>745</v>
      </c>
      <c r="D11" s="72" t="s">
        <v>5354</v>
      </c>
      <c r="E11" s="48" t="s">
        <v>170</v>
      </c>
      <c r="F11" s="72" t="s">
        <v>53</v>
      </c>
      <c r="G11" s="72" t="s">
        <v>1662</v>
      </c>
      <c r="H11" s="7" t="s">
        <v>5355</v>
      </c>
      <c r="I11" s="72" t="s">
        <v>5356</v>
      </c>
      <c r="J11" s="7" t="s">
        <v>5357</v>
      </c>
      <c r="K11" s="60" t="s">
        <v>155</v>
      </c>
      <c r="L11" s="60" t="s">
        <v>7</v>
      </c>
      <c r="M11" s="60" t="s">
        <v>5358</v>
      </c>
      <c r="N11" s="48" t="s">
        <v>5359</v>
      </c>
      <c r="O11" s="103">
        <v>45.445678276993903</v>
      </c>
      <c r="P11" s="103">
        <v>-73.875020286826498</v>
      </c>
      <c r="Q11" s="118"/>
      <c r="R11" s="72" t="s">
        <v>5360</v>
      </c>
      <c r="S11" s="72" t="s">
        <v>5355</v>
      </c>
      <c r="T11" s="72" t="s">
        <v>5357</v>
      </c>
      <c r="U11" s="48" t="s">
        <v>155</v>
      </c>
      <c r="V11" s="48" t="s">
        <v>7</v>
      </c>
      <c r="W11" s="48" t="s">
        <v>184</v>
      </c>
      <c r="X11" s="61">
        <v>44430</v>
      </c>
      <c r="Y11" s="72" t="s">
        <v>5361</v>
      </c>
      <c r="Z11" s="72"/>
      <c r="AA11" s="72" t="s">
        <v>5362</v>
      </c>
      <c r="AB11" s="312" t="s">
        <v>5363</v>
      </c>
      <c r="AC11" s="72">
        <f t="shared" si="1"/>
        <v>21</v>
      </c>
      <c r="AD11" s="72"/>
      <c r="AE11" s="72"/>
      <c r="AF11" s="72"/>
    </row>
    <row r="12" spans="1:32" ht="90">
      <c r="A12" s="63">
        <v>11011</v>
      </c>
      <c r="B12" s="48" t="s">
        <v>167</v>
      </c>
      <c r="C12" s="48" t="s">
        <v>745</v>
      </c>
      <c r="D12" s="72" t="s">
        <v>5354</v>
      </c>
      <c r="E12" s="48" t="s">
        <v>170</v>
      </c>
      <c r="F12" s="72" t="s">
        <v>34</v>
      </c>
      <c r="G12" s="72" t="s">
        <v>1216</v>
      </c>
      <c r="H12" s="7" t="s">
        <v>5355</v>
      </c>
      <c r="I12" s="72" t="s">
        <v>5356</v>
      </c>
      <c r="J12" s="7" t="s">
        <v>5357</v>
      </c>
      <c r="K12" s="60" t="s">
        <v>155</v>
      </c>
      <c r="L12" s="60" t="s">
        <v>7</v>
      </c>
      <c r="M12" s="60" t="s">
        <v>5358</v>
      </c>
      <c r="N12" s="48" t="s">
        <v>5359</v>
      </c>
      <c r="O12" s="103">
        <v>45.445678276993903</v>
      </c>
      <c r="P12" s="103">
        <v>-73.875020286826498</v>
      </c>
      <c r="Q12" s="118"/>
      <c r="R12" s="72" t="s">
        <v>5360</v>
      </c>
      <c r="S12" s="72" t="s">
        <v>5355</v>
      </c>
      <c r="T12" s="72" t="s">
        <v>5357</v>
      </c>
      <c r="U12" s="48" t="s">
        <v>155</v>
      </c>
      <c r="V12" s="48" t="s">
        <v>7</v>
      </c>
      <c r="W12" s="48" t="s">
        <v>184</v>
      </c>
      <c r="X12" s="61">
        <v>44430</v>
      </c>
      <c r="Y12" s="72" t="s">
        <v>5361</v>
      </c>
      <c r="Z12" s="72"/>
      <c r="AA12" s="72" t="s">
        <v>5362</v>
      </c>
      <c r="AB12" s="72" t="s">
        <v>5363</v>
      </c>
      <c r="AC12" s="72">
        <f t="shared" si="1"/>
        <v>21</v>
      </c>
      <c r="AD12" s="72"/>
      <c r="AE12" s="72"/>
      <c r="AF12" s="72"/>
    </row>
    <row r="13" spans="1:32" ht="120">
      <c r="A13" s="63">
        <v>11012</v>
      </c>
      <c r="B13" s="236" t="s">
        <v>167</v>
      </c>
      <c r="C13" s="236" t="s">
        <v>745</v>
      </c>
      <c r="D13" s="237" t="s">
        <v>5365</v>
      </c>
      <c r="E13" s="236" t="s">
        <v>170</v>
      </c>
      <c r="F13" s="237" t="s">
        <v>1498</v>
      </c>
      <c r="G13" s="72" t="s">
        <v>1662</v>
      </c>
      <c r="H13" s="237" t="s">
        <v>5366</v>
      </c>
      <c r="I13" s="237" t="s">
        <v>5367</v>
      </c>
      <c r="J13" s="237" t="s">
        <v>5368</v>
      </c>
      <c r="K13" s="236" t="s">
        <v>115</v>
      </c>
      <c r="L13" s="236" t="s">
        <v>6</v>
      </c>
      <c r="M13" s="236">
        <v>83858</v>
      </c>
      <c r="N13" s="236" t="s">
        <v>5369</v>
      </c>
      <c r="O13" s="103">
        <v>47.799529447804503</v>
      </c>
      <c r="P13" s="103">
        <v>-116.890487086329</v>
      </c>
      <c r="Q13" s="144">
        <v>20</v>
      </c>
      <c r="R13" s="72" t="s">
        <v>5365</v>
      </c>
      <c r="S13" s="72" t="s">
        <v>5366</v>
      </c>
      <c r="T13" s="72" t="s">
        <v>5368</v>
      </c>
      <c r="U13" s="48" t="s">
        <v>115</v>
      </c>
      <c r="V13" s="48" t="s">
        <v>6</v>
      </c>
      <c r="W13" s="48" t="s">
        <v>184</v>
      </c>
      <c r="X13" s="61">
        <v>44435</v>
      </c>
      <c r="Y13" s="72" t="s">
        <v>5370</v>
      </c>
      <c r="Z13" s="255" t="s">
        <v>5372</v>
      </c>
      <c r="AA13" s="72" t="s">
        <v>5371</v>
      </c>
      <c r="AB13" s="72"/>
      <c r="AC13" s="72">
        <f t="shared" si="1"/>
        <v>28</v>
      </c>
      <c r="AD13" s="72"/>
      <c r="AE13" s="72"/>
      <c r="AF13" s="72"/>
    </row>
    <row r="14" spans="1:32" ht="120">
      <c r="A14" s="63">
        <v>11013</v>
      </c>
      <c r="B14" s="236" t="s">
        <v>167</v>
      </c>
      <c r="C14" s="236" t="s">
        <v>745</v>
      </c>
      <c r="D14" s="237" t="s">
        <v>5365</v>
      </c>
      <c r="E14" s="236" t="s">
        <v>170</v>
      </c>
      <c r="F14" s="237" t="s">
        <v>1520</v>
      </c>
      <c r="G14" s="237" t="s">
        <v>1102</v>
      </c>
      <c r="H14" s="237" t="s">
        <v>5366</v>
      </c>
      <c r="I14" s="237" t="s">
        <v>5367</v>
      </c>
      <c r="J14" s="237" t="s">
        <v>5368</v>
      </c>
      <c r="K14" s="236" t="s">
        <v>115</v>
      </c>
      <c r="L14" s="236" t="s">
        <v>6</v>
      </c>
      <c r="M14" s="236">
        <v>83858</v>
      </c>
      <c r="N14" s="236" t="s">
        <v>5369</v>
      </c>
      <c r="O14" s="103">
        <v>47.799529447804503</v>
      </c>
      <c r="P14" s="103">
        <v>-116.890487086329</v>
      </c>
      <c r="Q14" s="144">
        <v>20</v>
      </c>
      <c r="R14" s="72" t="s">
        <v>5365</v>
      </c>
      <c r="S14" s="72" t="s">
        <v>5366</v>
      </c>
      <c r="T14" s="72" t="s">
        <v>5368</v>
      </c>
      <c r="U14" s="48" t="s">
        <v>115</v>
      </c>
      <c r="V14" s="48" t="s">
        <v>6</v>
      </c>
      <c r="W14" s="48" t="s">
        <v>184</v>
      </c>
      <c r="X14" s="61">
        <v>44435</v>
      </c>
      <c r="Y14" s="72" t="s">
        <v>5370</v>
      </c>
      <c r="Z14" s="255" t="s">
        <v>5372</v>
      </c>
      <c r="AA14" s="72" t="s">
        <v>5371</v>
      </c>
      <c r="AB14" s="72"/>
      <c r="AC14" s="72">
        <f t="shared" si="1"/>
        <v>28</v>
      </c>
      <c r="AD14" s="72"/>
      <c r="AE14" s="72"/>
      <c r="AF14" s="72"/>
    </row>
    <row r="15" spans="1:32" ht="120">
      <c r="A15" s="63">
        <v>11014</v>
      </c>
      <c r="B15" s="236" t="s">
        <v>167</v>
      </c>
      <c r="C15" s="236" t="s">
        <v>745</v>
      </c>
      <c r="D15" s="237" t="s">
        <v>5365</v>
      </c>
      <c r="E15" s="236" t="s">
        <v>170</v>
      </c>
      <c r="F15" s="237" t="s">
        <v>1750</v>
      </c>
      <c r="G15" s="72" t="s">
        <v>882</v>
      </c>
      <c r="H15" s="237" t="s">
        <v>5366</v>
      </c>
      <c r="I15" s="237" t="s">
        <v>5367</v>
      </c>
      <c r="J15" s="237" t="s">
        <v>5368</v>
      </c>
      <c r="K15" s="236" t="s">
        <v>115</v>
      </c>
      <c r="L15" s="236" t="s">
        <v>6</v>
      </c>
      <c r="M15" s="236">
        <v>83858</v>
      </c>
      <c r="N15" s="236" t="s">
        <v>5369</v>
      </c>
      <c r="O15" s="103">
        <v>47.799529447804503</v>
      </c>
      <c r="P15" s="103">
        <v>-116.890487086329</v>
      </c>
      <c r="Q15" s="144">
        <v>20</v>
      </c>
      <c r="R15" s="72" t="s">
        <v>5365</v>
      </c>
      <c r="S15" s="72" t="s">
        <v>5366</v>
      </c>
      <c r="T15" s="72" t="s">
        <v>5368</v>
      </c>
      <c r="U15" s="48" t="s">
        <v>115</v>
      </c>
      <c r="V15" s="48" t="s">
        <v>6</v>
      </c>
      <c r="W15" s="48" t="s">
        <v>184</v>
      </c>
      <c r="X15" s="61">
        <v>44435</v>
      </c>
      <c r="Y15" s="72" t="s">
        <v>5370</v>
      </c>
      <c r="Z15" s="255" t="s">
        <v>5372</v>
      </c>
      <c r="AA15" s="72" t="s">
        <v>5371</v>
      </c>
      <c r="AB15" s="72"/>
      <c r="AC15" s="72">
        <f t="shared" si="1"/>
        <v>28</v>
      </c>
      <c r="AD15" s="72"/>
      <c r="AE15" s="72"/>
      <c r="AF15" s="72"/>
    </row>
    <row r="16" spans="1:32" ht="120">
      <c r="A16" s="63">
        <v>11015</v>
      </c>
      <c r="B16" s="236" t="s">
        <v>167</v>
      </c>
      <c r="C16" s="236" t="s">
        <v>745</v>
      </c>
      <c r="D16" s="237" t="s">
        <v>5365</v>
      </c>
      <c r="E16" s="236" t="s">
        <v>170</v>
      </c>
      <c r="F16" s="237" t="s">
        <v>1750</v>
      </c>
      <c r="G16" s="72" t="s">
        <v>5364</v>
      </c>
      <c r="H16" s="237" t="s">
        <v>5366</v>
      </c>
      <c r="I16" s="237" t="s">
        <v>5367</v>
      </c>
      <c r="J16" s="237" t="s">
        <v>5368</v>
      </c>
      <c r="K16" s="236" t="s">
        <v>115</v>
      </c>
      <c r="L16" s="236" t="s">
        <v>6</v>
      </c>
      <c r="M16" s="236">
        <v>83858</v>
      </c>
      <c r="N16" s="236" t="s">
        <v>5369</v>
      </c>
      <c r="O16" s="103">
        <v>47.799529447804503</v>
      </c>
      <c r="P16" s="103">
        <v>-116.890487086329</v>
      </c>
      <c r="Q16" s="144">
        <v>20</v>
      </c>
      <c r="R16" s="72" t="s">
        <v>5365</v>
      </c>
      <c r="S16" s="72" t="s">
        <v>5366</v>
      </c>
      <c r="T16" s="72" t="s">
        <v>5368</v>
      </c>
      <c r="U16" s="48" t="s">
        <v>115</v>
      </c>
      <c r="V16" s="48" t="s">
        <v>6</v>
      </c>
      <c r="W16" s="48" t="s">
        <v>184</v>
      </c>
      <c r="X16" s="61">
        <v>44435</v>
      </c>
      <c r="Y16" s="72" t="s">
        <v>5370</v>
      </c>
      <c r="Z16" s="255" t="s">
        <v>5372</v>
      </c>
      <c r="AA16" s="72" t="s">
        <v>5371</v>
      </c>
      <c r="AB16" s="72"/>
      <c r="AC16" s="72">
        <f t="shared" si="1"/>
        <v>28</v>
      </c>
      <c r="AD16" s="72"/>
      <c r="AE16" s="72"/>
      <c r="AF16" s="72"/>
    </row>
    <row r="17" spans="1:32" ht="120">
      <c r="A17" s="63">
        <v>11016</v>
      </c>
      <c r="B17" s="236" t="s">
        <v>167</v>
      </c>
      <c r="C17" s="236" t="s">
        <v>745</v>
      </c>
      <c r="D17" s="237" t="s">
        <v>5365</v>
      </c>
      <c r="E17" s="236" t="s">
        <v>170</v>
      </c>
      <c r="F17" s="237" t="s">
        <v>1750</v>
      </c>
      <c r="G17" s="72" t="s">
        <v>1662</v>
      </c>
      <c r="H17" s="237" t="s">
        <v>5366</v>
      </c>
      <c r="I17" s="237" t="s">
        <v>5367</v>
      </c>
      <c r="J17" s="237" t="s">
        <v>5368</v>
      </c>
      <c r="K17" s="236" t="s">
        <v>115</v>
      </c>
      <c r="L17" s="236" t="s">
        <v>6</v>
      </c>
      <c r="M17" s="236">
        <v>83858</v>
      </c>
      <c r="N17" s="236" t="s">
        <v>5369</v>
      </c>
      <c r="O17" s="103">
        <v>47.799529447804503</v>
      </c>
      <c r="P17" s="103">
        <v>-116.890487086329</v>
      </c>
      <c r="Q17" s="144">
        <v>20</v>
      </c>
      <c r="R17" s="72" t="s">
        <v>5365</v>
      </c>
      <c r="S17" s="72" t="s">
        <v>5366</v>
      </c>
      <c r="T17" s="72" t="s">
        <v>5368</v>
      </c>
      <c r="U17" s="48" t="s">
        <v>115</v>
      </c>
      <c r="V17" s="48" t="s">
        <v>6</v>
      </c>
      <c r="W17" s="48" t="s">
        <v>184</v>
      </c>
      <c r="X17" s="61">
        <v>44435</v>
      </c>
      <c r="Y17" s="72" t="s">
        <v>5370</v>
      </c>
      <c r="Z17" s="255" t="s">
        <v>5372</v>
      </c>
      <c r="AA17" s="72" t="s">
        <v>5371</v>
      </c>
      <c r="AB17" s="72"/>
      <c r="AC17" s="72">
        <f t="shared" si="1"/>
        <v>28</v>
      </c>
      <c r="AD17" s="72"/>
      <c r="AE17" s="72"/>
      <c r="AF17" s="72"/>
    </row>
    <row r="18" spans="1:32" ht="120">
      <c r="A18" s="63">
        <v>11017</v>
      </c>
      <c r="B18" s="236" t="s">
        <v>167</v>
      </c>
      <c r="C18" s="236" t="s">
        <v>745</v>
      </c>
      <c r="D18" s="237" t="s">
        <v>5365</v>
      </c>
      <c r="E18" s="236" t="s">
        <v>170</v>
      </c>
      <c r="F18" s="237" t="s">
        <v>1750</v>
      </c>
      <c r="G18" s="237" t="s">
        <v>1102</v>
      </c>
      <c r="H18" s="237" t="s">
        <v>5366</v>
      </c>
      <c r="I18" s="237" t="s">
        <v>5367</v>
      </c>
      <c r="J18" s="237" t="s">
        <v>5368</v>
      </c>
      <c r="K18" s="236" t="s">
        <v>115</v>
      </c>
      <c r="L18" s="236" t="s">
        <v>6</v>
      </c>
      <c r="M18" s="236">
        <v>83858</v>
      </c>
      <c r="N18" s="236" t="s">
        <v>5369</v>
      </c>
      <c r="O18" s="103">
        <v>47.799529447804503</v>
      </c>
      <c r="P18" s="103">
        <v>-116.890487086329</v>
      </c>
      <c r="Q18" s="144">
        <v>20</v>
      </c>
      <c r="R18" s="72" t="s">
        <v>5365</v>
      </c>
      <c r="S18" s="72" t="s">
        <v>5366</v>
      </c>
      <c r="T18" s="72" t="s">
        <v>5368</v>
      </c>
      <c r="U18" s="48" t="s">
        <v>115</v>
      </c>
      <c r="V18" s="48" t="s">
        <v>6</v>
      </c>
      <c r="W18" s="48" t="s">
        <v>184</v>
      </c>
      <c r="X18" s="61">
        <v>44435</v>
      </c>
      <c r="Y18" s="72" t="s">
        <v>5370</v>
      </c>
      <c r="Z18" s="255" t="s">
        <v>5372</v>
      </c>
      <c r="AA18" s="72" t="s">
        <v>5371</v>
      </c>
      <c r="AB18" s="72"/>
      <c r="AC18" s="72">
        <f t="shared" si="1"/>
        <v>28</v>
      </c>
      <c r="AD18" s="72"/>
      <c r="AE18" s="72"/>
      <c r="AF18" s="72"/>
    </row>
    <row r="19" spans="1:32" ht="120">
      <c r="A19" s="63">
        <v>11018</v>
      </c>
      <c r="B19" s="236" t="s">
        <v>167</v>
      </c>
      <c r="C19" s="236" t="s">
        <v>745</v>
      </c>
      <c r="D19" s="237" t="s">
        <v>5365</v>
      </c>
      <c r="E19" s="236" t="s">
        <v>170</v>
      </c>
      <c r="F19" s="237" t="s">
        <v>5373</v>
      </c>
      <c r="G19" s="237" t="s">
        <v>5374</v>
      </c>
      <c r="H19" s="237" t="s">
        <v>5366</v>
      </c>
      <c r="I19" s="237" t="s">
        <v>5367</v>
      </c>
      <c r="J19" s="237" t="s">
        <v>5368</v>
      </c>
      <c r="K19" s="236" t="s">
        <v>115</v>
      </c>
      <c r="L19" s="236" t="s">
        <v>6</v>
      </c>
      <c r="M19" s="236">
        <v>83858</v>
      </c>
      <c r="N19" s="236" t="s">
        <v>5369</v>
      </c>
      <c r="O19" s="103">
        <v>47.799529447804503</v>
      </c>
      <c r="P19" s="103">
        <v>-116.890487086329</v>
      </c>
      <c r="Q19" s="144">
        <v>20</v>
      </c>
      <c r="R19" s="72" t="s">
        <v>5365</v>
      </c>
      <c r="S19" s="72" t="s">
        <v>5366</v>
      </c>
      <c r="T19" s="72" t="s">
        <v>5368</v>
      </c>
      <c r="U19" s="48" t="s">
        <v>115</v>
      </c>
      <c r="V19" s="48" t="s">
        <v>6</v>
      </c>
      <c r="W19" s="48" t="s">
        <v>184</v>
      </c>
      <c r="X19" s="61">
        <v>44435</v>
      </c>
      <c r="Y19" s="72" t="s">
        <v>5370</v>
      </c>
      <c r="Z19" s="255" t="s">
        <v>5372</v>
      </c>
      <c r="AA19" s="72" t="s">
        <v>5371</v>
      </c>
      <c r="AB19" s="72"/>
      <c r="AC19" s="72">
        <f t="shared" si="1"/>
        <v>28</v>
      </c>
      <c r="AD19" s="72"/>
      <c r="AE19" s="72"/>
      <c r="AF19" s="72"/>
    </row>
    <row r="20" spans="1:32" ht="105">
      <c r="A20" s="63">
        <v>11019</v>
      </c>
      <c r="B20" s="236" t="s">
        <v>167</v>
      </c>
      <c r="C20" s="236" t="s">
        <v>745</v>
      </c>
      <c r="D20" s="237" t="s">
        <v>3266</v>
      </c>
      <c r="E20" s="236" t="s">
        <v>197</v>
      </c>
      <c r="F20" s="237" t="s">
        <v>1559</v>
      </c>
      <c r="G20" s="237" t="s">
        <v>1102</v>
      </c>
      <c r="H20" s="237" t="s">
        <v>3267</v>
      </c>
      <c r="I20" s="237" t="s">
        <v>3268</v>
      </c>
      <c r="J20" s="237" t="s">
        <v>3269</v>
      </c>
      <c r="K20" s="236" t="s">
        <v>249</v>
      </c>
      <c r="L20" s="236" t="s">
        <v>6</v>
      </c>
      <c r="M20" s="236">
        <v>92688</v>
      </c>
      <c r="N20" s="236" t="s">
        <v>5375</v>
      </c>
      <c r="O20" s="103">
        <v>33.637099394388102</v>
      </c>
      <c r="P20" s="103">
        <v>-117.602319545141</v>
      </c>
      <c r="Q20" s="144">
        <v>30</v>
      </c>
      <c r="R20" s="72" t="s">
        <v>3271</v>
      </c>
      <c r="S20" s="72" t="s">
        <v>3272</v>
      </c>
      <c r="T20" s="72" t="s">
        <v>3269</v>
      </c>
      <c r="U20" s="48" t="s">
        <v>249</v>
      </c>
      <c r="V20" s="48" t="s">
        <v>6</v>
      </c>
      <c r="W20" s="48" t="s">
        <v>184</v>
      </c>
      <c r="X20" s="61">
        <v>44435</v>
      </c>
      <c r="Y20" s="72" t="s">
        <v>5376</v>
      </c>
      <c r="Z20" s="72"/>
      <c r="AA20" s="72" t="s">
        <v>5377</v>
      </c>
      <c r="AB20" s="312" t="s">
        <v>3274</v>
      </c>
      <c r="AC20" s="72">
        <f t="shared" si="1"/>
        <v>23</v>
      </c>
      <c r="AD20" s="72"/>
      <c r="AE20" s="72"/>
      <c r="AF20" s="72"/>
    </row>
    <row r="21" spans="1:32">
      <c r="A21" s="41" t="s">
        <v>6090</v>
      </c>
      <c r="D21" s="3"/>
      <c r="E21" s="3"/>
      <c r="F21" s="3"/>
      <c r="G21" s="3"/>
      <c r="H21" s="3"/>
      <c r="I21" s="3"/>
      <c r="J21" s="3"/>
      <c r="K21" s="3"/>
      <c r="L21" s="3"/>
      <c r="M21" s="3"/>
      <c r="N21" s="3"/>
      <c r="O21" s="3"/>
      <c r="P21" s="3"/>
      <c r="S21" s="3"/>
      <c r="T21" s="3"/>
      <c r="U21" s="3"/>
      <c r="V21" s="3"/>
      <c r="W21" s="3"/>
      <c r="X21" s="15"/>
      <c r="Y21" s="3"/>
      <c r="Z21" s="3"/>
    </row>
    <row r="22" spans="1:32">
      <c r="A22" s="41" t="s">
        <v>6090</v>
      </c>
      <c r="D22" s="3"/>
      <c r="E22" s="3"/>
      <c r="F22" s="3"/>
      <c r="G22" s="3"/>
      <c r="H22" s="3"/>
      <c r="I22" s="3"/>
      <c r="J22" s="3"/>
      <c r="K22" s="3"/>
      <c r="L22" s="3"/>
      <c r="M22" s="3"/>
      <c r="N22" s="3"/>
      <c r="O22" s="3"/>
      <c r="P22" s="3"/>
      <c r="S22" s="3"/>
      <c r="T22" s="3"/>
      <c r="U22" s="3"/>
      <c r="V22" s="3"/>
      <c r="W22" s="3"/>
      <c r="X22" s="15"/>
      <c r="Y22" s="3"/>
      <c r="Z22" s="3"/>
    </row>
    <row r="23" spans="1:32">
      <c r="A23" s="41" t="s">
        <v>6090</v>
      </c>
      <c r="D23" s="3"/>
      <c r="E23" s="3"/>
      <c r="F23" s="3"/>
      <c r="G23" s="3"/>
      <c r="H23" s="3"/>
      <c r="I23" s="3"/>
      <c r="J23" s="3"/>
      <c r="K23" s="3"/>
      <c r="L23" s="3"/>
      <c r="M23" s="3"/>
      <c r="N23" s="3"/>
      <c r="O23" s="3"/>
      <c r="P23" s="3"/>
      <c r="S23" s="3"/>
      <c r="T23" s="3"/>
      <c r="U23" s="3"/>
      <c r="V23" s="3"/>
      <c r="W23" s="3"/>
      <c r="X23" s="15"/>
      <c r="Y23" s="3"/>
      <c r="Z23" s="3"/>
    </row>
    <row r="24" spans="1:32">
      <c r="A24" s="41" t="s">
        <v>6090</v>
      </c>
      <c r="D24" s="3"/>
      <c r="E24" s="3"/>
      <c r="F24" s="3"/>
      <c r="G24" s="3"/>
      <c r="H24" s="3"/>
      <c r="I24" s="3"/>
      <c r="J24" s="3"/>
      <c r="K24" s="3"/>
      <c r="L24" s="3"/>
      <c r="M24" s="3"/>
      <c r="N24" s="3"/>
      <c r="O24" s="3"/>
      <c r="P24" s="3"/>
      <c r="S24" s="3"/>
      <c r="T24" s="3"/>
      <c r="U24" s="3"/>
      <c r="V24" s="3"/>
      <c r="W24" s="3"/>
      <c r="X24" s="15"/>
      <c r="Y24" s="3"/>
      <c r="Z24" s="3"/>
    </row>
    <row r="25" spans="1:32">
      <c r="A25" s="41" t="s">
        <v>6090</v>
      </c>
      <c r="D25" s="3"/>
      <c r="E25" s="3"/>
      <c r="F25" s="3"/>
      <c r="G25" s="3"/>
      <c r="H25" s="3"/>
      <c r="I25" s="3"/>
      <c r="J25" s="3"/>
      <c r="K25" s="3"/>
      <c r="L25" s="3"/>
      <c r="M25" s="3"/>
      <c r="N25" s="3"/>
      <c r="O25" s="3"/>
      <c r="P25" s="3"/>
      <c r="S25" s="3"/>
      <c r="T25" s="3"/>
      <c r="U25" s="3"/>
      <c r="V25" s="3"/>
      <c r="W25" s="3"/>
      <c r="X25" s="15"/>
      <c r="Y25" s="3"/>
      <c r="Z25" s="3"/>
    </row>
    <row r="26" spans="1:32">
      <c r="A26" s="41" t="s">
        <v>6090</v>
      </c>
      <c r="D26" s="3"/>
      <c r="E26" s="3"/>
      <c r="F26" s="3"/>
      <c r="G26" s="3"/>
      <c r="H26" s="3"/>
      <c r="I26" s="3"/>
      <c r="J26" s="3"/>
      <c r="K26" s="3"/>
      <c r="L26" s="3"/>
      <c r="M26" s="3"/>
      <c r="N26" s="3"/>
      <c r="O26" s="3"/>
      <c r="P26" s="3"/>
      <c r="S26" s="3"/>
      <c r="T26" s="3"/>
      <c r="U26" s="3"/>
      <c r="V26" s="3"/>
      <c r="W26" s="3"/>
      <c r="X26" s="15"/>
      <c r="Y26" s="3"/>
      <c r="Z26" s="3"/>
    </row>
    <row r="27" spans="1:32">
      <c r="A27" s="41" t="s">
        <v>6090</v>
      </c>
      <c r="D27" s="3"/>
      <c r="E27" s="3"/>
      <c r="F27" s="3"/>
      <c r="G27" s="3"/>
      <c r="H27" s="3"/>
      <c r="I27" s="3"/>
      <c r="J27" s="3"/>
      <c r="K27" s="3"/>
      <c r="L27" s="3"/>
      <c r="M27" s="3"/>
      <c r="N27" s="3"/>
      <c r="O27" s="3"/>
      <c r="P27" s="3"/>
      <c r="S27" s="3"/>
      <c r="T27" s="3"/>
      <c r="U27" s="3"/>
      <c r="V27" s="3"/>
      <c r="W27" s="3"/>
      <c r="X27" s="15"/>
      <c r="Y27" s="3"/>
      <c r="Z27" s="3"/>
    </row>
    <row r="28" spans="1:32">
      <c r="A28" s="41" t="s">
        <v>6090</v>
      </c>
      <c r="D28" s="3"/>
      <c r="E28" s="3"/>
      <c r="F28" s="3"/>
      <c r="G28" s="3"/>
      <c r="H28" s="3"/>
      <c r="I28" s="3"/>
      <c r="J28" s="3"/>
      <c r="K28" s="3"/>
      <c r="L28" s="3"/>
      <c r="M28" s="3"/>
      <c r="N28" s="3"/>
      <c r="O28" s="3"/>
      <c r="P28" s="3"/>
      <c r="S28" s="3"/>
      <c r="T28" s="3"/>
      <c r="U28" s="3"/>
      <c r="V28" s="3"/>
      <c r="W28" s="3"/>
      <c r="X28" s="15"/>
      <c r="Y28" s="3"/>
      <c r="Z28" s="3"/>
    </row>
    <row r="29" spans="1:32">
      <c r="A29" s="41" t="s">
        <v>6090</v>
      </c>
      <c r="D29" s="3"/>
      <c r="E29" s="3"/>
      <c r="F29" s="3"/>
      <c r="G29" s="3"/>
      <c r="H29" s="3"/>
      <c r="I29" s="3"/>
      <c r="J29" s="3"/>
      <c r="K29" s="3"/>
      <c r="L29" s="3"/>
      <c r="M29" s="3"/>
      <c r="N29" s="3"/>
      <c r="O29" s="3"/>
      <c r="P29" s="3"/>
      <c r="S29" s="3"/>
      <c r="T29" s="3"/>
      <c r="U29" s="3"/>
      <c r="V29" s="3"/>
      <c r="W29" s="3"/>
      <c r="X29" s="15"/>
      <c r="Y29" s="3"/>
      <c r="Z29" s="3"/>
    </row>
    <row r="30" spans="1:32">
      <c r="A30" s="41" t="s">
        <v>6090</v>
      </c>
      <c r="D30" s="3"/>
      <c r="E30" s="3"/>
      <c r="F30" s="3"/>
      <c r="G30" s="3"/>
      <c r="H30" s="3"/>
      <c r="I30" s="3"/>
      <c r="J30" s="3"/>
      <c r="K30" s="3"/>
      <c r="L30" s="3"/>
      <c r="M30" s="3"/>
      <c r="N30" s="3"/>
      <c r="O30" s="3"/>
      <c r="P30" s="3"/>
      <c r="S30" s="3"/>
      <c r="T30" s="3"/>
      <c r="U30" s="3"/>
      <c r="V30" s="3"/>
      <c r="W30" s="3"/>
      <c r="X30" s="15"/>
      <c r="Y30" s="3"/>
      <c r="Z30" s="3"/>
    </row>
    <row r="31" spans="1:32">
      <c r="A31" s="41" t="s">
        <v>6090</v>
      </c>
      <c r="D31" s="3"/>
      <c r="E31" s="3"/>
      <c r="F31" s="3"/>
      <c r="G31" s="3"/>
      <c r="H31" s="3"/>
      <c r="I31" s="3"/>
      <c r="J31" s="3"/>
      <c r="K31" s="3"/>
      <c r="L31" s="3"/>
      <c r="M31" s="3"/>
      <c r="N31" s="3"/>
      <c r="O31" s="3"/>
      <c r="P31" s="3"/>
      <c r="S31" s="3"/>
      <c r="T31" s="3"/>
      <c r="U31" s="3"/>
      <c r="V31" s="3"/>
      <c r="W31" s="3"/>
      <c r="X31" s="15"/>
      <c r="Y31" s="3"/>
      <c r="Z31" s="3"/>
    </row>
    <row r="32" spans="1:32">
      <c r="A32" s="41" t="s">
        <v>6090</v>
      </c>
      <c r="D32" s="3"/>
      <c r="E32" s="3"/>
      <c r="F32" s="3"/>
      <c r="G32" s="3"/>
      <c r="H32" s="3"/>
      <c r="I32" s="3"/>
      <c r="J32" s="3"/>
      <c r="K32" s="3"/>
      <c r="L32" s="3"/>
      <c r="M32" s="3"/>
      <c r="N32" s="3"/>
      <c r="O32" s="3"/>
      <c r="P32" s="3"/>
      <c r="S32" s="3"/>
      <c r="T32" s="3"/>
      <c r="U32" s="3"/>
      <c r="V32" s="3"/>
      <c r="W32" s="3"/>
      <c r="X32" s="15"/>
      <c r="Y32" s="3"/>
      <c r="Z32" s="3"/>
    </row>
    <row r="33" spans="1:26">
      <c r="A33" s="41" t="s">
        <v>6090</v>
      </c>
      <c r="D33" s="3"/>
      <c r="E33" s="3"/>
      <c r="F33" s="3"/>
      <c r="G33" s="3"/>
      <c r="H33" s="3"/>
      <c r="I33" s="3"/>
      <c r="J33" s="3"/>
      <c r="K33" s="3"/>
      <c r="L33" s="3"/>
      <c r="M33" s="3"/>
      <c r="N33" s="3"/>
      <c r="O33" s="3"/>
      <c r="P33" s="3"/>
      <c r="S33" s="3"/>
      <c r="T33" s="3"/>
      <c r="U33" s="3"/>
      <c r="V33" s="3"/>
      <c r="W33" s="3"/>
      <c r="X33" s="15"/>
      <c r="Y33" s="3"/>
      <c r="Z33" s="3"/>
    </row>
    <row r="34" spans="1:26">
      <c r="A34" s="41" t="s">
        <v>6090</v>
      </c>
      <c r="D34" s="3"/>
      <c r="E34" s="3"/>
      <c r="F34" s="3"/>
      <c r="G34" s="3"/>
      <c r="H34" s="3"/>
      <c r="I34" s="3"/>
      <c r="J34" s="3"/>
      <c r="K34" s="3"/>
      <c r="L34" s="3"/>
      <c r="M34" s="3"/>
      <c r="N34" s="3"/>
      <c r="O34" s="3"/>
      <c r="P34" s="3"/>
      <c r="S34" s="3"/>
      <c r="T34" s="3"/>
      <c r="U34" s="3"/>
      <c r="V34" s="3"/>
      <c r="W34" s="3"/>
      <c r="X34" s="15"/>
      <c r="Y34" s="3"/>
      <c r="Z34" s="3"/>
    </row>
    <row r="35" spans="1:26">
      <c r="A35" s="41" t="s">
        <v>6090</v>
      </c>
      <c r="D35" s="3"/>
      <c r="E35" s="3"/>
      <c r="F35" s="3"/>
      <c r="G35" s="3"/>
      <c r="H35" s="3"/>
      <c r="I35" s="3"/>
      <c r="J35" s="3"/>
      <c r="K35" s="3"/>
      <c r="L35" s="3"/>
      <c r="M35" s="3"/>
      <c r="N35" s="3"/>
      <c r="O35" s="3"/>
      <c r="P35" s="3"/>
      <c r="S35" s="3"/>
      <c r="T35" s="3"/>
      <c r="U35" s="3"/>
      <c r="V35" s="3"/>
      <c r="W35" s="3"/>
      <c r="X35" s="15"/>
      <c r="Y35" s="3"/>
      <c r="Z35" s="3"/>
    </row>
    <row r="36" spans="1:26">
      <c r="A36" s="41" t="s">
        <v>6090</v>
      </c>
      <c r="D36" s="3"/>
      <c r="E36" s="3"/>
      <c r="F36" s="3"/>
      <c r="G36" s="3"/>
      <c r="H36" s="3"/>
      <c r="I36" s="3"/>
      <c r="J36" s="3"/>
      <c r="K36" s="3"/>
      <c r="L36" s="3"/>
      <c r="M36" s="3"/>
      <c r="N36" s="3"/>
      <c r="O36" s="3"/>
      <c r="P36" s="3"/>
      <c r="S36" s="3"/>
      <c r="T36" s="3"/>
      <c r="U36" s="3"/>
      <c r="V36" s="3"/>
      <c r="W36" s="3"/>
      <c r="X36" s="15"/>
      <c r="Y36" s="3"/>
      <c r="Z36" s="3"/>
    </row>
    <row r="37" spans="1:26">
      <c r="A37" s="41" t="s">
        <v>6090</v>
      </c>
      <c r="D37" s="3"/>
      <c r="E37" s="3"/>
      <c r="F37" s="3"/>
      <c r="G37" s="3"/>
      <c r="H37" s="3"/>
      <c r="I37" s="3"/>
      <c r="J37" s="3"/>
      <c r="K37" s="3"/>
      <c r="L37" s="3"/>
      <c r="M37" s="3"/>
      <c r="N37" s="3"/>
      <c r="O37" s="3"/>
      <c r="P37" s="3"/>
      <c r="S37" s="3"/>
      <c r="T37" s="3"/>
      <c r="U37" s="3"/>
      <c r="V37" s="3"/>
      <c r="W37" s="3"/>
      <c r="X37" s="15"/>
      <c r="Y37" s="3"/>
      <c r="Z37" s="3"/>
    </row>
    <row r="38" spans="1:26">
      <c r="A38" s="41" t="s">
        <v>6090</v>
      </c>
      <c r="D38" s="3"/>
      <c r="E38" s="3"/>
      <c r="F38" s="3"/>
      <c r="G38" s="3"/>
      <c r="H38" s="3"/>
      <c r="I38" s="3"/>
      <c r="J38" s="3"/>
      <c r="K38" s="3"/>
      <c r="L38" s="3"/>
      <c r="M38" s="3"/>
      <c r="N38" s="3"/>
      <c r="O38" s="3"/>
      <c r="P38" s="3"/>
      <c r="S38" s="3"/>
      <c r="T38" s="3"/>
      <c r="U38" s="3"/>
      <c r="V38" s="3"/>
      <c r="W38" s="3"/>
      <c r="X38" s="15"/>
      <c r="Y38" s="3"/>
      <c r="Z38" s="3"/>
    </row>
    <row r="39" spans="1:26">
      <c r="A39" s="41" t="s">
        <v>6090</v>
      </c>
      <c r="D39" s="3"/>
      <c r="E39" s="3"/>
      <c r="F39" s="3"/>
      <c r="G39" s="3"/>
      <c r="H39" s="3"/>
      <c r="I39" s="3"/>
      <c r="J39" s="3"/>
      <c r="K39" s="3"/>
      <c r="L39" s="3"/>
      <c r="M39" s="3"/>
      <c r="N39" s="3"/>
      <c r="O39" s="3"/>
      <c r="P39" s="3"/>
      <c r="S39" s="3"/>
      <c r="T39" s="3"/>
      <c r="U39" s="3"/>
      <c r="V39" s="3"/>
      <c r="W39" s="3"/>
      <c r="X39" s="15"/>
      <c r="Y39" s="3"/>
      <c r="Z39" s="3"/>
    </row>
    <row r="40" spans="1:26">
      <c r="A40" s="41" t="s">
        <v>6090</v>
      </c>
      <c r="D40" s="3"/>
      <c r="E40" s="3"/>
      <c r="F40" s="3"/>
      <c r="G40" s="3"/>
      <c r="H40" s="3"/>
      <c r="I40" s="3"/>
      <c r="J40" s="3"/>
      <c r="K40" s="3"/>
      <c r="L40" s="3"/>
      <c r="M40" s="3"/>
      <c r="N40" s="3"/>
      <c r="O40" s="3"/>
      <c r="P40" s="3"/>
      <c r="S40" s="3"/>
      <c r="T40" s="3"/>
      <c r="U40" s="3"/>
      <c r="V40" s="3"/>
      <c r="W40" s="3"/>
      <c r="X40" s="15"/>
      <c r="Y40" s="3"/>
      <c r="Z40" s="3"/>
    </row>
    <row r="41" spans="1:26">
      <c r="A41" s="41" t="s">
        <v>6090</v>
      </c>
      <c r="D41" s="3"/>
      <c r="E41" s="3"/>
      <c r="F41" s="3"/>
      <c r="G41" s="3"/>
      <c r="H41" s="3"/>
      <c r="I41" s="3"/>
      <c r="J41" s="3"/>
      <c r="K41" s="3"/>
      <c r="L41" s="3"/>
      <c r="M41" s="3"/>
      <c r="N41" s="3"/>
      <c r="O41" s="3"/>
      <c r="P41" s="3"/>
      <c r="S41" s="3"/>
      <c r="T41" s="3"/>
      <c r="U41" s="3"/>
      <c r="V41" s="3"/>
      <c r="W41" s="3"/>
      <c r="X41" s="15"/>
      <c r="Y41" s="3"/>
      <c r="Z41" s="3"/>
    </row>
    <row r="42" spans="1:26">
      <c r="A42" s="41" t="s">
        <v>6090</v>
      </c>
      <c r="D42" s="3"/>
      <c r="E42" s="3"/>
      <c r="F42" s="3"/>
      <c r="G42" s="3"/>
      <c r="H42" s="3"/>
      <c r="I42" s="3"/>
      <c r="J42" s="3"/>
      <c r="K42" s="3"/>
      <c r="L42" s="3"/>
      <c r="M42" s="3"/>
      <c r="N42" s="3"/>
      <c r="O42" s="3"/>
      <c r="P42" s="3"/>
      <c r="S42" s="3"/>
      <c r="T42" s="3"/>
      <c r="U42" s="3"/>
      <c r="V42" s="3"/>
      <c r="W42" s="3"/>
      <c r="X42" s="15"/>
      <c r="Y42" s="3"/>
      <c r="Z42" s="3"/>
    </row>
    <row r="43" spans="1:26">
      <c r="A43" s="41" t="s">
        <v>6090</v>
      </c>
      <c r="D43" s="3"/>
      <c r="E43" s="3"/>
      <c r="F43" s="3"/>
      <c r="G43" s="3"/>
      <c r="H43" s="3"/>
      <c r="I43" s="3"/>
      <c r="J43" s="3"/>
      <c r="K43" s="3"/>
      <c r="L43" s="3"/>
      <c r="M43" s="3"/>
      <c r="N43" s="3"/>
      <c r="O43" s="3"/>
      <c r="P43" s="3"/>
      <c r="S43" s="3"/>
      <c r="T43" s="3"/>
      <c r="U43" s="3"/>
      <c r="V43" s="3"/>
      <c r="W43" s="3"/>
      <c r="X43" s="15"/>
      <c r="Y43" s="3"/>
      <c r="Z43" s="3"/>
    </row>
    <row r="44" spans="1:26">
      <c r="A44" s="41" t="s">
        <v>6090</v>
      </c>
      <c r="D44" s="3"/>
      <c r="E44" s="3"/>
      <c r="F44" s="3"/>
      <c r="G44" s="3"/>
      <c r="H44" s="3"/>
      <c r="I44" s="3"/>
      <c r="J44" s="3"/>
      <c r="K44" s="3"/>
      <c r="L44" s="3"/>
      <c r="M44" s="3"/>
      <c r="N44" s="3"/>
      <c r="O44" s="3"/>
      <c r="P44" s="3"/>
      <c r="S44" s="3"/>
      <c r="T44" s="3"/>
      <c r="U44" s="3"/>
      <c r="V44" s="3"/>
      <c r="W44" s="3"/>
      <c r="X44" s="15"/>
      <c r="Y44" s="3"/>
      <c r="Z44" s="3"/>
    </row>
    <row r="45" spans="1:26">
      <c r="A45" s="41" t="s">
        <v>6090</v>
      </c>
      <c r="D45" s="3"/>
      <c r="E45" s="3"/>
      <c r="F45" s="3"/>
      <c r="G45" s="3"/>
      <c r="H45" s="3"/>
      <c r="I45" s="3"/>
      <c r="J45" s="3"/>
      <c r="K45" s="3"/>
      <c r="L45" s="3"/>
      <c r="M45" s="3"/>
      <c r="N45" s="3"/>
      <c r="O45" s="3"/>
      <c r="P45" s="3"/>
      <c r="S45" s="3"/>
      <c r="T45" s="3"/>
      <c r="U45" s="3"/>
      <c r="V45" s="3"/>
      <c r="W45" s="3"/>
      <c r="X45" s="15"/>
      <c r="Y45" s="3"/>
      <c r="Z45" s="3"/>
    </row>
    <row r="46" spans="1:26">
      <c r="A46" s="41" t="s">
        <v>6090</v>
      </c>
      <c r="D46" s="3"/>
      <c r="E46" s="3"/>
      <c r="F46" s="3"/>
      <c r="G46" s="3"/>
      <c r="H46" s="3"/>
      <c r="I46" s="3"/>
      <c r="J46" s="3"/>
      <c r="K46" s="3"/>
      <c r="L46" s="3"/>
      <c r="M46" s="3"/>
      <c r="N46" s="3"/>
      <c r="O46" s="3"/>
      <c r="P46" s="3"/>
      <c r="S46" s="3"/>
      <c r="T46" s="3"/>
      <c r="U46" s="3"/>
      <c r="V46" s="3"/>
      <c r="W46" s="3"/>
      <c r="X46" s="15"/>
      <c r="Y46" s="3"/>
      <c r="Z46" s="3"/>
    </row>
    <row r="47" spans="1:26">
      <c r="A47" s="41" t="s">
        <v>6090</v>
      </c>
      <c r="D47" s="3"/>
      <c r="E47" s="3"/>
      <c r="F47" s="3"/>
      <c r="G47" s="3"/>
      <c r="H47" s="3"/>
      <c r="I47" s="3"/>
      <c r="J47" s="3"/>
      <c r="K47" s="3"/>
      <c r="L47" s="3"/>
      <c r="M47" s="3"/>
      <c r="N47" s="3"/>
      <c r="O47" s="3"/>
      <c r="P47" s="3"/>
      <c r="S47" s="3"/>
      <c r="T47" s="3"/>
      <c r="U47" s="3"/>
      <c r="V47" s="3"/>
      <c r="W47" s="3"/>
      <c r="X47" s="15"/>
      <c r="Y47" s="3"/>
      <c r="Z47" s="3"/>
    </row>
    <row r="48" spans="1:26">
      <c r="A48" s="41" t="s">
        <v>6090</v>
      </c>
      <c r="D48" s="3"/>
      <c r="E48" s="3"/>
      <c r="F48" s="3"/>
      <c r="G48" s="3"/>
      <c r="H48" s="3"/>
      <c r="I48" s="3"/>
      <c r="J48" s="3"/>
      <c r="K48" s="3"/>
      <c r="L48" s="3"/>
      <c r="M48" s="3"/>
      <c r="N48" s="3"/>
      <c r="O48" s="3"/>
      <c r="P48" s="3"/>
      <c r="S48" s="3"/>
      <c r="T48" s="3"/>
      <c r="U48" s="3"/>
      <c r="V48" s="3"/>
      <c r="W48" s="3"/>
      <c r="X48" s="15"/>
      <c r="Y48" s="3"/>
      <c r="Z48" s="3"/>
    </row>
    <row r="49" spans="1:26">
      <c r="A49" s="41" t="s">
        <v>6090</v>
      </c>
      <c r="D49" s="3"/>
      <c r="E49" s="3"/>
      <c r="F49" s="3"/>
      <c r="G49" s="3"/>
      <c r="H49" s="3"/>
      <c r="I49" s="3"/>
      <c r="J49" s="3"/>
      <c r="K49" s="3"/>
      <c r="L49" s="3"/>
      <c r="M49" s="3"/>
      <c r="N49" s="3"/>
      <c r="O49" s="3"/>
      <c r="P49" s="3"/>
      <c r="S49" s="3"/>
      <c r="T49" s="3"/>
      <c r="U49" s="3"/>
      <c r="V49" s="3"/>
      <c r="W49" s="3"/>
      <c r="X49" s="15"/>
      <c r="Y49" s="3"/>
      <c r="Z49" s="3"/>
    </row>
    <row r="50" spans="1:26">
      <c r="A50" s="41" t="s">
        <v>6090</v>
      </c>
      <c r="D50" s="3"/>
      <c r="E50" s="3"/>
      <c r="F50" s="3"/>
      <c r="G50" s="3"/>
      <c r="H50" s="3"/>
      <c r="I50" s="3"/>
      <c r="J50" s="3"/>
      <c r="K50" s="3"/>
      <c r="L50" s="3"/>
      <c r="M50" s="3"/>
      <c r="N50" s="3"/>
      <c r="O50" s="3"/>
      <c r="P50" s="3"/>
      <c r="S50" s="3"/>
      <c r="T50" s="3"/>
      <c r="U50" s="3"/>
      <c r="V50" s="3"/>
      <c r="W50" s="3"/>
      <c r="X50" s="15"/>
      <c r="Y50" s="3"/>
      <c r="Z50" s="3"/>
    </row>
    <row r="51" spans="1:26">
      <c r="A51" s="41" t="s">
        <v>6090</v>
      </c>
      <c r="D51" s="3"/>
      <c r="E51" s="3"/>
      <c r="F51" s="3"/>
      <c r="G51" s="3"/>
      <c r="H51" s="3"/>
      <c r="I51" s="3"/>
      <c r="J51" s="3"/>
      <c r="K51" s="3"/>
      <c r="L51" s="3"/>
      <c r="M51" s="3"/>
      <c r="N51" s="3"/>
      <c r="O51" s="3"/>
      <c r="P51" s="3"/>
      <c r="S51" s="3"/>
      <c r="T51" s="3"/>
      <c r="U51" s="3"/>
      <c r="V51" s="3"/>
      <c r="W51" s="3"/>
      <c r="X51" s="15"/>
      <c r="Y51" s="3"/>
      <c r="Z51" s="3"/>
    </row>
    <row r="52" spans="1:26">
      <c r="A52" s="41" t="s">
        <v>6090</v>
      </c>
      <c r="D52" s="3"/>
      <c r="E52" s="3"/>
      <c r="F52" s="3"/>
      <c r="G52" s="3"/>
      <c r="H52" s="3"/>
      <c r="I52" s="3"/>
      <c r="J52" s="3"/>
      <c r="K52" s="3"/>
      <c r="L52" s="3"/>
      <c r="M52" s="3"/>
      <c r="N52" s="3"/>
      <c r="O52" s="3"/>
      <c r="P52" s="3"/>
      <c r="S52" s="3"/>
      <c r="T52" s="3"/>
      <c r="U52" s="3"/>
      <c r="V52" s="3"/>
      <c r="W52" s="3"/>
      <c r="X52" s="15"/>
      <c r="Y52" s="3"/>
      <c r="Z52" s="3"/>
    </row>
    <row r="53" spans="1:26">
      <c r="A53" s="41" t="s">
        <v>6090</v>
      </c>
      <c r="D53" s="3"/>
      <c r="E53" s="3"/>
      <c r="F53" s="3"/>
      <c r="G53" s="3"/>
      <c r="H53" s="3"/>
      <c r="I53" s="3"/>
      <c r="J53" s="3"/>
      <c r="K53" s="3"/>
      <c r="L53" s="3"/>
      <c r="M53" s="3"/>
      <c r="N53" s="3"/>
      <c r="O53" s="3"/>
      <c r="P53" s="3"/>
      <c r="S53" s="3"/>
      <c r="T53" s="3"/>
      <c r="U53" s="3"/>
      <c r="V53" s="3"/>
      <c r="W53" s="3"/>
      <c r="X53" s="15"/>
      <c r="Y53" s="3"/>
      <c r="Z53" s="3"/>
    </row>
    <row r="54" spans="1:26">
      <c r="A54" s="41" t="s">
        <v>6090</v>
      </c>
      <c r="D54" s="3"/>
      <c r="E54" s="3"/>
      <c r="F54" s="3"/>
      <c r="G54" s="3"/>
      <c r="H54" s="3"/>
      <c r="I54" s="3"/>
      <c r="J54" s="3"/>
      <c r="K54" s="3"/>
      <c r="L54" s="3"/>
      <c r="M54" s="3"/>
      <c r="N54" s="3"/>
      <c r="O54" s="3"/>
      <c r="P54" s="3"/>
      <c r="S54" s="3"/>
      <c r="T54" s="3"/>
      <c r="U54" s="3"/>
      <c r="V54" s="3"/>
      <c r="W54" s="3"/>
      <c r="X54" s="15"/>
      <c r="Y54" s="3"/>
      <c r="Z54" s="3"/>
    </row>
    <row r="55" spans="1:26">
      <c r="A55" s="41" t="s">
        <v>6090</v>
      </c>
      <c r="D55" s="3"/>
      <c r="E55" s="3"/>
      <c r="F55" s="3"/>
      <c r="G55" s="3"/>
      <c r="H55" s="3"/>
      <c r="I55" s="3"/>
      <c r="J55" s="3"/>
      <c r="K55" s="3"/>
      <c r="L55" s="3"/>
      <c r="M55" s="3"/>
      <c r="N55" s="3"/>
      <c r="O55" s="3"/>
      <c r="P55" s="3"/>
      <c r="S55" s="3"/>
      <c r="T55" s="3"/>
      <c r="U55" s="3"/>
      <c r="V55" s="3"/>
      <c r="W55" s="3"/>
      <c r="X55" s="15"/>
      <c r="Y55" s="3"/>
      <c r="Z55" s="3"/>
    </row>
    <row r="56" spans="1:26">
      <c r="A56" s="41" t="s">
        <v>6090</v>
      </c>
      <c r="D56" s="3"/>
      <c r="E56" s="3"/>
      <c r="F56" s="3"/>
      <c r="G56" s="3"/>
      <c r="H56" s="3"/>
      <c r="I56" s="3"/>
      <c r="J56" s="3"/>
      <c r="K56" s="3"/>
      <c r="L56" s="3"/>
      <c r="M56" s="3"/>
      <c r="N56" s="3"/>
      <c r="O56" s="3"/>
      <c r="P56" s="3"/>
      <c r="S56" s="3"/>
      <c r="T56" s="3"/>
      <c r="U56" s="3"/>
      <c r="V56" s="3"/>
      <c r="W56" s="3"/>
      <c r="X56" s="15"/>
      <c r="Y56" s="3"/>
      <c r="Z56" s="3"/>
    </row>
    <row r="57" spans="1:26">
      <c r="A57" s="41" t="s">
        <v>6090</v>
      </c>
      <c r="D57" s="3"/>
      <c r="E57" s="3"/>
      <c r="F57" s="3"/>
      <c r="G57" s="3"/>
      <c r="H57" s="3"/>
      <c r="I57" s="3"/>
      <c r="J57" s="3"/>
      <c r="K57" s="3"/>
      <c r="L57" s="3"/>
      <c r="M57" s="3"/>
      <c r="N57" s="3"/>
      <c r="O57" s="3"/>
      <c r="P57" s="3"/>
      <c r="S57" s="3"/>
      <c r="T57" s="3"/>
      <c r="U57" s="3"/>
      <c r="V57" s="3"/>
      <c r="W57" s="3"/>
      <c r="X57" s="15"/>
      <c r="Y57" s="3"/>
      <c r="Z57" s="3"/>
    </row>
    <row r="58" spans="1:26">
      <c r="A58" s="41" t="s">
        <v>6090</v>
      </c>
      <c r="D58" s="3"/>
      <c r="E58" s="3"/>
      <c r="F58" s="3"/>
      <c r="G58" s="3"/>
      <c r="H58" s="3"/>
      <c r="I58" s="3"/>
      <c r="J58" s="3"/>
      <c r="K58" s="3"/>
      <c r="L58" s="3"/>
      <c r="M58" s="3"/>
      <c r="N58" s="3"/>
      <c r="O58" s="3"/>
      <c r="P58" s="3"/>
      <c r="S58" s="3"/>
      <c r="T58" s="3"/>
      <c r="U58" s="3"/>
      <c r="V58" s="3"/>
      <c r="W58" s="3"/>
      <c r="X58" s="15"/>
      <c r="Y58" s="3"/>
      <c r="Z58" s="3"/>
    </row>
    <row r="59" spans="1:26">
      <c r="A59" s="41" t="s">
        <v>6090</v>
      </c>
      <c r="D59" s="3"/>
      <c r="E59" s="3"/>
      <c r="F59" s="3"/>
      <c r="G59" s="3"/>
      <c r="H59" s="3"/>
      <c r="I59" s="3"/>
      <c r="J59" s="3"/>
      <c r="K59" s="3"/>
      <c r="L59" s="3"/>
      <c r="M59" s="3"/>
      <c r="N59" s="3"/>
      <c r="O59" s="3"/>
      <c r="P59" s="3"/>
      <c r="S59" s="3"/>
      <c r="T59" s="3"/>
      <c r="U59" s="3"/>
      <c r="V59" s="3"/>
      <c r="W59" s="3"/>
      <c r="X59" s="15"/>
      <c r="Y59" s="3"/>
      <c r="Z59" s="3"/>
    </row>
    <row r="60" spans="1:26">
      <c r="A60" s="41" t="s">
        <v>6090</v>
      </c>
      <c r="D60" s="3"/>
      <c r="E60" s="3"/>
      <c r="F60" s="3"/>
      <c r="G60" s="3"/>
      <c r="H60" s="3"/>
      <c r="I60" s="3"/>
      <c r="J60" s="3"/>
      <c r="K60" s="3"/>
      <c r="L60" s="3"/>
      <c r="M60" s="3"/>
      <c r="N60" s="3"/>
      <c r="O60" s="3"/>
      <c r="P60" s="3"/>
      <c r="S60" s="3"/>
      <c r="T60" s="3"/>
      <c r="U60" s="3"/>
      <c r="V60" s="3"/>
      <c r="W60" s="3"/>
      <c r="X60" s="15"/>
      <c r="Y60" s="3"/>
      <c r="Z60" s="3"/>
    </row>
    <row r="61" spans="1:26">
      <c r="A61" s="41" t="s">
        <v>6090</v>
      </c>
      <c r="D61" s="3"/>
      <c r="E61" s="3"/>
      <c r="F61" s="3"/>
      <c r="G61" s="3"/>
      <c r="H61" s="3"/>
      <c r="I61" s="3"/>
      <c r="J61" s="3"/>
      <c r="K61" s="3"/>
      <c r="L61" s="3"/>
      <c r="M61" s="3"/>
      <c r="N61" s="3"/>
      <c r="O61" s="3"/>
      <c r="P61" s="3"/>
      <c r="S61" s="3"/>
      <c r="T61" s="3"/>
      <c r="U61" s="3"/>
      <c r="V61" s="3"/>
      <c r="W61" s="3"/>
      <c r="X61" s="15"/>
      <c r="Y61" s="3"/>
      <c r="Z61" s="3"/>
    </row>
    <row r="62" spans="1:26">
      <c r="A62" s="41" t="s">
        <v>6090</v>
      </c>
      <c r="D62" s="3"/>
      <c r="E62" s="3"/>
      <c r="F62" s="3"/>
      <c r="G62" s="3"/>
      <c r="H62" s="3"/>
      <c r="I62" s="3"/>
      <c r="J62" s="3"/>
      <c r="K62" s="3"/>
      <c r="L62" s="3"/>
      <c r="M62" s="3"/>
      <c r="N62" s="3"/>
      <c r="O62" s="3"/>
      <c r="P62" s="3"/>
      <c r="S62" s="3"/>
      <c r="T62" s="3"/>
      <c r="U62" s="3"/>
      <c r="V62" s="3"/>
      <c r="W62" s="3"/>
      <c r="X62" s="15"/>
      <c r="Y62" s="3"/>
      <c r="Z62" s="3"/>
    </row>
    <row r="63" spans="1:26">
      <c r="A63" s="41" t="s">
        <v>6090</v>
      </c>
      <c r="D63" s="3"/>
      <c r="E63" s="3"/>
      <c r="F63" s="3"/>
      <c r="G63" s="3"/>
      <c r="H63" s="3"/>
      <c r="I63" s="3"/>
      <c r="J63" s="3"/>
      <c r="K63" s="3"/>
      <c r="L63" s="3"/>
      <c r="M63" s="3"/>
      <c r="N63" s="3"/>
      <c r="O63" s="3"/>
      <c r="P63" s="3"/>
      <c r="S63" s="3"/>
      <c r="T63" s="3"/>
      <c r="U63" s="3"/>
      <c r="V63" s="3"/>
      <c r="W63" s="3"/>
      <c r="X63" s="15"/>
      <c r="Y63" s="3"/>
      <c r="Z63" s="3"/>
    </row>
    <row r="64" spans="1:26">
      <c r="A64" s="41" t="s">
        <v>6090</v>
      </c>
      <c r="D64" s="3"/>
      <c r="E64" s="3"/>
      <c r="F64" s="3"/>
      <c r="G64" s="3"/>
      <c r="H64" s="3"/>
      <c r="I64" s="3"/>
      <c r="J64" s="3"/>
      <c r="K64" s="3"/>
      <c r="L64" s="3"/>
      <c r="M64" s="3"/>
      <c r="N64" s="3"/>
      <c r="O64" s="3"/>
      <c r="P64" s="3"/>
      <c r="S64" s="3"/>
      <c r="T64" s="3"/>
      <c r="U64" s="3"/>
      <c r="V64" s="3"/>
      <c r="W64" s="3"/>
      <c r="X64" s="15"/>
      <c r="Y64" s="3"/>
      <c r="Z64" s="3"/>
    </row>
    <row r="65" spans="1:26">
      <c r="A65" s="41" t="s">
        <v>6090</v>
      </c>
      <c r="D65" s="3"/>
      <c r="E65" s="3"/>
      <c r="F65" s="3"/>
      <c r="G65" s="3"/>
      <c r="H65" s="3"/>
      <c r="I65" s="3"/>
      <c r="J65" s="3"/>
      <c r="K65" s="3"/>
      <c r="L65" s="3"/>
      <c r="M65" s="3"/>
      <c r="N65" s="3"/>
      <c r="O65" s="3"/>
      <c r="P65" s="3"/>
      <c r="S65" s="3"/>
      <c r="T65" s="3"/>
      <c r="U65" s="3"/>
      <c r="V65" s="3"/>
      <c r="W65" s="3"/>
      <c r="X65" s="15"/>
      <c r="Y65" s="3"/>
      <c r="Z65" s="3"/>
    </row>
    <row r="66" spans="1:26">
      <c r="A66" s="41" t="s">
        <v>6090</v>
      </c>
      <c r="D66" s="3"/>
      <c r="E66" s="3"/>
      <c r="F66" s="3"/>
      <c r="G66" s="3"/>
      <c r="H66" s="3"/>
      <c r="I66" s="3"/>
      <c r="J66" s="3"/>
      <c r="K66" s="3"/>
      <c r="L66" s="3"/>
      <c r="M66" s="3"/>
      <c r="N66" s="3"/>
      <c r="O66" s="3"/>
      <c r="P66" s="3"/>
      <c r="S66" s="3"/>
      <c r="T66" s="3"/>
      <c r="U66" s="3"/>
      <c r="V66" s="3"/>
      <c r="W66" s="3"/>
      <c r="X66" s="15"/>
      <c r="Y66" s="3"/>
      <c r="Z66" s="3"/>
    </row>
    <row r="67" spans="1:26">
      <c r="A67" s="41" t="s">
        <v>6090</v>
      </c>
      <c r="D67" s="3"/>
      <c r="E67" s="3"/>
      <c r="F67" s="3"/>
      <c r="G67" s="3"/>
      <c r="H67" s="3"/>
      <c r="I67" s="3"/>
      <c r="J67" s="3"/>
      <c r="K67" s="3"/>
      <c r="L67" s="3"/>
      <c r="M67" s="3"/>
      <c r="N67" s="3"/>
      <c r="O67" s="3"/>
      <c r="P67" s="3"/>
      <c r="S67" s="3"/>
      <c r="T67" s="3"/>
      <c r="U67" s="3"/>
      <c r="V67" s="3"/>
      <c r="W67" s="3"/>
      <c r="X67" s="15"/>
      <c r="Y67" s="3"/>
    </row>
  </sheetData>
  <hyperlinks>
    <hyperlink ref="AB3" r:id="rId1" display="https://www.msesupplies.com/" xr:uid="{71D78BFF-2ACC-44F9-9C67-E57CB30FCB79}"/>
    <hyperlink ref="AB2" r:id="rId2" display="https://www.msesupplies.com/" xr:uid="{9A2B4418-3CA5-4031-B4BE-483037269C71}"/>
    <hyperlink ref="AB4" r:id="rId3" display="https://www.paleblueearth.com/" xr:uid="{C4DB2A17-F6EE-4FFD-BF01-2757B4A633F3}"/>
    <hyperlink ref="AB5" r:id="rId4" display="https://www.sovemagroup.com/" xr:uid="{B2276F31-0FBF-4605-8C3F-6FF39A1016B4}"/>
    <hyperlink ref="AB6" r:id="rId5" display="https://www.statpeel.com/" xr:uid="{74920A28-B9F3-46FC-B2BB-14A112F2D822}"/>
    <hyperlink ref="AB20" r:id="rId6" display="https://www.voltronix.com/" xr:uid="{75AF5BDE-58FA-4D32-BCE2-10EA74F20951}"/>
    <hyperlink ref="AB7" r:id="rId7" display="https://www.targray.com/" xr:uid="{F3983AA0-F798-4F03-B809-CF672A34BBCA}"/>
    <hyperlink ref="AB8" r:id="rId8" display="https://www.targray.com/" xr:uid="{5074749D-C950-4BA1-8FFA-3101959A652D}"/>
    <hyperlink ref="AB9" r:id="rId9" display="https://www.targray.com/" xr:uid="{CB8D7589-8274-468B-BDDA-F072165B25D0}"/>
    <hyperlink ref="AB10" r:id="rId10" display="https://www.targray.com/" xr:uid="{B85F076D-8927-44BC-B648-1821FBD0BD50}"/>
    <hyperlink ref="AB11" r:id="rId11" display="https://www.targray.com/" xr:uid="{7BD862C7-9761-441B-BDF1-845D2405C070}"/>
    <hyperlink ref="H7" r:id="rId12" xr:uid="{23BCBE1B-01EF-45C4-8C67-951CAE177CDD}"/>
  </hyperlinks>
  <pageMargins left="0.7" right="0.7" top="0.75" bottom="0.75" header="0.3" footer="0.3"/>
  <pageSetup orientation="portrait" r:id="rId13"/>
  <tableParts count="1">
    <tablePart r:id="rId14"/>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73CFA-8C99-4F50-A2DC-B3A1C4ED8802}">
  <sheetPr>
    <tabColor theme="5" tint="0.59999389629810485"/>
  </sheetPr>
  <dimension ref="X2:X44"/>
  <sheetViews>
    <sheetView workbookViewId="0">
      <selection activeCell="F31" sqref="F31"/>
    </sheetView>
  </sheetViews>
  <sheetFormatPr defaultColWidth="8.7109375" defaultRowHeight="15"/>
  <cols>
    <col min="1" max="1" width="6" bestFit="1" customWidth="1"/>
    <col min="2" max="2" width="11.28515625" bestFit="1" customWidth="1"/>
    <col min="3" max="3" width="22.7109375" bestFit="1" customWidth="1"/>
    <col min="4" max="4" width="48.28515625" bestFit="1" customWidth="1"/>
    <col min="5" max="5" width="19.7109375" bestFit="1" customWidth="1"/>
    <col min="6" max="6" width="35.7109375" bestFit="1" customWidth="1"/>
    <col min="7" max="7" width="49.42578125" bestFit="1" customWidth="1"/>
    <col min="8" max="8" width="80.7109375" bestFit="1" customWidth="1"/>
    <col min="9" max="9" width="45.28515625" bestFit="1" customWidth="1"/>
    <col min="10" max="10" width="18.7109375" bestFit="1" customWidth="1"/>
    <col min="11" max="11" width="24.7109375" bestFit="1" customWidth="1"/>
    <col min="12" max="12" width="16.7109375" bestFit="1" customWidth="1"/>
    <col min="13" max="13" width="12.28515625" bestFit="1" customWidth="1"/>
    <col min="14" max="14" width="16.140625" bestFit="1" customWidth="1"/>
    <col min="15" max="15" width="12" bestFit="1" customWidth="1"/>
    <col min="16" max="16" width="12.7109375" bestFit="1" customWidth="1"/>
    <col min="17" max="17" width="19.140625" bestFit="1" customWidth="1"/>
    <col min="18" max="18" width="48.28515625" bestFit="1" customWidth="1"/>
    <col min="19" max="19" width="35.42578125" bestFit="1" customWidth="1"/>
    <col min="20" max="20" width="16.28515625" bestFit="1" customWidth="1"/>
    <col min="21" max="21" width="21.140625" bestFit="1" customWidth="1"/>
    <col min="22" max="22" width="13" bestFit="1" customWidth="1"/>
    <col min="23" max="23" width="5.7109375" bestFit="1" customWidth="1"/>
    <col min="24" max="24" width="14.7109375" bestFit="1" customWidth="1"/>
    <col min="25" max="29" width="80.7109375" bestFit="1" customWidth="1"/>
    <col min="30" max="30" width="22.28515625" bestFit="1" customWidth="1"/>
    <col min="31" max="31" width="27.7109375" bestFit="1" customWidth="1"/>
  </cols>
  <sheetData>
    <row r="2" spans="24:24">
      <c r="X2" s="363"/>
    </row>
    <row r="3" spans="24:24">
      <c r="X3" s="363"/>
    </row>
    <row r="4" spans="24:24">
      <c r="X4" s="363"/>
    </row>
    <row r="5" spans="24:24">
      <c r="X5" s="363"/>
    </row>
    <row r="6" spans="24:24">
      <c r="X6" s="363"/>
    </row>
    <row r="7" spans="24:24">
      <c r="X7" s="363"/>
    </row>
    <row r="8" spans="24:24">
      <c r="X8" s="363"/>
    </row>
    <row r="9" spans="24:24">
      <c r="X9" s="363"/>
    </row>
    <row r="10" spans="24:24">
      <c r="X10" s="363"/>
    </row>
    <row r="11" spans="24:24">
      <c r="X11" s="363"/>
    </row>
    <row r="12" spans="24:24">
      <c r="X12" s="363"/>
    </row>
    <row r="13" spans="24:24">
      <c r="X13" s="363"/>
    </row>
    <row r="14" spans="24:24">
      <c r="X14" s="363"/>
    </row>
    <row r="15" spans="24:24">
      <c r="X15" s="363"/>
    </row>
    <row r="16" spans="24:24">
      <c r="X16" s="363"/>
    </row>
    <row r="17" spans="24:24">
      <c r="X17" s="363"/>
    </row>
    <row r="18" spans="24:24">
      <c r="X18" s="363"/>
    </row>
    <row r="19" spans="24:24">
      <c r="X19" s="363"/>
    </row>
    <row r="20" spans="24:24">
      <c r="X20" s="363"/>
    </row>
    <row r="21" spans="24:24">
      <c r="X21" s="363"/>
    </row>
    <row r="22" spans="24:24">
      <c r="X22" s="363"/>
    </row>
    <row r="23" spans="24:24">
      <c r="X23" s="363"/>
    </row>
    <row r="24" spans="24:24">
      <c r="X24" s="363"/>
    </row>
    <row r="25" spans="24:24">
      <c r="X25" s="363"/>
    </row>
    <row r="26" spans="24:24">
      <c r="X26" s="363"/>
    </row>
    <row r="27" spans="24:24">
      <c r="X27" s="363"/>
    </row>
    <row r="28" spans="24:24">
      <c r="X28" s="363"/>
    </row>
    <row r="29" spans="24:24">
      <c r="X29" s="363"/>
    </row>
    <row r="30" spans="24:24">
      <c r="X30" s="363"/>
    </row>
    <row r="31" spans="24:24">
      <c r="X31" s="363"/>
    </row>
    <row r="32" spans="24:24">
      <c r="X32" s="363"/>
    </row>
    <row r="33" spans="24:24">
      <c r="X33" s="363"/>
    </row>
    <row r="34" spans="24:24">
      <c r="X34" s="363"/>
    </row>
    <row r="35" spans="24:24">
      <c r="X35" s="363"/>
    </row>
    <row r="36" spans="24:24">
      <c r="X36" s="363"/>
    </row>
    <row r="37" spans="24:24">
      <c r="X37" s="363"/>
    </row>
    <row r="38" spans="24:24">
      <c r="X38" s="363"/>
    </row>
    <row r="39" spans="24:24">
      <c r="X39" s="363"/>
    </row>
    <row r="40" spans="24:24">
      <c r="X40" s="363"/>
    </row>
    <row r="41" spans="24:24">
      <c r="X41" s="363"/>
    </row>
    <row r="42" spans="24:24">
      <c r="X42" s="363"/>
    </row>
    <row r="43" spans="24:24">
      <c r="X43" s="363"/>
    </row>
    <row r="44" spans="24:24">
      <c r="X44" s="363"/>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A9355-A9AF-4962-8C45-3780CFC9BEB8}">
  <sheetPr codeName="Sheet2"/>
  <dimension ref="A1:I20"/>
  <sheetViews>
    <sheetView zoomScale="125" zoomScaleNormal="80" workbookViewId="0">
      <selection activeCell="K7" sqref="K7"/>
    </sheetView>
  </sheetViews>
  <sheetFormatPr defaultColWidth="8.7109375" defaultRowHeight="15"/>
  <cols>
    <col min="1" max="1" width="29.7109375" customWidth="1"/>
    <col min="2" max="2" width="13" customWidth="1"/>
    <col min="3" max="3" width="11.7109375" customWidth="1"/>
    <col min="4" max="4" width="13" customWidth="1"/>
    <col min="5" max="5" width="11.7109375" customWidth="1"/>
    <col min="6" max="6" width="13.28515625" customWidth="1"/>
    <col min="7" max="7" width="11.7109375" customWidth="1"/>
    <col min="8" max="8" width="13.28515625" customWidth="1"/>
    <col min="9" max="9" width="11.7109375" customWidth="1"/>
  </cols>
  <sheetData>
    <row r="1" spans="1:9" ht="14.65" customHeight="1">
      <c r="A1" s="771" t="s">
        <v>4</v>
      </c>
      <c r="B1" s="771"/>
      <c r="C1" s="771"/>
      <c r="D1" s="771"/>
      <c r="E1" s="773">
        <v>45320</v>
      </c>
      <c r="F1" s="773"/>
      <c r="G1" s="773"/>
      <c r="H1" s="773"/>
      <c r="I1" s="773"/>
    </row>
    <row r="2" spans="1:9" ht="20.25" customHeight="1" thickBot="1">
      <c r="A2" s="772"/>
      <c r="B2" s="772"/>
      <c r="C2" s="772"/>
      <c r="D2" s="772"/>
      <c r="E2" s="774"/>
      <c r="F2" s="774"/>
      <c r="G2" s="774"/>
      <c r="H2" s="774"/>
      <c r="I2" s="774"/>
    </row>
    <row r="3" spans="1:9" ht="34.5" customHeight="1" thickBot="1">
      <c r="A3" s="775" t="s">
        <v>5</v>
      </c>
      <c r="B3" s="777" t="s">
        <v>6</v>
      </c>
      <c r="C3" s="778"/>
      <c r="D3" s="779" t="s">
        <v>7</v>
      </c>
      <c r="E3" s="778"/>
      <c r="F3" s="779" t="s">
        <v>8</v>
      </c>
      <c r="G3" s="778"/>
      <c r="H3" s="779" t="s">
        <v>9</v>
      </c>
      <c r="I3" s="780"/>
    </row>
    <row r="4" spans="1:9" ht="39" customHeight="1" thickTop="1" thickBot="1">
      <c r="A4" s="776"/>
      <c r="B4" s="22" t="s">
        <v>10</v>
      </c>
      <c r="C4" s="25" t="s">
        <v>11</v>
      </c>
      <c r="D4" s="23" t="s">
        <v>10</v>
      </c>
      <c r="E4" s="28" t="s">
        <v>11</v>
      </c>
      <c r="F4" s="23" t="s">
        <v>10</v>
      </c>
      <c r="G4" s="29" t="s">
        <v>11</v>
      </c>
      <c r="H4" s="24" t="s">
        <v>10</v>
      </c>
      <c r="I4" s="32" t="s">
        <v>11</v>
      </c>
    </row>
    <row r="5" spans="1:9" ht="21" customHeight="1" thickTop="1" thickBot="1">
      <c r="A5" s="33" t="s">
        <v>12</v>
      </c>
      <c r="B5" s="19" cm="1">
        <f t="array" ref="B5">IFERROR(ROWS(_xlfn.UNIQUE(_xlfn._xlws.FILTER('Raw Materials'!$D$2:$D$531,'Raw Materials'!$M$2:$M$531=B3))),0)</f>
        <v>18</v>
      </c>
      <c r="C5" s="26" cm="1">
        <f t="array" ref="C5">IFERROR(ROWS(_xlfn.UNIQUE(_xlfn._xlws.FILTER('Raw Materials'!$F$2:$F$531,'Raw Materials'!$M$2:$M$531=B3))),0)</f>
        <v>21</v>
      </c>
      <c r="D5" s="19" cm="1">
        <f t="array" ref="D5">IFERROR(ROWS(_xlfn.UNIQUE(_xlfn._xlws.FILTER('Raw Materials'!$D$2:$D$531,'Raw Materials'!$M$2:$M$531=D3))),0)</f>
        <v>22</v>
      </c>
      <c r="E5" s="26" cm="1">
        <f t="array" ref="E5">IFERROR(ROWS(_xlfn.UNIQUE(_xlfn._xlws.FILTER('Raw Materials'!$F$2:$F$531,'Raw Materials'!$M$2:$M$531=D3))),0)</f>
        <v>34</v>
      </c>
      <c r="F5" s="19">
        <f t="shared" ref="F5:G12" si="0">H5-D5-B5</f>
        <v>3</v>
      </c>
      <c r="G5" s="30">
        <f t="shared" si="0"/>
        <v>4</v>
      </c>
      <c r="H5" s="36">
        <f>IFERROR(ROWS(_xlfn.UNIQUE('Raw Materials'!$D$2:$D$531)),0)</f>
        <v>43</v>
      </c>
      <c r="I5" s="37">
        <f>IFERROR(ROWS(_xlfn.UNIQUE('Raw Materials'!$F$2:$F$531)),0)</f>
        <v>59</v>
      </c>
    </row>
    <row r="6" spans="1:9" ht="32.25" thickBot="1">
      <c r="A6" s="34" t="s">
        <v>13</v>
      </c>
      <c r="B6" s="65" cm="1">
        <f t="array" ref="B6">IFERROR(ROWS(_xlfn.UNIQUE(_xlfn._xlws.FILTER('Battery Grade Materials'!$D$3:$D$528,'Battery Grade Materials'!$M$3:$M$528=B$3))),0)</f>
        <v>54</v>
      </c>
      <c r="C6" s="66" cm="1">
        <f t="array" ref="C6">IFERROR(ROWS(_xlfn.UNIQUE(_xlfn._xlws.FILTER('Battery Grade Materials'!$F$3:$F$528,'Battery Grade Materials'!$M$3:$M$528=B$3))),0)</f>
        <v>68</v>
      </c>
      <c r="D6" s="65" cm="1">
        <f t="array" ref="D6">IFERROR(ROWS(_xlfn.UNIQUE(_xlfn._xlws.FILTER('Battery Grade Materials'!$D$3:$D$528,'Battery Grade Materials'!$M$3:$M$528=D$3))),0)</f>
        <v>16</v>
      </c>
      <c r="E6" s="66" cm="1">
        <f t="array" ref="E6">IFERROR(ROWS(_xlfn.UNIQUE(_xlfn._xlws.FILTER('Battery Grade Materials'!$F$3:$F$528,'Battery Grade Materials'!$M$3:$M$528=D$3))),0)</f>
        <v>17</v>
      </c>
      <c r="F6" s="65">
        <f t="shared" si="0"/>
        <v>5</v>
      </c>
      <c r="G6" s="67">
        <f t="shared" si="0"/>
        <v>5</v>
      </c>
      <c r="H6" s="68">
        <f>IFERROR(ROWS(_xlfn.UNIQUE('Battery Grade Materials'!$D$3:$D$528)),0)</f>
        <v>75</v>
      </c>
      <c r="I6" s="69">
        <f>IFERROR(ROWS(_xlfn.UNIQUE('Battery Grade Materials'!$F$3:$F$528)),0)</f>
        <v>90</v>
      </c>
    </row>
    <row r="7" spans="1:9" ht="32.25" thickBot="1">
      <c r="A7" s="35" t="s">
        <v>14</v>
      </c>
      <c r="B7" s="19" cm="1">
        <f t="array" ref="B7">IFERROR(ROWS(_xlfn.UNIQUE(_xlfn._xlws.FILTER('Other Battery Component &amp; Mat.'!$D$2:$D$508,'Other Battery Component &amp; Mat.'!$M$2:$M$508=B$3))),0)</f>
        <v>38</v>
      </c>
      <c r="C7" s="26" cm="1">
        <f t="array" ref="C7">IFERROR(ROWS(_xlfn.UNIQUE(_xlfn._xlws.FILTER('Other Battery Component &amp; Mat.'!$F$2:$F$508,'Other Battery Component &amp; Mat.'!$M$2:$M$508=B$3))),0)</f>
        <v>48</v>
      </c>
      <c r="D7" s="19" cm="1">
        <f t="array" ref="D7">IFERROR(ROWS(_xlfn.UNIQUE(_xlfn._xlws.FILTER('Other Battery Component &amp; Mat.'!$D$2:$D$508,'Other Battery Component &amp; Mat.'!$M$2:$M$508=D$3))),0)</f>
        <v>1</v>
      </c>
      <c r="E7" s="26" cm="1">
        <f t="array" ref="E7">IFERROR(ROWS(_xlfn.UNIQUE(_xlfn._xlws.FILTER('Other Battery Component &amp; Mat.'!$F$2:$F$508,'Other Battery Component &amp; Mat.'!$M$2:$M$508=D$3))),0)</f>
        <v>1</v>
      </c>
      <c r="F7" s="19">
        <f t="shared" si="0"/>
        <v>-3</v>
      </c>
      <c r="G7" s="30">
        <f t="shared" si="0"/>
        <v>1</v>
      </c>
      <c r="H7" s="36">
        <f>IFERROR(ROWS(_xlfn.UNIQUE('[2]Other Battery Component &amp; Mat.'!$D$2:$D$511)),0)</f>
        <v>36</v>
      </c>
      <c r="I7" s="37">
        <f>IFERROR(ROWS(_xlfn.UNIQUE('Other Battery Component &amp; Mat.'!$F$2:$F$508)),0)</f>
        <v>50</v>
      </c>
    </row>
    <row r="8" spans="1:9" ht="32.25" customHeight="1" thickBot="1">
      <c r="A8" s="34" t="s">
        <v>15</v>
      </c>
      <c r="B8" s="65" cm="1">
        <f t="array" ref="B8">IFERROR(ROWS(_xlfn.UNIQUE(_xlfn._xlws.FILTER('Electrode &amp; Cell Manufacturing'!$D$3:$D$536,'Electrode &amp; Cell Manufacturing'!$M$3:$M$536=B$3))),0)</f>
        <v>66</v>
      </c>
      <c r="C8" s="66" cm="1">
        <f t="array" ref="C8">IFERROR(ROWS(_xlfn.UNIQUE(_xlfn._xlws.FILTER('Electrode &amp; Cell Manufacturing'!$F$3:$F$536,'Electrode &amp; Cell Manufacturing'!$M$3:$M$536=B$3))),0)</f>
        <v>80</v>
      </c>
      <c r="D8" s="65" cm="1">
        <f t="array" ref="D8">IFERROR(ROWS(_xlfn.UNIQUE(_xlfn._xlws.FILTER('Electrode &amp; Cell Manufacturing'!$D$3:$D$536,'Electrode &amp; Cell Manufacturing'!$M$3:$M$536=D$3))),0)</f>
        <v>11</v>
      </c>
      <c r="E8" s="66" cm="1">
        <f t="array" ref="E8">IFERROR(ROWS(_xlfn.UNIQUE(_xlfn._xlws.FILTER('Electrode &amp; Cell Manufacturing'!$F$3:$F$536,'Electrode &amp; Cell Manufacturing'!$M$3:$M$536=D$3))),0)</f>
        <v>11</v>
      </c>
      <c r="F8" s="65">
        <f>H8-D8-B8+1</f>
        <v>2</v>
      </c>
      <c r="G8" s="67">
        <f t="shared" si="0"/>
        <v>4</v>
      </c>
      <c r="H8" s="78">
        <f>IFERROR(ROWS(_xlfn.UNIQUE('Electrode &amp; Cell Manufacturing'!$D$3:$D$536)),0)</f>
        <v>78</v>
      </c>
      <c r="I8" s="77">
        <f>IFERROR(ROWS(_xlfn.UNIQUE('Electrode &amp; Cell Manufacturing'!$F$3:$F$536)),0)</f>
        <v>95</v>
      </c>
    </row>
    <row r="9" spans="1:9" ht="32.25" thickBot="1">
      <c r="A9" s="35" t="s">
        <v>16</v>
      </c>
      <c r="B9" s="19" cm="1">
        <f t="array" ref="B9">IFERROR(ROWS(_xlfn.UNIQUE(_xlfn._xlws.FILTER('Module-Pack Manufacturing'!$D$2:$D$525,'Module-Pack Manufacturing'!$M$2:$M$525=B$3))),0)</f>
        <v>106</v>
      </c>
      <c r="C9" s="26" cm="1">
        <f t="array" ref="C9">IFERROR(ROWS(_xlfn.UNIQUE(_xlfn._xlws.FILTER('Module-Pack Manufacturing'!$F$2:$F$525,'Module-Pack Manufacturing'!$M$2:$M$525=B$3))),0)</f>
        <v>123</v>
      </c>
      <c r="D9" s="19" cm="1">
        <f t="array" ref="D9">IFERROR(ROWS(_xlfn.UNIQUE(_xlfn._xlws.FILTER('Module-Pack Manufacturing'!$D$2:$D$525,'Module-Pack Manufacturing'!$M$2:$M$525=D$3))),0)</f>
        <v>12</v>
      </c>
      <c r="E9" s="26" cm="1">
        <f t="array" ref="E9">IFERROR(ROWS(_xlfn.UNIQUE(_xlfn._xlws.FILTER('Module-Pack Manufacturing'!$F$2:$F$525,'Module-Pack Manufacturing'!$M$2:$M$525=D$3))),0)</f>
        <v>12</v>
      </c>
      <c r="F9" s="19">
        <f t="shared" si="0"/>
        <v>0</v>
      </c>
      <c r="G9" s="30">
        <f t="shared" si="0"/>
        <v>7</v>
      </c>
      <c r="H9" s="36">
        <f>IFERROR(ROWS(_xlfn.UNIQUE('Module-Pack Manufacturing'!$D$2:$D$525)),0)</f>
        <v>118</v>
      </c>
      <c r="I9" s="37">
        <f>IFERROR(ROWS(_xlfn.UNIQUE('Module-Pack Manufacturing'!$F$2:$F$525)),0)</f>
        <v>142</v>
      </c>
    </row>
    <row r="10" spans="1:9" ht="23.25" customHeight="1" thickBot="1">
      <c r="A10" s="34" t="s">
        <v>17</v>
      </c>
      <c r="B10" s="65" cm="1">
        <f t="array" ref="B10">IFERROR(ROWS(_xlfn.UNIQUE(_xlfn._xlws.FILTER('Recycling-Repurposing'!$D$2:$D$584,'Recycling-Repurposing'!$O$2:$O$584=B$3))),0)</f>
        <v>54</v>
      </c>
      <c r="C10" s="66" cm="1">
        <f t="array" ref="C10">IFERROR(ROWS(_xlfn.UNIQUE(_xlfn._xlws.FILTER('Recycling-Repurposing'!$F$2:$F$588,'Recycling-Repurposing'!$O$2:$O$588=B$3))),0)</f>
        <v>74</v>
      </c>
      <c r="D10" s="65" cm="1">
        <f t="array" ref="D10">IFERROR(ROWS(_xlfn.UNIQUE(_xlfn._xlws.FILTER('Recycling-Repurposing'!$D$2:$D$588,'Recycling-Repurposing'!$O$2:$O$588=D$3))),0)</f>
        <v>8</v>
      </c>
      <c r="E10" s="66" cm="1">
        <f t="array" ref="E10">IFERROR(ROWS(_xlfn.UNIQUE(_xlfn._xlws.FILTER('Recycling-Repurposing'!$F$2:$F$588,'Recycling-Repurposing'!$O$2:$O$588=D$3))),0)</f>
        <v>9</v>
      </c>
      <c r="F10" s="65">
        <v>0</v>
      </c>
      <c r="G10" s="66">
        <v>0</v>
      </c>
      <c r="H10" s="68">
        <f>B10+D10</f>
        <v>62</v>
      </c>
      <c r="I10" s="79">
        <f>C10+E10</f>
        <v>83</v>
      </c>
    </row>
    <row r="11" spans="1:9" ht="16.5" thickBot="1">
      <c r="A11" s="35" t="s">
        <v>18</v>
      </c>
      <c r="B11" s="19" cm="1">
        <f t="array" ref="B11">IFERROR(ROWS(_xlfn.UNIQUE(_xlfn._xlws.FILTER(Equipment!$D$5:$D$530,Equipment!$M$5:$M$530=B$3))),0)</f>
        <v>64</v>
      </c>
      <c r="C11" s="26" cm="1">
        <f t="array" ref="C11">IFERROR(ROWS(_xlfn.UNIQUE(_xlfn._xlws.FILTER(Equipment!$F$5:$F$530,Equipment!$M$5:$M$530=B$3))),0)</f>
        <v>65</v>
      </c>
      <c r="D11" s="19" cm="1">
        <f t="array" ref="D11">IFERROR(ROWS(_xlfn.UNIQUE(_xlfn._xlws.FILTER(Equipment!$D$5:$D$530,Equipment!$M$5:$M$530=D$3))),0)</f>
        <v>2</v>
      </c>
      <c r="E11" s="26" cm="1">
        <f t="array" ref="E11">IFERROR(ROWS(_xlfn.UNIQUE(_xlfn._xlws.FILTER(Equipment!$F$5:$F$530,Equipment!$M$5:$M$530=D$3))),0)</f>
        <v>2</v>
      </c>
      <c r="F11" s="19">
        <f t="shared" si="0"/>
        <v>1</v>
      </c>
      <c r="G11" s="30">
        <f t="shared" si="0"/>
        <v>1</v>
      </c>
      <c r="H11" s="36">
        <f>IFERROR(ROWS(_xlfn.UNIQUE(Equipment!$D$5:$D$530)),0)</f>
        <v>67</v>
      </c>
      <c r="I11" s="37">
        <f>IFERROR(ROWS(_xlfn.UNIQUE(Equipment!$F$5:$F$530)),0)</f>
        <v>68</v>
      </c>
    </row>
    <row r="12" spans="1:9" ht="16.5" thickBot="1">
      <c r="A12" s="34" t="s">
        <v>19</v>
      </c>
      <c r="B12" s="65" cm="1">
        <f t="array" ref="B12">IFERROR(ROWS(_xlfn.UNIQUE(_xlfn._xlws.FILTER('R&amp;D'!$D$2:$D$504,'R&amp;D'!$M$2:$M$504=B$3))),0)</f>
        <v>75</v>
      </c>
      <c r="C12" s="66" cm="1">
        <f t="array" ref="C12">IFERROR(ROWS(_xlfn.UNIQUE(_xlfn._xlws.FILTER('R&amp;D'!$F$2:$F$504,'R&amp;D'!$M$2:$M$504=B$3))),0)</f>
        <v>83</v>
      </c>
      <c r="D12" s="65" cm="1">
        <f t="array" ref="D12">IFERROR(ROWS(_xlfn.UNIQUE(_xlfn._xlws.FILTER('R&amp;D'!$D$2:$D$504,'R&amp;D'!$M$2:$M$504=D$3))),0)</f>
        <v>9</v>
      </c>
      <c r="E12" s="66" cm="1">
        <f t="array" ref="E12">IFERROR(ROWS(_xlfn.UNIQUE(_xlfn._xlws.FILTER('R&amp;D'!$F$2:$F$504,'R&amp;D'!$M$2:$M$504=D$3))),0)</f>
        <v>9</v>
      </c>
      <c r="F12" s="65">
        <f t="shared" si="0"/>
        <v>1</v>
      </c>
      <c r="G12" s="67">
        <f t="shared" si="0"/>
        <v>1</v>
      </c>
      <c r="H12" s="68">
        <f>IFERROR(ROWS(_xlfn.UNIQUE('R&amp;D'!$D$2:$D$504)),0)</f>
        <v>85</v>
      </c>
      <c r="I12" s="69">
        <f>IFERROR(ROWS(_xlfn.UNIQUE('R&amp;D'!$F$2:$F$504)),0)</f>
        <v>93</v>
      </c>
    </row>
    <row r="13" spans="1:9" ht="16.5" thickBot="1">
      <c r="A13" s="35" t="s">
        <v>20</v>
      </c>
      <c r="B13" s="19" cm="1">
        <f t="array" ref="B13">IFERROR(ROWS(_xlfn.UNIQUE(_xlfn._xlws.FILTER('Services &amp; Consulting'!$D$2:$D$498,'Services &amp; Consulting'!$L$2:$L$498=B$3))),0)</f>
        <v>66</v>
      </c>
      <c r="C13" s="26" cm="1">
        <f t="array" ref="C13">IFERROR(ROWS(_xlfn.UNIQUE(_xlfn._xlws.FILTER('Services &amp; Consulting'!$J$2:$J$498,'Services &amp; Consulting'!$L$2:$L$498=B$3))),0)</f>
        <v>69</v>
      </c>
      <c r="D13" s="19" cm="1">
        <f t="array" ref="D13">IFERROR(ROWS(_xlfn.UNIQUE(_xlfn._xlws.FILTER('Services &amp; Consulting'!$D$2:$D$498,'Services &amp; Consulting'!$L$2:$L$498=D$3))),0)</f>
        <v>6</v>
      </c>
      <c r="E13" s="26" cm="1">
        <f t="array" ref="E13">IFERROR(ROWS(_xlfn.UNIQUE(_xlfn._xlws.FILTER('Services &amp; Consulting'!$J$2:$J$498,'R&amp;D'!$L$2:$L$504=D$3))),0)</f>
        <v>0</v>
      </c>
      <c r="F13" s="19">
        <f t="shared" ref="F13:G16" si="1">H13-D13-B13</f>
        <v>0</v>
      </c>
      <c r="G13" s="30">
        <f t="shared" si="1"/>
        <v>6</v>
      </c>
      <c r="H13" s="36">
        <f>IFERROR(ROWS(_xlfn.UNIQUE('Services &amp; Consulting'!$D$2:$D$498)),0)</f>
        <v>72</v>
      </c>
      <c r="I13" s="37">
        <f>IFERROR(ROWS(_xlfn.UNIQUE('Services &amp; Consulting'!$J$2:J$498)),0)</f>
        <v>75</v>
      </c>
    </row>
    <row r="14" spans="1:9" ht="16.5" thickBot="1">
      <c r="A14" s="34" t="s">
        <v>21</v>
      </c>
      <c r="B14" s="65" cm="1">
        <f t="array" ref="B14">IFERROR(ROWS(_xlfn.UNIQUE(_xlfn._xlws.FILTER('Modeling &amp; Software'!$D$2:$D$490,'Modeling &amp; Software'!$L$2:$L$490=B$3))),0)</f>
        <v>23</v>
      </c>
      <c r="C14" s="66" cm="1">
        <f t="array" ref="C14">IFERROR(ROWS(_xlfn.UNIQUE(_xlfn._xlws.FILTER('Modeling &amp; Software'!$I$2:$I$490,'Modeling &amp; Software'!$L$2:$L$490=B$3))),0)</f>
        <v>23</v>
      </c>
      <c r="D14" s="65" cm="1">
        <f t="array" ref="D14">IFERROR(ROWS(_xlfn.UNIQUE(_xlfn._xlws.FILTER('Modeling &amp; Software'!$D$2:$D$490,'Modeling &amp; Software'!$L$2:$L$490=D$3))),0)</f>
        <v>2</v>
      </c>
      <c r="E14" s="66" cm="1">
        <f t="array" ref="E14">IFERROR(ROWS(_xlfn.UNIQUE(_xlfn._xlws.FILTER('Modeling &amp; Software'!$I$2:$I$490,'Modeling &amp; Software'!$L$2:$L$490=D$3))),0)</f>
        <v>2</v>
      </c>
      <c r="F14" s="65">
        <f t="shared" si="1"/>
        <v>0</v>
      </c>
      <c r="G14" s="67">
        <f t="shared" si="1"/>
        <v>1</v>
      </c>
      <c r="H14" s="68">
        <f>IFERROR(ROWS(_xlfn.UNIQUE('Modeling &amp; Software'!$D$2:$D$490)),0)</f>
        <v>25</v>
      </c>
      <c r="I14" s="69">
        <f>IFERROR(ROWS(_xlfn.UNIQUE('Modeling &amp; Software'!$I$2:$I$490)),0)</f>
        <v>26</v>
      </c>
    </row>
    <row r="15" spans="1:9" ht="16.5" thickBot="1">
      <c r="A15" s="34" t="s">
        <v>22</v>
      </c>
      <c r="B15" s="65" cm="1">
        <f t="array" ref="B15">IFERROR(ROWS(_xlfn.UNIQUE(_xlfn._xlws.FILTER('NAATBatt Professional Services'!$D$2:$D$483,'NAATBatt Professional Services'!$L$2:$L$483=B$3))),0)</f>
        <v>33</v>
      </c>
      <c r="C15" s="66" cm="1">
        <f t="array" ref="C15">IFERROR(ROWS(_xlfn.UNIQUE(_xlfn._xlws.FILTER('NAATBatt Professional Services'!$I$2:$I$483,'NAATBatt Professional Services'!$L$2:$L$483=B$3))),0)</f>
        <v>33</v>
      </c>
      <c r="D15" s="65" cm="1">
        <f t="array" ref="D15">IFERROR(ROWS(_xlfn.UNIQUE(_xlfn._xlws.FILTER('NAATBatt Professional Services'!$D$2:$D$483,'NAATBatt Professional Services'!$L$2:$L$483=D$3))),0)</f>
        <v>2</v>
      </c>
      <c r="E15" s="66" cm="1">
        <f t="array" ref="E15">IFERROR(ROWS(_xlfn.UNIQUE(_xlfn._xlws.FILTER('NAATBatt Professional Services'!$I$2:$I$483,'NAATBatt Professional Services'!$L$2:$L$483=D$3))),0)</f>
        <v>2</v>
      </c>
      <c r="F15" s="65">
        <f t="shared" ref="F15" si="2">H15-D15-B15</f>
        <v>2</v>
      </c>
      <c r="G15" s="67">
        <f t="shared" ref="G15" si="3">I15-E15-C15</f>
        <v>2</v>
      </c>
      <c r="H15" s="68">
        <f>IFERROR(ROWS(_xlfn.UNIQUE('NAATBatt Professional Services'!$D$2:$D$483)),0)</f>
        <v>37</v>
      </c>
      <c r="I15" s="69">
        <f>IFERROR(ROWS(_xlfn.UNIQUE('NAATBatt Professional Services'!$I$2:$I$483)),0)</f>
        <v>37</v>
      </c>
    </row>
    <row r="16" spans="1:9" ht="16.5" thickBot="1">
      <c r="A16" s="35" t="s">
        <v>23</v>
      </c>
      <c r="B16" s="19" cm="1">
        <f t="array" ref="B16">IFERROR(ROWS(_xlfn.UNIQUE(_xlfn._xlws.FILTER(Distributors!$D$2:$D$20,Distributors!$L$2:$L$20=B$3))),0)</f>
        <v>6</v>
      </c>
      <c r="C16" s="26" cm="1">
        <f t="array" ref="C16">IFERROR(ROWS(_xlfn.UNIQUE(_xlfn._xlws.FILTER(Distributors!$I$2:$I$20,Distributors!$L$2:$L$20=B$3))),0)</f>
        <v>6</v>
      </c>
      <c r="D16" s="19" cm="1">
        <f t="array" ref="D16">IFERROR(ROWS(_xlfn.UNIQUE(_xlfn._xlws.FILTER(Distributors!$D$2:$D$20,Distributors!$L$2:$L$20=D$3))),0)</f>
        <v>1</v>
      </c>
      <c r="E16" s="19" cm="1">
        <f t="array" ref="E16">IFERROR(ROWS(_xlfn.UNIQUE(_xlfn._xlws.FILTER(Distributors!$I$2:$I$20,Distributors!$L$2:$L$20=D$3))),0)</f>
        <v>1</v>
      </c>
      <c r="F16" s="19">
        <f t="shared" si="1"/>
        <v>0</v>
      </c>
      <c r="G16" s="30">
        <f t="shared" si="1"/>
        <v>0</v>
      </c>
      <c r="H16" s="97">
        <f>IFERROR(ROWS(_xlfn.UNIQUE(Distributors!$D$2:$D$20)),0)</f>
        <v>7</v>
      </c>
      <c r="I16" s="96">
        <f>IFERROR(ROWS(_xlfn.UNIQUE(Distributors!$I$2:$I$20)),0)</f>
        <v>7</v>
      </c>
    </row>
    <row r="17" spans="1:9" ht="16.5" thickBot="1">
      <c r="A17" s="20" t="s">
        <v>24</v>
      </c>
      <c r="B17" s="21">
        <f t="shared" ref="B17:I17" si="4">SUM(B5:B16)</f>
        <v>603</v>
      </c>
      <c r="C17" s="27">
        <f t="shared" si="4"/>
        <v>693</v>
      </c>
      <c r="D17" s="21">
        <f t="shared" si="4"/>
        <v>92</v>
      </c>
      <c r="E17" s="27">
        <f t="shared" si="4"/>
        <v>100</v>
      </c>
      <c r="F17" s="21">
        <f t="shared" si="4"/>
        <v>11</v>
      </c>
      <c r="G17" s="27">
        <f t="shared" si="4"/>
        <v>32</v>
      </c>
      <c r="H17" s="21">
        <f t="shared" si="4"/>
        <v>705</v>
      </c>
      <c r="I17" s="31">
        <f t="shared" si="4"/>
        <v>825</v>
      </c>
    </row>
    <row r="20" spans="1:9">
      <c r="A20" s="39"/>
      <c r="B20" s="2"/>
      <c r="C20" s="2"/>
      <c r="D20" s="2"/>
      <c r="E20" s="2"/>
      <c r="F20" s="2"/>
      <c r="G20" s="2"/>
      <c r="H20" s="2"/>
      <c r="I20" s="2"/>
    </row>
  </sheetData>
  <mergeCells count="7">
    <mergeCell ref="A1:D2"/>
    <mergeCell ref="E1:I2"/>
    <mergeCell ref="A3:A4"/>
    <mergeCell ref="B3:C3"/>
    <mergeCell ref="D3:E3"/>
    <mergeCell ref="F3:G3"/>
    <mergeCell ref="H3:I3"/>
  </mergeCells>
  <pageMargins left="0.7" right="0.7" top="0.75" bottom="0.75" header="0.3" footer="0.3"/>
  <pageSetup orientation="portrait" r:id="rId1"/>
  <ignoredErrors>
    <ignoredError sqref="C5:C6 D5:D6 C11:C13 D11:D14 C8 D8"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2A084-EC90-46D4-8C61-CB8302D2FE41}">
  <sheetPr>
    <tabColor theme="5" tint="0.59999389629810485"/>
  </sheetPr>
  <dimension ref="A1"/>
  <sheetViews>
    <sheetView workbookViewId="0">
      <selection activeCell="I22" sqref="I22"/>
    </sheetView>
  </sheetViews>
  <sheetFormatPr defaultColWidth="8.7109375" defaultRowHeight="1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968B9-BE82-4A00-8B51-C41D7C0FD1F2}">
  <sheetPr>
    <tabColor theme="5" tint="0.59999389629810485"/>
  </sheetPr>
  <dimension ref="A1:AF39"/>
  <sheetViews>
    <sheetView topLeftCell="A49" workbookViewId="0">
      <selection activeCell="F75" sqref="F75"/>
    </sheetView>
  </sheetViews>
  <sheetFormatPr defaultColWidth="8.7109375" defaultRowHeight="15"/>
  <cols>
    <col min="2" max="2" width="16.28515625" customWidth="1"/>
    <col min="3" max="3" width="22.140625" customWidth="1"/>
    <col min="4" max="4" width="16" customWidth="1"/>
    <col min="5" max="5" width="19.28515625" customWidth="1"/>
    <col min="6" max="6" width="21.140625" customWidth="1"/>
    <col min="7" max="7" width="15.7109375" customWidth="1"/>
    <col min="8" max="8" width="18.7109375" customWidth="1"/>
    <col min="9" max="9" width="16.42578125" customWidth="1"/>
    <col min="10" max="10" width="12.7109375" customWidth="1"/>
    <col min="11" max="11" width="24" customWidth="1"/>
    <col min="12" max="12" width="16.28515625" customWidth="1"/>
    <col min="13" max="13" width="12.140625" customWidth="1"/>
    <col min="14" max="14" width="15" customWidth="1"/>
    <col min="15" max="15" width="10" customWidth="1"/>
    <col min="16" max="16" width="11.42578125" customWidth="1"/>
    <col min="17" max="17" width="15.140625" customWidth="1"/>
    <col min="18" max="18" width="17.42578125" customWidth="1"/>
    <col min="19" max="19" width="21.7109375" customWidth="1"/>
    <col min="20" max="20" width="9.28515625" customWidth="1"/>
    <col min="21" max="21" width="20.42578125" customWidth="1"/>
    <col min="22" max="22" width="12.7109375" customWidth="1"/>
    <col min="24" max="24" width="12.7109375" customWidth="1"/>
    <col min="25" max="25" width="20" customWidth="1"/>
    <col min="26" max="26" width="13.42578125" customWidth="1"/>
    <col min="27" max="27" width="40.140625" style="1" customWidth="1"/>
    <col min="28" max="28" width="22.7109375" customWidth="1"/>
    <col min="29" max="29" width="21.7109375" customWidth="1"/>
    <col min="30" max="30" width="21" style="612" customWidth="1"/>
    <col min="31" max="31" width="17.140625" style="613" customWidth="1"/>
    <col min="32" max="32" width="14.28515625" style="612" customWidth="1"/>
  </cols>
  <sheetData>
    <row r="1" spans="1:32" s="7" customFormat="1" ht="30">
      <c r="A1" s="127" t="s">
        <v>115</v>
      </c>
      <c r="B1" s="128" t="s">
        <v>139</v>
      </c>
      <c r="C1" s="128" t="s">
        <v>5</v>
      </c>
      <c r="D1" s="128" t="s">
        <v>114</v>
      </c>
      <c r="E1" s="128" t="s">
        <v>140</v>
      </c>
      <c r="F1" s="128" t="s">
        <v>141</v>
      </c>
      <c r="G1" s="128" t="s">
        <v>137</v>
      </c>
      <c r="H1" s="128" t="s">
        <v>142</v>
      </c>
      <c r="I1" s="128" t="s">
        <v>143</v>
      </c>
      <c r="J1" s="128" t="s">
        <v>119</v>
      </c>
      <c r="K1" s="128" t="s">
        <v>120</v>
      </c>
      <c r="L1" s="128" t="s">
        <v>121</v>
      </c>
      <c r="M1" s="128" t="s">
        <v>144</v>
      </c>
      <c r="N1" s="128" t="s">
        <v>145</v>
      </c>
      <c r="O1" s="128" t="s">
        <v>146</v>
      </c>
      <c r="P1" s="128" t="s">
        <v>147</v>
      </c>
      <c r="Q1" s="132" t="s">
        <v>148</v>
      </c>
      <c r="R1" s="128" t="s">
        <v>150</v>
      </c>
      <c r="S1" s="128" t="s">
        <v>151</v>
      </c>
      <c r="T1" s="128" t="s">
        <v>152</v>
      </c>
      <c r="U1" s="128" t="s">
        <v>153</v>
      </c>
      <c r="V1" s="128" t="s">
        <v>154</v>
      </c>
      <c r="W1" s="128" t="s">
        <v>155</v>
      </c>
      <c r="X1" s="133" t="s">
        <v>156</v>
      </c>
      <c r="Y1" s="128" t="s">
        <v>157</v>
      </c>
      <c r="Z1" s="128" t="s">
        <v>161</v>
      </c>
      <c r="AA1" s="256" t="s">
        <v>158</v>
      </c>
      <c r="AB1" s="256" t="s">
        <v>159</v>
      </c>
      <c r="AC1" s="256" t="s">
        <v>160</v>
      </c>
      <c r="AD1" s="611" t="s">
        <v>162</v>
      </c>
      <c r="AE1" s="611" t="s">
        <v>163</v>
      </c>
      <c r="AF1" s="611" t="s">
        <v>164</v>
      </c>
    </row>
    <row r="2" spans="1:32" ht="85.15" customHeight="1">
      <c r="A2" s="379">
        <v>12001</v>
      </c>
      <c r="B2" s="379" t="s">
        <v>167</v>
      </c>
      <c r="C2" s="379" t="s">
        <v>8</v>
      </c>
      <c r="D2" s="380" t="s">
        <v>5378</v>
      </c>
      <c r="E2" s="379" t="s">
        <v>170</v>
      </c>
      <c r="F2" s="380" t="s">
        <v>5379</v>
      </c>
      <c r="G2" s="380" t="s">
        <v>5380</v>
      </c>
      <c r="H2" s="381" t="s">
        <v>5381</v>
      </c>
      <c r="I2" s="379" t="s">
        <v>5382</v>
      </c>
      <c r="J2" s="379" t="s">
        <v>286</v>
      </c>
      <c r="K2" s="379"/>
      <c r="L2" s="379" t="s">
        <v>692</v>
      </c>
      <c r="M2" s="379" t="s">
        <v>5383</v>
      </c>
      <c r="N2" s="379"/>
      <c r="O2" s="379"/>
      <c r="P2" s="379"/>
      <c r="Q2" s="379"/>
      <c r="R2" s="380" t="s">
        <v>5378</v>
      </c>
      <c r="S2" s="381" t="s">
        <v>5381</v>
      </c>
      <c r="T2" s="379" t="s">
        <v>286</v>
      </c>
      <c r="U2" s="379" t="s">
        <v>692</v>
      </c>
      <c r="V2" s="379" t="s">
        <v>692</v>
      </c>
      <c r="W2" s="379"/>
      <c r="X2" s="379"/>
      <c r="Y2" s="380" t="s">
        <v>5384</v>
      </c>
      <c r="Z2" s="380"/>
      <c r="AA2" s="382" t="s">
        <v>5385</v>
      </c>
      <c r="AB2" s="379"/>
      <c r="AC2" s="72">
        <f t="shared" ref="AC2:AC39" si="0">IF(LEN(TRIM(AA2))=0,0,LEN(TRIM(AA2))-LEN(SUBSTITUTE(AA2," ",""))+1)</f>
        <v>30</v>
      </c>
      <c r="AE2" s="380" t="s">
        <v>5386</v>
      </c>
    </row>
    <row r="3" spans="1:32" ht="180" customHeight="1">
      <c r="A3" s="379">
        <v>12002</v>
      </c>
      <c r="B3" s="379" t="s">
        <v>167</v>
      </c>
      <c r="C3" s="379" t="s">
        <v>8</v>
      </c>
      <c r="D3" s="380" t="s">
        <v>5387</v>
      </c>
      <c r="E3" s="379" t="s">
        <v>170</v>
      </c>
      <c r="F3" s="380" t="s">
        <v>5388</v>
      </c>
      <c r="G3" s="380" t="s">
        <v>5389</v>
      </c>
      <c r="H3" s="381" t="s">
        <v>5390</v>
      </c>
      <c r="I3" s="383" t="s">
        <v>5391</v>
      </c>
      <c r="J3" s="379" t="s">
        <v>3024</v>
      </c>
      <c r="K3" s="379" t="s">
        <v>1048</v>
      </c>
      <c r="L3" s="379" t="s">
        <v>6</v>
      </c>
      <c r="M3" s="384">
        <v>85016</v>
      </c>
      <c r="N3" s="379">
        <v>6027071900</v>
      </c>
      <c r="O3" s="379">
        <v>33.508057999999998</v>
      </c>
      <c r="P3" s="379">
        <v>-112.02881929999999</v>
      </c>
      <c r="Q3" s="379">
        <v>4000</v>
      </c>
      <c r="R3" s="380" t="s">
        <v>5392</v>
      </c>
      <c r="S3" s="381" t="s">
        <v>5390</v>
      </c>
      <c r="T3" s="379" t="s">
        <v>5393</v>
      </c>
      <c r="U3" s="379" t="s">
        <v>249</v>
      </c>
      <c r="V3" s="379" t="s">
        <v>3834</v>
      </c>
      <c r="W3" s="379"/>
      <c r="X3" s="379"/>
      <c r="Y3" s="380" t="s">
        <v>5384</v>
      </c>
      <c r="Z3" s="380"/>
      <c r="AA3" s="380" t="s">
        <v>5394</v>
      </c>
      <c r="AB3" s="379"/>
      <c r="AC3" s="614">
        <f t="shared" si="0"/>
        <v>30</v>
      </c>
      <c r="AE3" s="380" t="s">
        <v>5395</v>
      </c>
      <c r="AF3" s="613"/>
    </row>
    <row r="4" spans="1:32" ht="94.9" customHeight="1">
      <c r="A4" s="379">
        <v>12003</v>
      </c>
      <c r="B4" s="379" t="s">
        <v>167</v>
      </c>
      <c r="C4" s="379" t="s">
        <v>8</v>
      </c>
      <c r="D4" s="385" t="s">
        <v>5396</v>
      </c>
      <c r="E4" s="379" t="s">
        <v>170</v>
      </c>
      <c r="F4" s="380" t="s">
        <v>5397</v>
      </c>
      <c r="G4" s="380" t="s">
        <v>5398</v>
      </c>
      <c r="H4" s="381" t="s">
        <v>5399</v>
      </c>
      <c r="I4" s="380" t="s">
        <v>5400</v>
      </c>
      <c r="J4" s="379" t="s">
        <v>5401</v>
      </c>
      <c r="K4" s="379" t="s">
        <v>1598</v>
      </c>
      <c r="L4" s="379" t="s">
        <v>6</v>
      </c>
      <c r="M4" s="379">
        <v>20110</v>
      </c>
      <c r="N4" s="379" t="s">
        <v>5402</v>
      </c>
      <c r="O4" s="379">
        <v>38.751598199999997</v>
      </c>
      <c r="P4" s="379">
        <v>-77.472752799999995</v>
      </c>
      <c r="Q4" s="379">
        <v>25</v>
      </c>
      <c r="R4" s="385" t="s">
        <v>5396</v>
      </c>
      <c r="S4" s="381" t="s">
        <v>5399</v>
      </c>
      <c r="T4" s="379" t="s">
        <v>5401</v>
      </c>
      <c r="U4" s="379" t="s">
        <v>1598</v>
      </c>
      <c r="V4" s="379" t="s">
        <v>3834</v>
      </c>
      <c r="W4" s="379"/>
      <c r="X4" s="379"/>
      <c r="Y4" s="380" t="s">
        <v>5384</v>
      </c>
      <c r="Z4" s="380" t="s">
        <v>5405</v>
      </c>
      <c r="AA4" s="380" t="s">
        <v>5403</v>
      </c>
      <c r="AB4" s="386" t="s">
        <v>5404</v>
      </c>
      <c r="AC4" s="614">
        <f t="shared" si="0"/>
        <v>16</v>
      </c>
      <c r="AE4" s="386" t="s">
        <v>5406</v>
      </c>
      <c r="AF4" s="613"/>
    </row>
    <row r="5" spans="1:32" ht="131.25" customHeight="1">
      <c r="A5" s="379">
        <v>12004</v>
      </c>
      <c r="B5" s="379" t="s">
        <v>167</v>
      </c>
      <c r="C5" s="379" t="s">
        <v>8</v>
      </c>
      <c r="D5" s="385" t="s">
        <v>5407</v>
      </c>
      <c r="E5" s="379" t="s">
        <v>170</v>
      </c>
      <c r="F5" s="380" t="s">
        <v>5408</v>
      </c>
      <c r="G5" s="380" t="s">
        <v>5409</v>
      </c>
      <c r="H5" s="381" t="s">
        <v>5410</v>
      </c>
      <c r="I5" s="380" t="s">
        <v>5411</v>
      </c>
      <c r="J5" s="387" t="s">
        <v>5412</v>
      </c>
      <c r="K5" s="379" t="s">
        <v>886</v>
      </c>
      <c r="L5" s="379" t="s">
        <v>6</v>
      </c>
      <c r="M5" s="388">
        <v>42141</v>
      </c>
      <c r="N5" s="379" t="s">
        <v>5413</v>
      </c>
      <c r="O5" s="379">
        <v>36.995319000000002</v>
      </c>
      <c r="P5" s="379">
        <v>-85.911860000000004</v>
      </c>
      <c r="Q5" s="379"/>
      <c r="R5" s="380" t="s">
        <v>5407</v>
      </c>
      <c r="S5" s="379" t="s">
        <v>5410</v>
      </c>
      <c r="T5" s="379" t="s">
        <v>5412</v>
      </c>
      <c r="U5" s="379" t="s">
        <v>886</v>
      </c>
      <c r="V5" s="379" t="s">
        <v>6</v>
      </c>
      <c r="W5" s="379"/>
      <c r="X5" s="379"/>
      <c r="Y5" s="386" t="s">
        <v>5414</v>
      </c>
      <c r="Z5" s="379"/>
      <c r="AA5" s="528" t="s">
        <v>5415</v>
      </c>
      <c r="AB5" s="379"/>
      <c r="AC5" s="614">
        <f t="shared" si="0"/>
        <v>25</v>
      </c>
      <c r="AE5" s="380"/>
      <c r="AF5" s="613"/>
    </row>
    <row r="6" spans="1:32" ht="157.5" customHeight="1">
      <c r="A6" s="379">
        <v>12005</v>
      </c>
      <c r="B6" s="379" t="s">
        <v>167</v>
      </c>
      <c r="C6" s="379" t="s">
        <v>8</v>
      </c>
      <c r="D6" s="385" t="s">
        <v>5416</v>
      </c>
      <c r="E6" s="379" t="s">
        <v>170</v>
      </c>
      <c r="F6" s="385" t="s">
        <v>5417</v>
      </c>
      <c r="G6" s="380" t="s">
        <v>5418</v>
      </c>
      <c r="H6" s="381" t="s">
        <v>5419</v>
      </c>
      <c r="I6" s="379" t="s">
        <v>5420</v>
      </c>
      <c r="J6" s="379" t="s">
        <v>5421</v>
      </c>
      <c r="K6" s="389" t="s">
        <v>249</v>
      </c>
      <c r="L6" s="379" t="s">
        <v>6</v>
      </c>
      <c r="M6" s="389">
        <v>94102</v>
      </c>
      <c r="N6" s="383" t="s">
        <v>5422</v>
      </c>
      <c r="O6" s="379">
        <v>37.779476000000003</v>
      </c>
      <c r="P6" s="379">
        <v>-122.41448200000001</v>
      </c>
      <c r="Q6" s="379">
        <v>133</v>
      </c>
      <c r="R6" s="380" t="s">
        <v>5423</v>
      </c>
      <c r="S6" s="385" t="s">
        <v>5419</v>
      </c>
      <c r="T6" s="379" t="s">
        <v>286</v>
      </c>
      <c r="U6" s="379" t="s">
        <v>5424</v>
      </c>
      <c r="V6" s="379" t="s">
        <v>692</v>
      </c>
      <c r="W6" s="379"/>
      <c r="X6" s="379"/>
      <c r="Y6" s="380" t="s">
        <v>5425</v>
      </c>
      <c r="Z6" s="380" t="s">
        <v>5428</v>
      </c>
      <c r="AA6" s="382" t="s">
        <v>5426</v>
      </c>
      <c r="AB6" s="380" t="s">
        <v>5427</v>
      </c>
      <c r="AC6" s="614">
        <f t="shared" si="0"/>
        <v>23</v>
      </c>
      <c r="AE6" s="380"/>
    </row>
    <row r="7" spans="1:32" ht="98.25" customHeight="1">
      <c r="A7" s="379">
        <v>12006</v>
      </c>
      <c r="B7" s="379" t="s">
        <v>167</v>
      </c>
      <c r="C7" s="379" t="s">
        <v>8</v>
      </c>
      <c r="D7" s="380" t="s">
        <v>5429</v>
      </c>
      <c r="E7" s="379" t="s">
        <v>170</v>
      </c>
      <c r="F7" s="380" t="s">
        <v>5430</v>
      </c>
      <c r="G7" s="380" t="s">
        <v>5431</v>
      </c>
      <c r="H7" s="381" t="s">
        <v>5432</v>
      </c>
      <c r="I7" s="379" t="s">
        <v>5433</v>
      </c>
      <c r="J7" s="389" t="s">
        <v>1992</v>
      </c>
      <c r="K7" s="379" t="s">
        <v>841</v>
      </c>
      <c r="L7" s="379" t="s">
        <v>6</v>
      </c>
      <c r="M7" s="379">
        <v>60532</v>
      </c>
      <c r="N7" s="379" t="s">
        <v>5434</v>
      </c>
      <c r="O7" s="379">
        <v>41.8079173</v>
      </c>
      <c r="P7" s="379">
        <v>-88.055546100000001</v>
      </c>
      <c r="Q7" s="379">
        <v>10</v>
      </c>
      <c r="R7" s="380" t="s">
        <v>5429</v>
      </c>
      <c r="S7" s="381" t="s">
        <v>5432</v>
      </c>
      <c r="T7" s="384" t="s">
        <v>1992</v>
      </c>
      <c r="U7" s="379" t="s">
        <v>841</v>
      </c>
      <c r="V7" s="379" t="s">
        <v>3834</v>
      </c>
      <c r="W7" s="379"/>
      <c r="X7" s="379"/>
      <c r="Y7" s="380" t="s">
        <v>5384</v>
      </c>
      <c r="Z7" s="380" t="s">
        <v>5436</v>
      </c>
      <c r="AA7" s="380" t="s">
        <v>5435</v>
      </c>
      <c r="AB7" s="379"/>
      <c r="AC7" s="614">
        <f t="shared" si="0"/>
        <v>29</v>
      </c>
      <c r="AE7" s="380"/>
    </row>
    <row r="8" spans="1:32" ht="218.25" customHeight="1">
      <c r="A8" s="379">
        <v>12007</v>
      </c>
      <c r="B8" s="379" t="s">
        <v>167</v>
      </c>
      <c r="C8" s="379" t="s">
        <v>8</v>
      </c>
      <c r="D8" s="382" t="s">
        <v>5437</v>
      </c>
      <c r="E8" s="379" t="s">
        <v>170</v>
      </c>
      <c r="F8" s="380" t="s">
        <v>5438</v>
      </c>
      <c r="G8" s="380" t="s">
        <v>5439</v>
      </c>
      <c r="H8" s="381" t="s">
        <v>5440</v>
      </c>
      <c r="I8" s="379" t="s">
        <v>5441</v>
      </c>
      <c r="J8" s="379" t="s">
        <v>1083</v>
      </c>
      <c r="K8" s="379" t="s">
        <v>927</v>
      </c>
      <c r="L8" s="379" t="s">
        <v>6</v>
      </c>
      <c r="M8" s="389">
        <v>44481</v>
      </c>
      <c r="N8" s="379" t="s">
        <v>5442</v>
      </c>
      <c r="O8" s="379">
        <v>41.236030200000002</v>
      </c>
      <c r="P8" s="379">
        <v>-80.818541199999999</v>
      </c>
      <c r="Q8" s="379">
        <v>10</v>
      </c>
      <c r="R8" s="380" t="s">
        <v>5443</v>
      </c>
      <c r="S8" s="381" t="s">
        <v>5440</v>
      </c>
      <c r="T8" s="379" t="s">
        <v>5444</v>
      </c>
      <c r="U8" s="379" t="s">
        <v>927</v>
      </c>
      <c r="V8" s="379" t="s">
        <v>3834</v>
      </c>
      <c r="W8" s="379"/>
      <c r="X8" s="379"/>
      <c r="Y8" s="380" t="s">
        <v>5445</v>
      </c>
      <c r="Z8" s="379"/>
      <c r="AA8" s="382" t="s">
        <v>5446</v>
      </c>
      <c r="AB8" s="379"/>
      <c r="AC8" s="614">
        <f t="shared" si="0"/>
        <v>24</v>
      </c>
      <c r="AE8" s="380" t="s">
        <v>5447</v>
      </c>
    </row>
    <row r="9" spans="1:32" ht="100.15" customHeight="1">
      <c r="A9" s="379">
        <v>12008</v>
      </c>
      <c r="B9" s="379" t="s">
        <v>167</v>
      </c>
      <c r="C9" s="379" t="s">
        <v>8</v>
      </c>
      <c r="D9" s="380" t="s">
        <v>5448</v>
      </c>
      <c r="E9" s="379" t="s">
        <v>170</v>
      </c>
      <c r="F9" s="382" t="s">
        <v>5379</v>
      </c>
      <c r="G9" s="380" t="s">
        <v>5380</v>
      </c>
      <c r="H9" s="390" t="s">
        <v>5449</v>
      </c>
      <c r="I9" s="379" t="s">
        <v>5450</v>
      </c>
      <c r="J9" s="379" t="s">
        <v>1753</v>
      </c>
      <c r="K9" s="379" t="s">
        <v>435</v>
      </c>
      <c r="L9" s="379" t="s">
        <v>6</v>
      </c>
      <c r="M9" s="379">
        <v>48226</v>
      </c>
      <c r="N9" s="379" t="s">
        <v>5451</v>
      </c>
      <c r="O9" s="379">
        <v>42.328469699999999</v>
      </c>
      <c r="P9" s="379">
        <v>-83.046613399999998</v>
      </c>
      <c r="Q9" s="379">
        <v>235</v>
      </c>
      <c r="R9" s="380" t="s">
        <v>5452</v>
      </c>
      <c r="S9" s="390" t="s">
        <v>5453</v>
      </c>
      <c r="T9" s="379" t="s">
        <v>1753</v>
      </c>
      <c r="U9" s="379" t="s">
        <v>435</v>
      </c>
      <c r="V9" s="379" t="s">
        <v>3834</v>
      </c>
      <c r="W9" s="379"/>
      <c r="X9" s="379"/>
      <c r="Y9" s="380" t="s">
        <v>5384</v>
      </c>
      <c r="Z9" s="382" t="s">
        <v>5455</v>
      </c>
      <c r="AA9" s="380" t="s">
        <v>5454</v>
      </c>
      <c r="AB9" s="379"/>
      <c r="AC9" s="614">
        <f t="shared" si="0"/>
        <v>29</v>
      </c>
      <c r="AE9" s="380" t="s">
        <v>5456</v>
      </c>
    </row>
    <row r="10" spans="1:32" ht="100.15" customHeight="1">
      <c r="A10" s="379">
        <v>12009</v>
      </c>
      <c r="B10" s="379" t="s">
        <v>167</v>
      </c>
      <c r="C10" s="379" t="s">
        <v>8</v>
      </c>
      <c r="D10" s="385" t="s">
        <v>5457</v>
      </c>
      <c r="E10" s="379" t="s">
        <v>170</v>
      </c>
      <c r="F10" s="380" t="s">
        <v>5458</v>
      </c>
      <c r="G10" s="380" t="s">
        <v>5459</v>
      </c>
      <c r="H10" s="381" t="s">
        <v>5460</v>
      </c>
      <c r="I10" s="380" t="s">
        <v>5461</v>
      </c>
      <c r="J10" s="379" t="s">
        <v>5462</v>
      </c>
      <c r="K10" s="379" t="s">
        <v>806</v>
      </c>
      <c r="L10" s="379" t="s">
        <v>6</v>
      </c>
      <c r="M10" s="379">
        <v>10013</v>
      </c>
      <c r="N10" s="379" t="s">
        <v>5463</v>
      </c>
      <c r="O10" s="379">
        <v>40.726477485916398</v>
      </c>
      <c r="P10" s="379">
        <v>-73.975567317209098</v>
      </c>
      <c r="Q10" s="379"/>
      <c r="R10" s="380" t="s">
        <v>5464</v>
      </c>
      <c r="S10" s="386" t="s">
        <v>5460</v>
      </c>
      <c r="T10" s="379" t="s">
        <v>5465</v>
      </c>
      <c r="U10" s="379" t="s">
        <v>806</v>
      </c>
      <c r="V10" s="379" t="s">
        <v>3834</v>
      </c>
      <c r="W10" s="379"/>
      <c r="X10" s="379"/>
      <c r="Y10" s="380" t="s">
        <v>5384</v>
      </c>
      <c r="Z10" s="379"/>
      <c r="AA10" s="380" t="s">
        <v>5466</v>
      </c>
      <c r="AB10" s="379"/>
      <c r="AC10" s="614">
        <f t="shared" si="0"/>
        <v>17</v>
      </c>
      <c r="AE10" s="380"/>
    </row>
    <row r="11" spans="1:32" ht="100.15" customHeight="1">
      <c r="A11" s="379">
        <v>12010</v>
      </c>
      <c r="B11" s="379" t="s">
        <v>167</v>
      </c>
      <c r="C11" s="379" t="s">
        <v>8</v>
      </c>
      <c r="D11" s="385" t="s">
        <v>4119</v>
      </c>
      <c r="E11" s="379" t="s">
        <v>170</v>
      </c>
      <c r="F11" s="380" t="s">
        <v>3949</v>
      </c>
      <c r="G11" s="380" t="s">
        <v>5439</v>
      </c>
      <c r="H11" s="381" t="s">
        <v>5467</v>
      </c>
      <c r="I11" s="391" t="s">
        <v>5468</v>
      </c>
      <c r="J11" s="391" t="s">
        <v>5469</v>
      </c>
      <c r="K11" s="391" t="s">
        <v>1287</v>
      </c>
      <c r="L11" s="391" t="s">
        <v>6</v>
      </c>
      <c r="M11" s="391">
        <v>19102</v>
      </c>
      <c r="N11" s="391" t="s">
        <v>5470</v>
      </c>
      <c r="O11" s="379">
        <v>39.948900000000002</v>
      </c>
      <c r="P11" s="379">
        <v>-75.1661</v>
      </c>
      <c r="Q11" s="391">
        <v>170</v>
      </c>
      <c r="R11" s="380" t="s">
        <v>4119</v>
      </c>
      <c r="S11" s="381" t="s">
        <v>5467</v>
      </c>
      <c r="T11" s="391" t="s">
        <v>5469</v>
      </c>
      <c r="U11" s="379" t="s">
        <v>1287</v>
      </c>
      <c r="V11" s="379" t="s">
        <v>3834</v>
      </c>
      <c r="W11" s="379"/>
      <c r="X11" s="379"/>
      <c r="Y11" s="380" t="s">
        <v>5384</v>
      </c>
      <c r="Z11" s="380" t="s">
        <v>5473</v>
      </c>
      <c r="AA11" s="380" t="s">
        <v>5471</v>
      </c>
      <c r="AB11" s="380" t="s">
        <v>5472</v>
      </c>
      <c r="AC11" s="614">
        <f t="shared" si="0"/>
        <v>29</v>
      </c>
      <c r="AE11" s="386" t="s">
        <v>5474</v>
      </c>
    </row>
    <row r="12" spans="1:32" ht="100.15" customHeight="1">
      <c r="A12" s="379">
        <v>12011</v>
      </c>
      <c r="B12" s="379" t="s">
        <v>167</v>
      </c>
      <c r="C12" s="379" t="s">
        <v>8</v>
      </c>
      <c r="D12" s="385" t="s">
        <v>5475</v>
      </c>
      <c r="E12" s="379" t="s">
        <v>170</v>
      </c>
      <c r="F12" s="380" t="s">
        <v>5476</v>
      </c>
      <c r="G12" s="380" t="s">
        <v>5477</v>
      </c>
      <c r="H12" s="381" t="s">
        <v>5478</v>
      </c>
      <c r="I12" s="380" t="s">
        <v>5479</v>
      </c>
      <c r="J12" s="379" t="s">
        <v>5480</v>
      </c>
      <c r="K12" s="379" t="s">
        <v>3461</v>
      </c>
      <c r="L12" s="379" t="s">
        <v>6</v>
      </c>
      <c r="M12" s="379">
        <v>10022</v>
      </c>
      <c r="N12" s="379" t="s">
        <v>5481</v>
      </c>
      <c r="O12" s="379">
        <v>40.762669500000001</v>
      </c>
      <c r="P12" s="379">
        <v>-73.968261600000005</v>
      </c>
      <c r="Q12" s="379">
        <v>25</v>
      </c>
      <c r="R12" s="380" t="s">
        <v>5482</v>
      </c>
      <c r="S12" s="379" t="s">
        <v>5478</v>
      </c>
      <c r="T12" s="379" t="s">
        <v>5465</v>
      </c>
      <c r="U12" s="379" t="s">
        <v>806</v>
      </c>
      <c r="V12" s="379" t="s">
        <v>6</v>
      </c>
      <c r="W12" s="379"/>
      <c r="X12" s="379"/>
      <c r="Y12" s="380" t="s">
        <v>5384</v>
      </c>
      <c r="Z12" s="380" t="s">
        <v>5485</v>
      </c>
      <c r="AA12" s="380" t="s">
        <v>5483</v>
      </c>
      <c r="AB12" s="380" t="s">
        <v>5484</v>
      </c>
      <c r="AC12" s="614">
        <f t="shared" si="0"/>
        <v>28</v>
      </c>
      <c r="AE12" s="380"/>
    </row>
    <row r="13" spans="1:32" ht="115.5" customHeight="1">
      <c r="A13" s="379">
        <v>12012</v>
      </c>
      <c r="B13" s="379" t="s">
        <v>167</v>
      </c>
      <c r="C13" s="379" t="s">
        <v>8</v>
      </c>
      <c r="D13" s="360" t="s">
        <v>5486</v>
      </c>
      <c r="E13" s="379" t="s">
        <v>170</v>
      </c>
      <c r="F13" s="380" t="s">
        <v>5408</v>
      </c>
      <c r="G13" s="380" t="s">
        <v>5409</v>
      </c>
      <c r="H13" s="379" t="s">
        <v>5487</v>
      </c>
      <c r="I13" s="380" t="s">
        <v>5488</v>
      </c>
      <c r="J13" s="379" t="s">
        <v>5489</v>
      </c>
      <c r="K13" s="379" t="s">
        <v>183</v>
      </c>
      <c r="L13" s="379" t="s">
        <v>6</v>
      </c>
      <c r="M13" s="379">
        <v>27601</v>
      </c>
      <c r="N13" s="379" t="s">
        <v>5490</v>
      </c>
      <c r="O13" s="379">
        <v>35.778667900000002</v>
      </c>
      <c r="P13" s="379">
        <v>-78.639698699999997</v>
      </c>
      <c r="Q13" s="379"/>
      <c r="R13" s="360" t="s">
        <v>5486</v>
      </c>
      <c r="S13" s="386" t="s">
        <v>5491</v>
      </c>
      <c r="T13" s="379" t="s">
        <v>5489</v>
      </c>
      <c r="U13" s="379" t="s">
        <v>183</v>
      </c>
      <c r="V13" s="379" t="s">
        <v>6</v>
      </c>
      <c r="W13" s="379"/>
      <c r="X13" s="379"/>
      <c r="Y13" s="386" t="s">
        <v>5492</v>
      </c>
      <c r="Z13" s="379"/>
      <c r="AA13" s="380" t="s">
        <v>5493</v>
      </c>
      <c r="AB13" s="379"/>
      <c r="AC13" s="614">
        <f t="shared" si="0"/>
        <v>28</v>
      </c>
      <c r="AE13" s="380"/>
    </row>
    <row r="14" spans="1:32" ht="100.15" customHeight="1">
      <c r="A14" s="379">
        <v>12013</v>
      </c>
      <c r="B14" s="379" t="s">
        <v>167</v>
      </c>
      <c r="C14" s="379" t="s">
        <v>8</v>
      </c>
      <c r="D14" s="385" t="s">
        <v>5494</v>
      </c>
      <c r="E14" s="379" t="s">
        <v>170</v>
      </c>
      <c r="F14" s="380" t="s">
        <v>5417</v>
      </c>
      <c r="G14" s="380" t="s">
        <v>5495</v>
      </c>
      <c r="H14" s="381" t="s">
        <v>5496</v>
      </c>
      <c r="I14" s="392" t="s">
        <v>5497</v>
      </c>
      <c r="J14" s="379" t="s">
        <v>5498</v>
      </c>
      <c r="K14" s="379" t="s">
        <v>3430</v>
      </c>
      <c r="L14" s="379" t="s">
        <v>6</v>
      </c>
      <c r="M14" s="379">
        <v>97401</v>
      </c>
      <c r="N14" s="379"/>
      <c r="O14" s="379">
        <v>44.063331900000001</v>
      </c>
      <c r="P14" s="379">
        <v>-123.0904192</v>
      </c>
      <c r="Q14" s="379">
        <v>550</v>
      </c>
      <c r="R14" s="380" t="s">
        <v>5499</v>
      </c>
      <c r="S14" s="381" t="s">
        <v>5496</v>
      </c>
      <c r="T14" s="379" t="s">
        <v>5500</v>
      </c>
      <c r="U14" s="379"/>
      <c r="V14" s="379" t="s">
        <v>692</v>
      </c>
      <c r="W14" s="379"/>
      <c r="X14" s="379"/>
      <c r="Y14" s="380" t="s">
        <v>5384</v>
      </c>
      <c r="Z14" s="380" t="s">
        <v>5502</v>
      </c>
      <c r="AA14" s="393" t="s">
        <v>5501</v>
      </c>
      <c r="AB14" s="379"/>
      <c r="AC14" s="614">
        <f t="shared" si="0"/>
        <v>28</v>
      </c>
      <c r="AE14" s="380"/>
    </row>
    <row r="15" spans="1:32" ht="141" customHeight="1">
      <c r="A15" s="379">
        <v>12014</v>
      </c>
      <c r="B15" s="379" t="s">
        <v>167</v>
      </c>
      <c r="C15" s="379" t="s">
        <v>8</v>
      </c>
      <c r="D15" s="360" t="s">
        <v>5503</v>
      </c>
      <c r="E15" s="379" t="s">
        <v>170</v>
      </c>
      <c r="F15" s="380" t="s">
        <v>5408</v>
      </c>
      <c r="G15" s="380" t="s">
        <v>5409</v>
      </c>
      <c r="H15" s="380" t="s">
        <v>5504</v>
      </c>
      <c r="I15" s="380" t="s">
        <v>5505</v>
      </c>
      <c r="J15" s="379" t="s">
        <v>3123</v>
      </c>
      <c r="K15" s="379" t="s">
        <v>855</v>
      </c>
      <c r="L15" s="379" t="s">
        <v>6</v>
      </c>
      <c r="M15" s="379">
        <v>30308</v>
      </c>
      <c r="N15" s="379" t="s">
        <v>5506</v>
      </c>
      <c r="O15" s="379">
        <v>33.776932000000002</v>
      </c>
      <c r="P15" s="379">
        <v>-84.389120000000005</v>
      </c>
      <c r="Q15" s="379"/>
      <c r="R15" s="360" t="s">
        <v>5503</v>
      </c>
      <c r="S15" s="386" t="s">
        <v>5504</v>
      </c>
      <c r="T15" s="379" t="s">
        <v>3123</v>
      </c>
      <c r="U15" s="379" t="s">
        <v>855</v>
      </c>
      <c r="V15" s="379" t="s">
        <v>3834</v>
      </c>
      <c r="W15" s="379"/>
      <c r="X15" s="379"/>
      <c r="Y15" s="386" t="s">
        <v>5504</v>
      </c>
      <c r="Z15" s="379"/>
      <c r="AA15" s="380" t="s">
        <v>5507</v>
      </c>
      <c r="AB15" s="379"/>
      <c r="AC15" s="614">
        <f t="shared" si="0"/>
        <v>29</v>
      </c>
      <c r="AE15" s="386" t="s">
        <v>5508</v>
      </c>
    </row>
    <row r="16" spans="1:32" ht="100.15" customHeight="1">
      <c r="A16" s="379">
        <v>12015</v>
      </c>
      <c r="B16" s="379" t="s">
        <v>167</v>
      </c>
      <c r="C16" s="379" t="s">
        <v>8</v>
      </c>
      <c r="D16" s="385" t="s">
        <v>5509</v>
      </c>
      <c r="E16" s="379" t="s">
        <v>170</v>
      </c>
      <c r="F16" s="380" t="s">
        <v>5510</v>
      </c>
      <c r="G16" s="380" t="s">
        <v>5439</v>
      </c>
      <c r="H16" s="386" t="s">
        <v>5511</v>
      </c>
      <c r="I16" s="380" t="s">
        <v>5512</v>
      </c>
      <c r="J16" s="379" t="s">
        <v>1197</v>
      </c>
      <c r="K16" s="379" t="s">
        <v>249</v>
      </c>
      <c r="L16" s="379" t="s">
        <v>6</v>
      </c>
      <c r="M16" s="379">
        <v>90017</v>
      </c>
      <c r="N16" s="379" t="s">
        <v>5513</v>
      </c>
      <c r="O16" s="379">
        <v>34.050829999999998</v>
      </c>
      <c r="P16" s="379">
        <v>-118.25888999999999</v>
      </c>
      <c r="Q16" s="379"/>
      <c r="R16" s="380" t="s">
        <v>5509</v>
      </c>
      <c r="S16" s="381" t="s">
        <v>5514</v>
      </c>
      <c r="T16" s="380" t="s">
        <v>1706</v>
      </c>
      <c r="U16" s="379" t="s">
        <v>212</v>
      </c>
      <c r="V16" s="379" t="s">
        <v>7</v>
      </c>
      <c r="W16" s="379"/>
      <c r="X16" s="379"/>
      <c r="Y16" s="380" t="s">
        <v>5515</v>
      </c>
      <c r="Z16" s="380"/>
      <c r="AA16" s="380" t="s">
        <v>5516</v>
      </c>
      <c r="AB16" s="379"/>
      <c r="AC16" s="614">
        <f t="shared" si="0"/>
        <v>24</v>
      </c>
      <c r="AE16" s="380"/>
    </row>
    <row r="17" spans="1:31" ht="100.15" customHeight="1">
      <c r="A17" s="379">
        <v>12016</v>
      </c>
      <c r="B17" s="379" t="s">
        <v>167</v>
      </c>
      <c r="C17" s="379" t="s">
        <v>8</v>
      </c>
      <c r="D17" s="385" t="s">
        <v>5517</v>
      </c>
      <c r="E17" s="379" t="s">
        <v>170</v>
      </c>
      <c r="F17" s="380" t="s">
        <v>5518</v>
      </c>
      <c r="G17" s="380" t="s">
        <v>5519</v>
      </c>
      <c r="H17" s="386" t="s">
        <v>5520</v>
      </c>
      <c r="I17" s="380" t="s">
        <v>5521</v>
      </c>
      <c r="J17" s="379" t="s">
        <v>3986</v>
      </c>
      <c r="K17" s="379" t="s">
        <v>249</v>
      </c>
      <c r="L17" s="379" t="s">
        <v>6</v>
      </c>
      <c r="M17" s="379">
        <v>94566</v>
      </c>
      <c r="N17" s="379"/>
      <c r="O17" s="379">
        <v>37.661486400000001</v>
      </c>
      <c r="P17" s="379">
        <v>-121.90033459999999</v>
      </c>
      <c r="Q17" s="379"/>
      <c r="R17" s="380"/>
      <c r="S17" s="381" t="s">
        <v>5520</v>
      </c>
      <c r="T17" s="379" t="s">
        <v>3986</v>
      </c>
      <c r="U17" s="379" t="s">
        <v>249</v>
      </c>
      <c r="V17" s="379" t="s">
        <v>6</v>
      </c>
      <c r="W17" s="379"/>
      <c r="X17" s="379"/>
      <c r="Y17" s="380" t="s">
        <v>5522</v>
      </c>
      <c r="Z17" s="380"/>
      <c r="AA17" s="380" t="s">
        <v>5523</v>
      </c>
      <c r="AB17" s="379"/>
      <c r="AC17" s="614">
        <f t="shared" si="0"/>
        <v>10</v>
      </c>
      <c r="AE17" s="380"/>
    </row>
    <row r="18" spans="1:31" ht="132.75" customHeight="1">
      <c r="A18" s="379">
        <v>12017</v>
      </c>
      <c r="B18" s="379" t="s">
        <v>167</v>
      </c>
      <c r="C18" s="379" t="s">
        <v>8</v>
      </c>
      <c r="D18" s="380" t="s">
        <v>5524</v>
      </c>
      <c r="E18" s="379" t="s">
        <v>170</v>
      </c>
      <c r="F18" s="380" t="s">
        <v>5525</v>
      </c>
      <c r="G18" s="380" t="s">
        <v>5526</v>
      </c>
      <c r="H18" s="386" t="s">
        <v>5527</v>
      </c>
      <c r="I18" s="380" t="s">
        <v>5528</v>
      </c>
      <c r="J18" s="394" t="s">
        <v>5529</v>
      </c>
      <c r="K18" s="379" t="s">
        <v>1400</v>
      </c>
      <c r="L18" s="379" t="s">
        <v>6</v>
      </c>
      <c r="M18" s="379">
        <v>34228</v>
      </c>
      <c r="N18" s="379" t="s">
        <v>5530</v>
      </c>
      <c r="O18" s="379">
        <v>27.345949999999998</v>
      </c>
      <c r="P18" s="379">
        <v>-82.604659999999996</v>
      </c>
      <c r="Q18" s="379"/>
      <c r="R18" s="380" t="s">
        <v>5524</v>
      </c>
      <c r="S18" s="381" t="s">
        <v>5527</v>
      </c>
      <c r="T18" s="394" t="s">
        <v>5529</v>
      </c>
      <c r="U18" s="379" t="s">
        <v>1400</v>
      </c>
      <c r="V18" s="379" t="s">
        <v>3834</v>
      </c>
      <c r="W18" s="379"/>
      <c r="X18" s="379"/>
      <c r="Y18" s="380" t="s">
        <v>5384</v>
      </c>
      <c r="Z18" s="379"/>
      <c r="AA18" s="380" t="s">
        <v>5531</v>
      </c>
      <c r="AB18" s="379"/>
      <c r="AC18" s="614">
        <f t="shared" si="0"/>
        <v>22</v>
      </c>
      <c r="AE18" s="380" t="s">
        <v>5532</v>
      </c>
    </row>
    <row r="19" spans="1:31" ht="100.15" customHeight="1">
      <c r="A19" s="379">
        <v>12018</v>
      </c>
      <c r="B19" s="379" t="s">
        <v>167</v>
      </c>
      <c r="C19" s="379" t="s">
        <v>8</v>
      </c>
      <c r="D19" s="380" t="s">
        <v>5533</v>
      </c>
      <c r="E19" s="379" t="s">
        <v>170</v>
      </c>
      <c r="F19" s="380" t="s">
        <v>5534</v>
      </c>
      <c r="G19" s="380" t="s">
        <v>5409</v>
      </c>
      <c r="H19" s="381" t="s">
        <v>5535</v>
      </c>
      <c r="I19" s="379" t="s">
        <v>5536</v>
      </c>
      <c r="J19" s="379" t="s">
        <v>1742</v>
      </c>
      <c r="K19" s="379" t="s">
        <v>802</v>
      </c>
      <c r="L19" s="379" t="s">
        <v>6</v>
      </c>
      <c r="M19" s="379">
        <v>46204</v>
      </c>
      <c r="N19" s="379" t="s">
        <v>5537</v>
      </c>
      <c r="O19" s="379">
        <v>39.767537699999998</v>
      </c>
      <c r="P19" s="379">
        <v>-86.161410900000007</v>
      </c>
      <c r="Q19" s="379">
        <v>75</v>
      </c>
      <c r="R19" s="380" t="s">
        <v>5533</v>
      </c>
      <c r="S19" s="379" t="s">
        <v>5535</v>
      </c>
      <c r="T19" s="379" t="s">
        <v>1742</v>
      </c>
      <c r="U19" s="379" t="s">
        <v>802</v>
      </c>
      <c r="V19" s="379" t="s">
        <v>6</v>
      </c>
      <c r="W19" s="379"/>
      <c r="X19" s="380"/>
      <c r="Y19" s="380" t="s">
        <v>5384</v>
      </c>
      <c r="Z19" s="380"/>
      <c r="AA19" s="380" t="s">
        <v>5538</v>
      </c>
      <c r="AB19" s="379"/>
      <c r="AC19" s="614">
        <f t="shared" si="0"/>
        <v>16</v>
      </c>
      <c r="AE19" s="380"/>
    </row>
    <row r="20" spans="1:31" ht="100.15" customHeight="1">
      <c r="A20" s="379">
        <v>12019</v>
      </c>
      <c r="B20" s="379" t="s">
        <v>167</v>
      </c>
      <c r="C20" s="379" t="s">
        <v>8</v>
      </c>
      <c r="D20" s="385" t="s">
        <v>5539</v>
      </c>
      <c r="E20" s="379" t="s">
        <v>170</v>
      </c>
      <c r="F20" s="380" t="s">
        <v>3949</v>
      </c>
      <c r="G20" s="380" t="s">
        <v>5439</v>
      </c>
      <c r="H20" s="381" t="s">
        <v>5540</v>
      </c>
      <c r="I20" s="379" t="s">
        <v>5541</v>
      </c>
      <c r="J20" s="379" t="s">
        <v>5542</v>
      </c>
      <c r="K20" s="379" t="s">
        <v>841</v>
      </c>
      <c r="L20" s="379" t="s">
        <v>6</v>
      </c>
      <c r="M20" s="379">
        <v>60067</v>
      </c>
      <c r="N20" s="379" t="s">
        <v>5543</v>
      </c>
      <c r="O20" s="379">
        <v>42.087292400000003</v>
      </c>
      <c r="P20" s="379">
        <v>-88.067855600000001</v>
      </c>
      <c r="Q20" s="379">
        <v>5</v>
      </c>
      <c r="R20" s="380" t="s">
        <v>5544</v>
      </c>
      <c r="S20" s="381" t="s">
        <v>5545</v>
      </c>
      <c r="T20" s="379" t="s">
        <v>5542</v>
      </c>
      <c r="U20" s="379" t="s">
        <v>841</v>
      </c>
      <c r="V20" s="379" t="s">
        <v>3834</v>
      </c>
      <c r="W20" s="379"/>
      <c r="X20" s="379"/>
      <c r="Y20" s="380" t="s">
        <v>5546</v>
      </c>
      <c r="Z20" s="380" t="s">
        <v>5549</v>
      </c>
      <c r="AA20" s="606" t="s">
        <v>5547</v>
      </c>
      <c r="AB20" s="380" t="s">
        <v>5548</v>
      </c>
      <c r="AC20" s="614">
        <f t="shared" si="0"/>
        <v>30</v>
      </c>
      <c r="AD20" s="615"/>
      <c r="AE20" s="386" t="s">
        <v>5550</v>
      </c>
    </row>
    <row r="21" spans="1:31" ht="100.15" customHeight="1">
      <c r="A21" s="379">
        <v>12020</v>
      </c>
      <c r="B21" s="379" t="s">
        <v>167</v>
      </c>
      <c r="C21" s="379" t="s">
        <v>8</v>
      </c>
      <c r="D21" s="385" t="s">
        <v>5551</v>
      </c>
      <c r="E21" s="379" t="s">
        <v>170</v>
      </c>
      <c r="F21" s="380" t="s">
        <v>5552</v>
      </c>
      <c r="G21" s="380" t="s">
        <v>5409</v>
      </c>
      <c r="H21" s="381" t="s">
        <v>5553</v>
      </c>
      <c r="I21" s="380" t="s">
        <v>5554</v>
      </c>
      <c r="J21" s="379" t="s">
        <v>3792</v>
      </c>
      <c r="K21" s="379" t="s">
        <v>806</v>
      </c>
      <c r="L21" s="379" t="s">
        <v>6</v>
      </c>
      <c r="M21" s="379">
        <v>10017</v>
      </c>
      <c r="N21" s="379" t="s">
        <v>5555</v>
      </c>
      <c r="O21" s="379">
        <v>40.751562300000003</v>
      </c>
      <c r="P21" s="379">
        <v>-73.977425699999998</v>
      </c>
      <c r="Q21" s="379"/>
      <c r="R21" s="380" t="s">
        <v>5551</v>
      </c>
      <c r="S21" s="381" t="s">
        <v>5553</v>
      </c>
      <c r="T21" s="379" t="s">
        <v>3792</v>
      </c>
      <c r="U21" s="379" t="s">
        <v>806</v>
      </c>
      <c r="V21" s="379" t="s">
        <v>3834</v>
      </c>
      <c r="W21" s="379"/>
      <c r="X21" s="379"/>
      <c r="Y21" s="380" t="s">
        <v>5384</v>
      </c>
      <c r="Z21" s="382" t="s">
        <v>5558</v>
      </c>
      <c r="AA21" s="380" t="s">
        <v>5556</v>
      </c>
      <c r="AB21" s="386" t="s">
        <v>5557</v>
      </c>
      <c r="AC21" s="405">
        <f t="shared" si="0"/>
        <v>27</v>
      </c>
      <c r="AE21" s="380"/>
    </row>
    <row r="22" spans="1:31" ht="100.15" customHeight="1">
      <c r="A22" s="379">
        <v>12021</v>
      </c>
      <c r="B22" s="379" t="s">
        <v>167</v>
      </c>
      <c r="C22" s="379" t="s">
        <v>8</v>
      </c>
      <c r="D22" s="380" t="s">
        <v>5559</v>
      </c>
      <c r="E22" s="379" t="s">
        <v>170</v>
      </c>
      <c r="F22" s="380" t="s">
        <v>3949</v>
      </c>
      <c r="G22" s="380" t="s">
        <v>5560</v>
      </c>
      <c r="H22" s="380" t="s">
        <v>5561</v>
      </c>
      <c r="I22" s="382" t="s">
        <v>5562</v>
      </c>
      <c r="J22" s="395" t="s">
        <v>5563</v>
      </c>
      <c r="K22" s="379" t="s">
        <v>155</v>
      </c>
      <c r="L22" s="379" t="s">
        <v>7</v>
      </c>
      <c r="M22" s="379" t="s">
        <v>5564</v>
      </c>
      <c r="N22" s="390" t="s">
        <v>5565</v>
      </c>
      <c r="O22" s="379">
        <v>46.797308000000001</v>
      </c>
      <c r="P22" s="379">
        <v>-71.302888999999993</v>
      </c>
      <c r="Q22" s="379">
        <v>570</v>
      </c>
      <c r="R22" s="380" t="s">
        <v>5559</v>
      </c>
      <c r="S22" s="380" t="s">
        <v>5566</v>
      </c>
      <c r="T22" s="395" t="s">
        <v>5563</v>
      </c>
      <c r="U22" s="379" t="s">
        <v>155</v>
      </c>
      <c r="V22" s="379" t="s">
        <v>7</v>
      </c>
      <c r="W22" s="379"/>
      <c r="X22" s="379"/>
      <c r="Y22" s="380"/>
      <c r="Z22" s="380" t="s">
        <v>5568</v>
      </c>
      <c r="AA22" s="380" t="s">
        <v>5567</v>
      </c>
      <c r="AB22" s="396" t="s">
        <v>5484</v>
      </c>
      <c r="AC22" s="614">
        <f t="shared" si="0"/>
        <v>30</v>
      </c>
      <c r="AE22" s="396" t="s">
        <v>5569</v>
      </c>
    </row>
    <row r="23" spans="1:31" ht="100.15" customHeight="1">
      <c r="A23" s="379">
        <v>12022</v>
      </c>
      <c r="B23" s="379" t="s">
        <v>167</v>
      </c>
      <c r="C23" s="379" t="s">
        <v>8</v>
      </c>
      <c r="D23" s="380" t="s">
        <v>5570</v>
      </c>
      <c r="E23" s="379" t="s">
        <v>170</v>
      </c>
      <c r="F23" s="380" t="s">
        <v>5571</v>
      </c>
      <c r="G23" s="380" t="s">
        <v>5572</v>
      </c>
      <c r="H23" s="390" t="s">
        <v>5573</v>
      </c>
      <c r="I23" s="380" t="s">
        <v>5574</v>
      </c>
      <c r="J23" s="379" t="s">
        <v>5575</v>
      </c>
      <c r="K23" s="379" t="s">
        <v>1048</v>
      </c>
      <c r="L23" s="379" t="s">
        <v>6</v>
      </c>
      <c r="M23" s="395">
        <v>85377</v>
      </c>
      <c r="N23" s="379" t="s">
        <v>5576</v>
      </c>
      <c r="O23" s="379">
        <v>33.822237700000002</v>
      </c>
      <c r="P23" s="379">
        <v>-111.91816679999999</v>
      </c>
      <c r="Q23" s="379">
        <v>12</v>
      </c>
      <c r="R23" s="380" t="s">
        <v>5570</v>
      </c>
      <c r="S23" s="380" t="s">
        <v>5573</v>
      </c>
      <c r="T23" s="379" t="s">
        <v>5575</v>
      </c>
      <c r="U23" s="379" t="s">
        <v>1048</v>
      </c>
      <c r="V23" s="379" t="s">
        <v>3834</v>
      </c>
      <c r="W23" s="379"/>
      <c r="X23" s="379"/>
      <c r="Y23" s="380" t="s">
        <v>5384</v>
      </c>
      <c r="Z23" s="380"/>
      <c r="AA23" s="380" t="s">
        <v>5577</v>
      </c>
      <c r="AB23" s="379"/>
      <c r="AC23" s="614">
        <f t="shared" si="0"/>
        <v>29</v>
      </c>
      <c r="AE23" s="380" t="s">
        <v>5578</v>
      </c>
    </row>
    <row r="24" spans="1:31" ht="100.15" customHeight="1">
      <c r="A24" s="379">
        <v>12023</v>
      </c>
      <c r="B24" s="379" t="s">
        <v>167</v>
      </c>
      <c r="C24" s="379" t="s">
        <v>8</v>
      </c>
      <c r="D24" s="385" t="s">
        <v>5579</v>
      </c>
      <c r="E24" s="379" t="s">
        <v>170</v>
      </c>
      <c r="F24" s="380" t="s">
        <v>5580</v>
      </c>
      <c r="G24" s="380" t="s">
        <v>5581</v>
      </c>
      <c r="H24" s="381" t="s">
        <v>5582</v>
      </c>
      <c r="I24" s="379" t="s">
        <v>5583</v>
      </c>
      <c r="J24" s="379" t="s">
        <v>5584</v>
      </c>
      <c r="K24" s="379" t="s">
        <v>782</v>
      </c>
      <c r="L24" s="379" t="s">
        <v>6</v>
      </c>
      <c r="M24" s="379">
        <v>29601</v>
      </c>
      <c r="N24" s="379"/>
      <c r="O24" s="379">
        <v>34.850743999999999</v>
      </c>
      <c r="P24" s="379">
        <v>-82.398960000000002</v>
      </c>
      <c r="Q24" s="379"/>
      <c r="R24" s="380" t="s">
        <v>5585</v>
      </c>
      <c r="S24" s="379" t="s">
        <v>5586</v>
      </c>
      <c r="T24" s="379" t="s">
        <v>2636</v>
      </c>
      <c r="U24" s="379" t="s">
        <v>918</v>
      </c>
      <c r="V24" s="379" t="s">
        <v>918</v>
      </c>
      <c r="W24" s="379"/>
      <c r="X24" s="379"/>
      <c r="Y24" s="380" t="s">
        <v>5384</v>
      </c>
      <c r="Z24" s="379"/>
      <c r="AA24" s="380" t="s">
        <v>5587</v>
      </c>
      <c r="AB24" s="379"/>
      <c r="AC24" s="614">
        <f t="shared" si="0"/>
        <v>15</v>
      </c>
      <c r="AE24" s="386"/>
    </row>
    <row r="25" spans="1:31" ht="100.15" customHeight="1">
      <c r="A25" s="379">
        <v>12024</v>
      </c>
      <c r="B25" s="379" t="s">
        <v>167</v>
      </c>
      <c r="C25" s="379" t="s">
        <v>8</v>
      </c>
      <c r="D25" s="385" t="s">
        <v>5588</v>
      </c>
      <c r="E25" s="379" t="s">
        <v>197</v>
      </c>
      <c r="F25" s="380" t="s">
        <v>5580</v>
      </c>
      <c r="G25" s="380" t="s">
        <v>5439</v>
      </c>
      <c r="H25" s="381" t="s">
        <v>5589</v>
      </c>
      <c r="I25" s="379" t="s">
        <v>5590</v>
      </c>
      <c r="J25" s="379" t="s">
        <v>1933</v>
      </c>
      <c r="K25" s="379" t="s">
        <v>249</v>
      </c>
      <c r="L25" s="379" t="s">
        <v>6</v>
      </c>
      <c r="M25" s="379">
        <v>95814</v>
      </c>
      <c r="N25" s="397" t="s">
        <v>5591</v>
      </c>
      <c r="O25" s="380">
        <v>38.578418093199197</v>
      </c>
      <c r="P25" s="379">
        <v>-121.502585146238</v>
      </c>
      <c r="Q25" s="379">
        <v>12</v>
      </c>
      <c r="R25" s="380" t="s">
        <v>5592</v>
      </c>
      <c r="S25" s="379" t="s">
        <v>5589</v>
      </c>
      <c r="T25" s="379" t="s">
        <v>3475</v>
      </c>
      <c r="U25" s="379" t="s">
        <v>5121</v>
      </c>
      <c r="V25" s="379" t="s">
        <v>5122</v>
      </c>
      <c r="W25" s="379" t="s">
        <v>184</v>
      </c>
      <c r="X25" s="398">
        <v>45289</v>
      </c>
      <c r="Y25" s="380" t="s">
        <v>861</v>
      </c>
      <c r="Z25" s="380"/>
      <c r="AA25" s="361" t="s">
        <v>5593</v>
      </c>
      <c r="AB25" s="379"/>
      <c r="AC25" s="614">
        <f t="shared" si="0"/>
        <v>22</v>
      </c>
      <c r="AE25" s="386"/>
    </row>
    <row r="26" spans="1:31" ht="100.15" customHeight="1">
      <c r="A26" s="379">
        <v>12025</v>
      </c>
      <c r="B26" s="379" t="s">
        <v>167</v>
      </c>
      <c r="C26" s="379" t="s">
        <v>8</v>
      </c>
      <c r="D26" s="380" t="s">
        <v>5594</v>
      </c>
      <c r="E26" s="379" t="s">
        <v>170</v>
      </c>
      <c r="F26" s="380" t="s">
        <v>5408</v>
      </c>
      <c r="G26" s="380" t="s">
        <v>5409</v>
      </c>
      <c r="H26" s="380" t="s">
        <v>5595</v>
      </c>
      <c r="I26" s="380" t="s">
        <v>5596</v>
      </c>
      <c r="J26" s="379" t="s">
        <v>5597</v>
      </c>
      <c r="K26" s="379" t="s">
        <v>155</v>
      </c>
      <c r="L26" s="379" t="s">
        <v>7</v>
      </c>
      <c r="M26" s="379" t="s">
        <v>5598</v>
      </c>
      <c r="N26" s="379" t="s">
        <v>5599</v>
      </c>
      <c r="O26" s="379">
        <v>48.427750000000003</v>
      </c>
      <c r="P26" s="379">
        <v>-71.059319000000002</v>
      </c>
      <c r="Q26" s="379"/>
      <c r="R26" s="379" t="s">
        <v>5594</v>
      </c>
      <c r="S26" s="380" t="s">
        <v>5595</v>
      </c>
      <c r="T26" s="379" t="s">
        <v>5600</v>
      </c>
      <c r="U26" s="379" t="s">
        <v>155</v>
      </c>
      <c r="V26" s="379" t="s">
        <v>7</v>
      </c>
      <c r="W26" s="379"/>
      <c r="X26" s="379"/>
      <c r="Y26" s="380" t="s">
        <v>5595</v>
      </c>
      <c r="Z26" s="379"/>
      <c r="AA26" s="380" t="s">
        <v>5601</v>
      </c>
      <c r="AB26" s="379"/>
      <c r="AC26" s="614">
        <f t="shared" si="0"/>
        <v>18</v>
      </c>
      <c r="AE26" s="380"/>
    </row>
    <row r="27" spans="1:31" ht="100.15" customHeight="1">
      <c r="A27" s="379">
        <v>12026</v>
      </c>
      <c r="B27" s="379" t="s">
        <v>167</v>
      </c>
      <c r="C27" s="379" t="s">
        <v>8</v>
      </c>
      <c r="D27" s="382" t="s">
        <v>5602</v>
      </c>
      <c r="E27" s="379" t="s">
        <v>170</v>
      </c>
      <c r="F27" s="380" t="s">
        <v>3949</v>
      </c>
      <c r="G27" s="380" t="s">
        <v>5439</v>
      </c>
      <c r="H27" s="381" t="s">
        <v>5603</v>
      </c>
      <c r="I27" s="320" t="s">
        <v>5604</v>
      </c>
      <c r="J27" s="382" t="s">
        <v>5287</v>
      </c>
      <c r="K27" s="379" t="s">
        <v>249</v>
      </c>
      <c r="L27" s="379" t="s">
        <v>6</v>
      </c>
      <c r="M27" s="320">
        <v>93108</v>
      </c>
      <c r="N27" s="379"/>
      <c r="O27" s="379">
        <v>34.422497800000002</v>
      </c>
      <c r="P27" s="379">
        <v>-119.6089119</v>
      </c>
      <c r="Q27" s="379">
        <v>2000</v>
      </c>
      <c r="R27" s="380" t="s">
        <v>5605</v>
      </c>
      <c r="S27" s="381" t="s">
        <v>5603</v>
      </c>
      <c r="T27" s="379" t="s">
        <v>5287</v>
      </c>
      <c r="U27" s="379" t="s">
        <v>249</v>
      </c>
      <c r="V27" s="379" t="s">
        <v>3834</v>
      </c>
      <c r="W27" s="379"/>
      <c r="X27" s="379"/>
      <c r="Y27" s="380" t="s">
        <v>5606</v>
      </c>
      <c r="Z27" s="379"/>
      <c r="AA27" s="380" t="s">
        <v>5607</v>
      </c>
      <c r="AB27" s="379"/>
      <c r="AC27" s="614">
        <f t="shared" si="0"/>
        <v>28</v>
      </c>
      <c r="AE27" s="380" t="s">
        <v>5608</v>
      </c>
    </row>
    <row r="28" spans="1:31" ht="289.14999999999998" customHeight="1">
      <c r="A28" s="379">
        <v>12027</v>
      </c>
      <c r="B28" s="379" t="s">
        <v>167</v>
      </c>
      <c r="C28" s="379" t="s">
        <v>8</v>
      </c>
      <c r="D28" s="382" t="s">
        <v>5609</v>
      </c>
      <c r="E28" s="379" t="s">
        <v>170</v>
      </c>
      <c r="F28" s="380" t="s">
        <v>5610</v>
      </c>
      <c r="G28" s="380" t="s">
        <v>5611</v>
      </c>
      <c r="H28" s="381" t="s">
        <v>5612</v>
      </c>
      <c r="I28" s="379" t="s">
        <v>5613</v>
      </c>
      <c r="J28" s="379" t="s">
        <v>5614</v>
      </c>
      <c r="K28" s="379" t="s">
        <v>753</v>
      </c>
      <c r="L28" s="379" t="s">
        <v>6</v>
      </c>
      <c r="M28" s="399">
        <v>2142</v>
      </c>
      <c r="N28" s="379" t="s">
        <v>5615</v>
      </c>
      <c r="O28" s="379">
        <v>42.362493299999997</v>
      </c>
      <c r="P28" s="379">
        <v>-71.0834282</v>
      </c>
      <c r="Q28" s="379">
        <v>4</v>
      </c>
      <c r="R28" s="380" t="s">
        <v>5616</v>
      </c>
      <c r="S28" s="379" t="s">
        <v>5612</v>
      </c>
      <c r="T28" s="379" t="s">
        <v>1466</v>
      </c>
      <c r="U28" s="379" t="s">
        <v>753</v>
      </c>
      <c r="V28" s="379" t="s">
        <v>3834</v>
      </c>
      <c r="W28" s="379"/>
      <c r="X28" s="379"/>
      <c r="Y28" s="380" t="s">
        <v>5384</v>
      </c>
      <c r="Z28" s="379"/>
      <c r="AA28" s="382" t="s">
        <v>5617</v>
      </c>
      <c r="AB28" s="379"/>
      <c r="AC28" s="614">
        <f t="shared" si="0"/>
        <v>28</v>
      </c>
      <c r="AE28" s="386" t="s">
        <v>5618</v>
      </c>
    </row>
    <row r="29" spans="1:31" ht="71.25">
      <c r="A29" s="379">
        <v>12028</v>
      </c>
      <c r="B29" s="379" t="s">
        <v>167</v>
      </c>
      <c r="C29" s="379" t="s">
        <v>8</v>
      </c>
      <c r="D29" s="380" t="s">
        <v>5619</v>
      </c>
      <c r="E29" s="379" t="s">
        <v>170</v>
      </c>
      <c r="F29" s="380" t="s">
        <v>5408</v>
      </c>
      <c r="G29" s="380" t="s">
        <v>5409</v>
      </c>
      <c r="H29" s="379" t="s">
        <v>5620</v>
      </c>
      <c r="I29" s="379" t="s">
        <v>5621</v>
      </c>
      <c r="J29" s="379" t="s">
        <v>5622</v>
      </c>
      <c r="K29" s="400" t="s">
        <v>927</v>
      </c>
      <c r="L29" s="379" t="s">
        <v>6</v>
      </c>
      <c r="M29" s="379">
        <v>43604</v>
      </c>
      <c r="N29" s="379" t="s">
        <v>5623</v>
      </c>
      <c r="O29" s="379">
        <v>41.634436000000001</v>
      </c>
      <c r="P29" s="379">
        <v>-83.551384999999996</v>
      </c>
      <c r="Q29" s="379"/>
      <c r="R29" s="380" t="s">
        <v>5619</v>
      </c>
      <c r="S29" s="379" t="s">
        <v>5620</v>
      </c>
      <c r="T29" s="379" t="s">
        <v>5622</v>
      </c>
      <c r="U29" s="400" t="s">
        <v>927</v>
      </c>
      <c r="V29" s="379" t="s">
        <v>3834</v>
      </c>
      <c r="W29" s="379"/>
      <c r="X29" s="379"/>
      <c r="Y29" s="379" t="s">
        <v>5620</v>
      </c>
      <c r="Z29" s="379"/>
      <c r="AA29" s="401" t="s">
        <v>5624</v>
      </c>
      <c r="AB29" s="379"/>
      <c r="AC29" s="614">
        <f t="shared" si="0"/>
        <v>24</v>
      </c>
      <c r="AE29" s="380"/>
    </row>
    <row r="30" spans="1:31" ht="105">
      <c r="A30" s="379">
        <v>12029</v>
      </c>
      <c r="B30" s="379" t="s">
        <v>167</v>
      </c>
      <c r="C30" s="379" t="s">
        <v>8</v>
      </c>
      <c r="D30" s="385" t="s">
        <v>5625</v>
      </c>
      <c r="E30" s="379" t="s">
        <v>170</v>
      </c>
      <c r="F30" s="380" t="s">
        <v>5626</v>
      </c>
      <c r="G30" s="380" t="s">
        <v>5439</v>
      </c>
      <c r="H30" s="381" t="s">
        <v>5627</v>
      </c>
      <c r="I30" s="380" t="s">
        <v>5628</v>
      </c>
      <c r="J30" s="380" t="s">
        <v>4416</v>
      </c>
      <c r="K30" s="379" t="s">
        <v>5629</v>
      </c>
      <c r="L30" s="379" t="s">
        <v>6</v>
      </c>
      <c r="M30" s="379">
        <v>48111</v>
      </c>
      <c r="N30" s="379" t="s">
        <v>5630</v>
      </c>
      <c r="O30" s="379">
        <v>42.236505000000001</v>
      </c>
      <c r="P30" s="379">
        <v>-83.439325999999994</v>
      </c>
      <c r="Q30" s="379"/>
      <c r="R30" s="380" t="s">
        <v>5631</v>
      </c>
      <c r="S30" s="380" t="s">
        <v>5627</v>
      </c>
      <c r="T30" s="379" t="s">
        <v>4418</v>
      </c>
      <c r="U30" s="379"/>
      <c r="V30" s="379" t="s">
        <v>692</v>
      </c>
      <c r="W30" s="379"/>
      <c r="X30" s="379"/>
      <c r="Y30" s="380" t="s">
        <v>5632</v>
      </c>
      <c r="Z30" s="379"/>
      <c r="AA30" s="380" t="s">
        <v>5633</v>
      </c>
      <c r="AB30" s="379"/>
      <c r="AC30" s="614">
        <f t="shared" si="0"/>
        <v>17</v>
      </c>
      <c r="AE30" s="386" t="s">
        <v>5634</v>
      </c>
    </row>
    <row r="31" spans="1:31" ht="75">
      <c r="A31" s="379">
        <v>12030</v>
      </c>
      <c r="B31" s="379" t="s">
        <v>167</v>
      </c>
      <c r="C31" s="379" t="s">
        <v>8</v>
      </c>
      <c r="D31" s="385" t="s">
        <v>5635</v>
      </c>
      <c r="E31" s="379" t="s">
        <v>170</v>
      </c>
      <c r="F31" s="380" t="s">
        <v>5636</v>
      </c>
      <c r="G31" s="380" t="s">
        <v>5637</v>
      </c>
      <c r="H31" s="381" t="s">
        <v>5638</v>
      </c>
      <c r="I31" s="379" t="s">
        <v>5639</v>
      </c>
      <c r="J31" s="379" t="s">
        <v>3792</v>
      </c>
      <c r="K31" s="379" t="s">
        <v>806</v>
      </c>
      <c r="L31" s="379" t="s">
        <v>6</v>
      </c>
      <c r="M31" s="379">
        <v>10041</v>
      </c>
      <c r="N31" s="379" t="s">
        <v>5640</v>
      </c>
      <c r="O31" s="379">
        <v>40.703361000000001</v>
      </c>
      <c r="P31" s="379">
        <v>-74.009732</v>
      </c>
      <c r="Q31" s="379"/>
      <c r="R31" s="402" t="s">
        <v>5641</v>
      </c>
      <c r="S31" s="380" t="s">
        <v>5638</v>
      </c>
      <c r="T31" s="379" t="s">
        <v>3792</v>
      </c>
      <c r="U31" s="379" t="s">
        <v>806</v>
      </c>
      <c r="V31" s="379" t="s">
        <v>3834</v>
      </c>
      <c r="W31" s="379"/>
      <c r="X31" s="379"/>
      <c r="Y31" s="380" t="s">
        <v>5384</v>
      </c>
      <c r="Z31" s="379"/>
      <c r="AA31" s="380" t="s">
        <v>5642</v>
      </c>
      <c r="AB31" s="380" t="s">
        <v>5638</v>
      </c>
      <c r="AC31" s="614">
        <f t="shared" si="0"/>
        <v>23</v>
      </c>
      <c r="AE31" s="380"/>
    </row>
    <row r="32" spans="1:31" ht="105">
      <c r="A32" s="379">
        <v>12031</v>
      </c>
      <c r="B32" s="379" t="s">
        <v>167</v>
      </c>
      <c r="C32" s="379" t="s">
        <v>8</v>
      </c>
      <c r="D32" s="402" t="s">
        <v>5643</v>
      </c>
      <c r="E32" s="379" t="s">
        <v>170</v>
      </c>
      <c r="F32" s="380" t="s">
        <v>5408</v>
      </c>
      <c r="G32" s="380" t="s">
        <v>5409</v>
      </c>
      <c r="H32" s="386" t="s">
        <v>5644</v>
      </c>
      <c r="I32" s="379" t="s">
        <v>5645</v>
      </c>
      <c r="J32" s="379" t="s">
        <v>4592</v>
      </c>
      <c r="K32" s="379" t="s">
        <v>1347</v>
      </c>
      <c r="L32" s="379" t="s">
        <v>6</v>
      </c>
      <c r="M32" s="403">
        <v>8830</v>
      </c>
      <c r="N32" s="379" t="s">
        <v>5646</v>
      </c>
      <c r="O32" s="379">
        <v>40.560448399999999</v>
      </c>
      <c r="P32" s="379">
        <v>-74.323531500000001</v>
      </c>
      <c r="Q32" s="379"/>
      <c r="R32" s="380" t="s">
        <v>5306</v>
      </c>
      <c r="S32" s="386" t="s">
        <v>5647</v>
      </c>
      <c r="T32" s="379" t="s">
        <v>5648</v>
      </c>
      <c r="U32" s="404" t="s">
        <v>1589</v>
      </c>
      <c r="V32" s="379" t="s">
        <v>918</v>
      </c>
      <c r="W32" s="379"/>
      <c r="X32" s="379"/>
      <c r="Y32" s="380" t="s">
        <v>5649</v>
      </c>
      <c r="Z32" s="379"/>
      <c r="AA32" s="380" t="s">
        <v>5650</v>
      </c>
      <c r="AB32" s="405" t="s">
        <v>5651</v>
      </c>
      <c r="AC32" s="614">
        <f t="shared" si="0"/>
        <v>14</v>
      </c>
      <c r="AE32" s="386" t="s">
        <v>5652</v>
      </c>
    </row>
    <row r="33" spans="1:31" ht="75">
      <c r="A33" s="379">
        <v>12032</v>
      </c>
      <c r="B33" s="379" t="s">
        <v>167</v>
      </c>
      <c r="C33" s="379" t="s">
        <v>8</v>
      </c>
      <c r="D33" s="382" t="s">
        <v>5653</v>
      </c>
      <c r="E33" s="379" t="s">
        <v>170</v>
      </c>
      <c r="F33" s="382" t="s">
        <v>5654</v>
      </c>
      <c r="G33" s="380" t="s">
        <v>5380</v>
      </c>
      <c r="H33" s="381" t="s">
        <v>5655</v>
      </c>
      <c r="I33" s="379" t="s">
        <v>5656</v>
      </c>
      <c r="J33" s="379" t="s">
        <v>3024</v>
      </c>
      <c r="K33" s="379" t="s">
        <v>1048</v>
      </c>
      <c r="L33" s="379" t="s">
        <v>6</v>
      </c>
      <c r="M33" s="379">
        <v>85004</v>
      </c>
      <c r="N33" s="379" t="s">
        <v>5657</v>
      </c>
      <c r="O33" s="379">
        <v>33.448039299999998</v>
      </c>
      <c r="P33" s="379">
        <v>-112.07546290000001</v>
      </c>
      <c r="Q33" s="379">
        <v>1000</v>
      </c>
      <c r="R33" s="382" t="s">
        <v>5653</v>
      </c>
      <c r="S33" s="381" t="s">
        <v>5655</v>
      </c>
      <c r="T33" s="379" t="s">
        <v>3024</v>
      </c>
      <c r="U33" s="379" t="s">
        <v>1048</v>
      </c>
      <c r="V33" s="379" t="s">
        <v>3834</v>
      </c>
      <c r="W33" s="379"/>
      <c r="X33" s="379"/>
      <c r="Y33" s="380" t="s">
        <v>5384</v>
      </c>
      <c r="Z33" s="380"/>
      <c r="AA33" s="380" t="s">
        <v>5658</v>
      </c>
      <c r="AB33" s="379"/>
      <c r="AC33" s="614">
        <f t="shared" si="0"/>
        <v>30</v>
      </c>
      <c r="AE33" s="380"/>
    </row>
    <row r="34" spans="1:31" ht="75">
      <c r="A34" s="379">
        <v>12033</v>
      </c>
      <c r="B34" s="379" t="s">
        <v>167</v>
      </c>
      <c r="C34" s="379" t="s">
        <v>8</v>
      </c>
      <c r="D34" s="385" t="s">
        <v>5659</v>
      </c>
      <c r="E34" s="379" t="s">
        <v>170</v>
      </c>
      <c r="F34" s="380" t="s">
        <v>5408</v>
      </c>
      <c r="G34" s="380" t="s">
        <v>5409</v>
      </c>
      <c r="H34" s="381" t="s">
        <v>5660</v>
      </c>
      <c r="I34" s="379" t="s">
        <v>5661</v>
      </c>
      <c r="J34" s="379" t="s">
        <v>5662</v>
      </c>
      <c r="K34" s="379" t="s">
        <v>886</v>
      </c>
      <c r="L34" s="379" t="s">
        <v>6</v>
      </c>
      <c r="M34" s="379">
        <v>40601</v>
      </c>
      <c r="N34" s="379" t="s">
        <v>5663</v>
      </c>
      <c r="O34" s="379">
        <v>38.200315699999997</v>
      </c>
      <c r="P34" s="379">
        <v>-84.876598200000004</v>
      </c>
      <c r="Q34" s="379"/>
      <c r="R34" s="380" t="s">
        <v>5659</v>
      </c>
      <c r="S34" s="379" t="s">
        <v>5660</v>
      </c>
      <c r="T34" s="379" t="s">
        <v>5662</v>
      </c>
      <c r="U34" s="379" t="s">
        <v>886</v>
      </c>
      <c r="V34" s="379" t="s">
        <v>3834</v>
      </c>
      <c r="W34" s="379"/>
      <c r="X34" s="379"/>
      <c r="Y34" s="380" t="s">
        <v>5384</v>
      </c>
      <c r="Z34" s="379"/>
      <c r="AA34" s="380" t="s">
        <v>5664</v>
      </c>
      <c r="AB34" s="380"/>
      <c r="AC34" s="614">
        <f t="shared" si="0"/>
        <v>25</v>
      </c>
      <c r="AE34" s="380"/>
    </row>
    <row r="35" spans="1:31" ht="75">
      <c r="A35" s="379">
        <v>12034</v>
      </c>
      <c r="B35" s="379" t="s">
        <v>167</v>
      </c>
      <c r="C35" s="379" t="s">
        <v>8</v>
      </c>
      <c r="D35" s="380" t="s">
        <v>5665</v>
      </c>
      <c r="E35" s="379" t="s">
        <v>170</v>
      </c>
      <c r="F35" s="380" t="s">
        <v>5666</v>
      </c>
      <c r="G35" s="380" t="s">
        <v>5418</v>
      </c>
      <c r="H35" s="381" t="s">
        <v>5667</v>
      </c>
      <c r="I35" s="380" t="s">
        <v>5668</v>
      </c>
      <c r="J35" s="379" t="s">
        <v>5421</v>
      </c>
      <c r="K35" s="379" t="s">
        <v>249</v>
      </c>
      <c r="L35" s="379" t="s">
        <v>6</v>
      </c>
      <c r="M35" s="379">
        <v>94104</v>
      </c>
      <c r="N35" s="379" t="s">
        <v>5669</v>
      </c>
      <c r="O35" s="379">
        <v>37.793377399999997</v>
      </c>
      <c r="P35" s="379">
        <v>-122.4027696</v>
      </c>
      <c r="Q35" s="379"/>
      <c r="R35" s="380" t="s">
        <v>5665</v>
      </c>
      <c r="S35" s="379" t="s">
        <v>5670</v>
      </c>
      <c r="T35" s="379" t="s">
        <v>5421</v>
      </c>
      <c r="U35" s="379" t="s">
        <v>249</v>
      </c>
      <c r="V35" s="379" t="s">
        <v>3834</v>
      </c>
      <c r="W35" s="379"/>
      <c r="X35" s="379"/>
      <c r="Y35" s="380" t="s">
        <v>5384</v>
      </c>
      <c r="Z35" s="379"/>
      <c r="AA35" s="380" t="s">
        <v>5671</v>
      </c>
      <c r="AB35" s="379"/>
      <c r="AC35" s="614">
        <f t="shared" si="0"/>
        <v>23</v>
      </c>
      <c r="AE35" s="380"/>
    </row>
    <row r="36" spans="1:31" ht="75">
      <c r="A36" s="379">
        <v>12035</v>
      </c>
      <c r="B36" s="379" t="s">
        <v>167</v>
      </c>
      <c r="C36" s="379" t="s">
        <v>8</v>
      </c>
      <c r="D36" s="362" t="s">
        <v>5672</v>
      </c>
      <c r="E36" s="379" t="s">
        <v>170</v>
      </c>
      <c r="F36" s="380" t="s">
        <v>5673</v>
      </c>
      <c r="G36" s="380" t="s">
        <v>5674</v>
      </c>
      <c r="H36" s="386" t="s">
        <v>5675</v>
      </c>
      <c r="I36" s="380" t="s">
        <v>5676</v>
      </c>
      <c r="J36" s="379" t="s">
        <v>5677</v>
      </c>
      <c r="K36" s="379" t="s">
        <v>736</v>
      </c>
      <c r="L36" s="379" t="s">
        <v>6</v>
      </c>
      <c r="M36" s="379">
        <v>80202</v>
      </c>
      <c r="N36" s="379" t="s">
        <v>5678</v>
      </c>
      <c r="O36" s="379">
        <v>39.74738</v>
      </c>
      <c r="P36" s="379">
        <v>-104.98994999999999</v>
      </c>
      <c r="Q36" s="379"/>
      <c r="R36" s="379" t="s">
        <v>5672</v>
      </c>
      <c r="S36" s="386" t="s">
        <v>5675</v>
      </c>
      <c r="T36" s="380" t="s">
        <v>5679</v>
      </c>
      <c r="U36" s="379" t="s">
        <v>736</v>
      </c>
      <c r="V36" s="379" t="s">
        <v>6</v>
      </c>
      <c r="W36" s="379"/>
      <c r="X36" s="379"/>
      <c r="Y36" s="380" t="s">
        <v>5680</v>
      </c>
      <c r="Z36" s="379"/>
      <c r="AA36" s="380" t="s">
        <v>5681</v>
      </c>
      <c r="AB36" s="379"/>
      <c r="AC36" s="614">
        <f t="shared" si="0"/>
        <v>21</v>
      </c>
      <c r="AE36" s="380"/>
    </row>
    <row r="37" spans="1:31" ht="90">
      <c r="A37" s="379">
        <v>12036</v>
      </c>
      <c r="B37" s="379" t="s">
        <v>167</v>
      </c>
      <c r="C37" s="379" t="s">
        <v>8</v>
      </c>
      <c r="D37" s="380" t="s">
        <v>5682</v>
      </c>
      <c r="E37" s="379" t="s">
        <v>170</v>
      </c>
      <c r="F37" s="380" t="s">
        <v>5683</v>
      </c>
      <c r="G37" s="380" t="s">
        <v>5684</v>
      </c>
      <c r="H37" s="379" t="s">
        <v>5685</v>
      </c>
      <c r="I37" s="380" t="s">
        <v>5686</v>
      </c>
      <c r="J37" s="406" t="s">
        <v>2701</v>
      </c>
      <c r="K37" s="379" t="s">
        <v>435</v>
      </c>
      <c r="L37" s="379" t="s">
        <v>6</v>
      </c>
      <c r="M37" s="379">
        <v>49503</v>
      </c>
      <c r="N37" s="379" t="s">
        <v>5687</v>
      </c>
      <c r="O37" s="379">
        <v>42.966645</v>
      </c>
      <c r="P37" s="379">
        <v>-85.6697779</v>
      </c>
      <c r="Q37" s="379">
        <v>200</v>
      </c>
      <c r="R37" s="380" t="s">
        <v>5682</v>
      </c>
      <c r="S37" s="379" t="s">
        <v>5685</v>
      </c>
      <c r="T37" s="407" t="s">
        <v>2701</v>
      </c>
      <c r="U37" s="379" t="s">
        <v>435</v>
      </c>
      <c r="V37" s="379" t="s">
        <v>3834</v>
      </c>
      <c r="W37" s="379"/>
      <c r="X37" s="379"/>
      <c r="Y37" s="380" t="s">
        <v>5688</v>
      </c>
      <c r="Z37" s="379"/>
      <c r="AA37" s="380" t="s">
        <v>5689</v>
      </c>
      <c r="AB37" s="379"/>
      <c r="AC37" s="614">
        <f t="shared" si="0"/>
        <v>30</v>
      </c>
      <c r="AE37" s="380"/>
    </row>
    <row r="38" spans="1:31">
      <c r="AC38">
        <f t="shared" si="0"/>
        <v>0</v>
      </c>
    </row>
    <row r="39" spans="1:31">
      <c r="AC39">
        <f t="shared" si="0"/>
        <v>0</v>
      </c>
    </row>
  </sheetData>
  <hyperlinks>
    <hyperlink ref="H16" r:id="rId1" display="https://www.hatch.com/en" xr:uid="{13CB2671-232B-4765-8BC9-1BCC2EC3A4C5}"/>
    <hyperlink ref="H2" r:id="rId2" xr:uid="{1A3F57F7-1234-44C1-AA7E-13582290F4A4}"/>
    <hyperlink ref="S2" r:id="rId3" xr:uid="{37F8D290-C91B-4EED-B7CA-0943215B7982}"/>
    <hyperlink ref="H3" r:id="rId4" xr:uid="{9C907E3F-0BD2-4D28-A041-5A7F1D2182A2}"/>
    <hyperlink ref="H8" r:id="rId5" xr:uid="{E3258AA4-2DC4-4FBC-9600-54AE7727A10F}"/>
    <hyperlink ref="H9" r:id="rId6" xr:uid="{48CF131E-97BB-48E5-A2A6-C82282EA355F}"/>
    <hyperlink ref="H28" r:id="rId7" xr:uid="{2214E12D-FD77-4DCA-92D4-E0294E5C68CC}"/>
    <hyperlink ref="AE28" r:id="rId8" xr:uid="{E26626E4-F7CD-4C15-96D4-9C20145A5D4E}"/>
    <hyperlink ref="H24" r:id="rId9" xr:uid="{72365792-C2B5-416A-AB6B-FDAE1D76C15A}"/>
    <hyperlink ref="N6" r:id="rId10" display="tel:16233007000" xr:uid="{9EB81350-B4B6-4620-B703-EE8FE3DB4A99}"/>
    <hyperlink ref="H20" r:id="rId11" xr:uid="{2004C64E-DE2A-4128-A3EB-67656FD03A31}"/>
    <hyperlink ref="AE20" r:id="rId12" xr:uid="{2E2E2BBA-57C5-4035-B725-B19EE869056A}"/>
    <hyperlink ref="H23" r:id="rId13" xr:uid="{534A0228-0289-4C97-9D8C-1A9737C8330F}"/>
    <hyperlink ref="H21" r:id="rId14" xr:uid="{CDFF9A53-3C63-4B1E-880D-98D67B5369A6}"/>
    <hyperlink ref="AE22" r:id="rId15" xr:uid="{E6635FA1-24B0-4C98-A435-29A1DCA5B2AC}"/>
    <hyperlink ref="H27" r:id="rId16" xr:uid="{24EF81B8-0FAD-4902-A134-CEAD27B14B74}"/>
    <hyperlink ref="S27" r:id="rId17" xr:uid="{DADC2134-CAB0-4FBA-9ED2-8583CB9791CC}"/>
    <hyperlink ref="S9" r:id="rId18" xr:uid="{027A2B65-36E9-4552-87B0-47D0202BE38A}"/>
    <hyperlink ref="H14" r:id="rId19" xr:uid="{EACA03D5-1D11-4EFC-8E90-4954937DA770}"/>
    <hyperlink ref="S14" r:id="rId20" xr:uid="{70B77DC8-B107-4E01-9C03-47D92291112F}"/>
    <hyperlink ref="H4" r:id="rId21" xr:uid="{A065ECE9-1D8C-4A37-8B97-291B680708DF}"/>
    <hyperlink ref="AE4" r:id="rId22" display="mailto:staff@a-r-a.org" xr:uid="{A4B448D2-A7E4-4A7F-A5E7-3D9DB2BA8F51}"/>
    <hyperlink ref="S4" r:id="rId23" xr:uid="{FFB59859-8A17-47E3-A7EC-F2406A96929C}"/>
    <hyperlink ref="H6" r:id="rId24" xr:uid="{877F501B-10AB-4F55-99DD-7063EBF821CE}"/>
    <hyperlink ref="H12" r:id="rId25" xr:uid="{F3FDE4E4-7EFB-4F3B-93EA-6204456FAA76}"/>
    <hyperlink ref="AB22" r:id="rId26" xr:uid="{E8C3B883-2B74-493C-A9F0-58748EBF5012}"/>
    <hyperlink ref="AB4" r:id="rId27" xr:uid="{579D2243-9166-4BAD-9D54-53A03DC4AFBD}"/>
    <hyperlink ref="H11" r:id="rId28" xr:uid="{1642135A-5511-492E-B5BE-44919CA144E8}"/>
    <hyperlink ref="S11" r:id="rId29" xr:uid="{FBA45D04-9C5E-4A4A-92AB-80E2A8C16260}"/>
    <hyperlink ref="AE11" r:id="rId30" display="mailto:info@ces-ltd.com" xr:uid="{56DDF5FA-7756-4FD7-8793-6CE26876703B}"/>
    <hyperlink ref="S20" r:id="rId31" xr:uid="{344030DB-5A6D-43F2-92C0-2A43F11F27D4}"/>
    <hyperlink ref="N22" location="'Professional Services'!N17" display="'Professional Services'!N17" xr:uid="{F9596809-62FF-4C31-B23C-14E5B906A9D8}"/>
    <hyperlink ref="AB21" r:id="rId32" xr:uid="{51978D08-59D9-4220-8EED-3071256F9B2C}"/>
    <hyperlink ref="S21" r:id="rId33" xr:uid="{E0F34497-69E1-4EE4-84C5-7CA65C4FBA8C}"/>
    <hyperlink ref="H30" r:id="rId34" xr:uid="{5E6C8DBD-A08E-4689-8B6F-68952F512811}"/>
    <hyperlink ref="H35" r:id="rId35" xr:uid="{CB085D5A-E70E-4EC6-B74B-762833B9C0E6}"/>
    <hyperlink ref="H34" r:id="rId36" xr:uid="{9E772061-4ABD-4D1F-B5DC-197ED1A85B5A}"/>
    <hyperlink ref="H33" r:id="rId37" xr:uid="{2AF09F98-1952-4F86-915B-A090BAC885C9}"/>
    <hyperlink ref="S33" r:id="rId38" xr:uid="{95182432-2749-451A-B850-8B5B716FD73E}"/>
    <hyperlink ref="H32" r:id="rId39" xr:uid="{FD826B4A-8299-42A2-9F5F-CB337666F946}"/>
    <hyperlink ref="AE30" r:id="rId40" xr:uid="{30DEC636-B3E6-4FE9-886D-FC62BD43AAC3}"/>
    <hyperlink ref="AE32" r:id="rId41" xr:uid="{CB54081D-2A5D-4728-9161-1BBD183CD816}"/>
    <hyperlink ref="S32" r:id="rId42" xr:uid="{5E3E3E30-620E-463C-9A77-DD0302FF7E5F}"/>
    <hyperlink ref="H31" r:id="rId43" xr:uid="{64E4DE0F-64E5-4B5E-B1C7-9E32EA443ABF}"/>
    <hyperlink ref="H7" r:id="rId44" xr:uid="{1E34B174-0B4A-414C-B0F3-B987869D09DE}"/>
    <hyperlink ref="S7" r:id="rId45" xr:uid="{B6666552-BDDF-44CF-8A68-2D9BBFDECD8B}"/>
    <hyperlink ref="S8" r:id="rId46" xr:uid="{1C4DE773-05B0-47B0-BE41-5E410FC6FE49}"/>
    <hyperlink ref="H10" r:id="rId47" xr:uid="{43746E67-2ACE-4789-B463-7DD789AD2FD7}"/>
    <hyperlink ref="S10" r:id="rId48" xr:uid="{5E5FAE73-6276-42CB-A391-005F88589968}"/>
    <hyperlink ref="H17" r:id="rId49" xr:uid="{BD931D6A-6347-462A-838F-62B06CCEFA08}"/>
    <hyperlink ref="S17" r:id="rId50" xr:uid="{FC0BCFB7-8CE7-4465-B62F-9B2F4960C922}"/>
    <hyperlink ref="H5" r:id="rId51" xr:uid="{0546928A-8B06-4988-BBEF-2C7A1458C05B}"/>
    <hyperlink ref="Y5" r:id="rId52" xr:uid="{9A6BF952-6855-4C09-874A-7DA4499857B2}"/>
    <hyperlink ref="Y13" r:id="rId53" xr:uid="{77334C3C-7B27-4CFC-B0C6-A06C5B9D84B8}"/>
    <hyperlink ref="S13" r:id="rId54" xr:uid="{3B6DC563-0A84-4423-ADF0-94698C756A67}"/>
    <hyperlink ref="AE15" r:id="rId55" xr:uid="{79C2CDEE-9E81-428C-837D-234CBEA897D9}"/>
    <hyperlink ref="S16" r:id="rId56" xr:uid="{796B55D8-9A33-41E5-B067-AC3FE9E5CB6B}"/>
    <hyperlink ref="H19" r:id="rId57" xr:uid="{8C8CF632-9155-4C25-A816-104745A43697}"/>
    <hyperlink ref="H18" r:id="rId58" xr:uid="{7CBC58BE-D7A1-4569-BFE2-3E906B04FDBA}"/>
    <hyperlink ref="S18" r:id="rId59" xr:uid="{FA16032A-0572-4665-AD19-CD32328B0607}"/>
    <hyperlink ref="H36" r:id="rId60" xr:uid="{B53BBCF8-90A5-4760-B930-61208F9055D0}"/>
    <hyperlink ref="S36" r:id="rId61" xr:uid="{DC3D1CB5-84F7-470C-BA24-4C9A65577C4B}"/>
  </hyperlinks>
  <pageMargins left="0.7" right="0.7" top="0.75" bottom="0.75" header="0.3" footer="0.3"/>
  <tableParts count="1">
    <tablePart r:id="rId6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44249-EA58-4FD9-9121-7E8E53CB300E}">
  <dimension ref="A1:I72"/>
  <sheetViews>
    <sheetView topLeftCell="A33" workbookViewId="0">
      <selection activeCell="A44" sqref="A44"/>
    </sheetView>
  </sheetViews>
  <sheetFormatPr defaultColWidth="8.7109375" defaultRowHeight="15"/>
  <cols>
    <col min="1" max="1" width="45.42578125" customWidth="1"/>
    <col min="2" max="2" width="20.7109375" customWidth="1"/>
  </cols>
  <sheetData>
    <row r="1" spans="1:9" ht="56.25">
      <c r="A1" s="314" t="s">
        <v>6716</v>
      </c>
      <c r="B1" s="315" t="s">
        <v>6717</v>
      </c>
    </row>
    <row r="2" spans="1:9" ht="18.75">
      <c r="A2" s="316" t="s">
        <v>1102</v>
      </c>
      <c r="B2" s="317" t="s">
        <v>6718</v>
      </c>
    </row>
    <row r="3" spans="1:9" ht="18.75">
      <c r="A3" s="316" t="s">
        <v>882</v>
      </c>
      <c r="B3" s="316" t="s">
        <v>6719</v>
      </c>
    </row>
    <row r="4" spans="1:9" ht="18.75">
      <c r="A4" s="316" t="s">
        <v>882</v>
      </c>
      <c r="B4" s="316" t="s">
        <v>6720</v>
      </c>
    </row>
    <row r="5" spans="1:9" ht="18.75">
      <c r="A5" s="318" t="s">
        <v>6721</v>
      </c>
      <c r="B5" s="318" t="s">
        <v>6719</v>
      </c>
    </row>
    <row r="6" spans="1:9" ht="18.75">
      <c r="A6" s="318" t="s">
        <v>6721</v>
      </c>
      <c r="B6" s="318" t="s">
        <v>6720</v>
      </c>
    </row>
    <row r="7" spans="1:9" ht="18.75">
      <c r="A7" s="316" t="s">
        <v>6722</v>
      </c>
      <c r="B7" s="316" t="s">
        <v>6723</v>
      </c>
    </row>
    <row r="8" spans="1:9" ht="18.75">
      <c r="A8" s="316" t="s">
        <v>1440</v>
      </c>
      <c r="B8" s="316" t="s">
        <v>6724</v>
      </c>
    </row>
    <row r="9" spans="1:9" ht="18.75">
      <c r="A9" s="316" t="s">
        <v>1440</v>
      </c>
      <c r="B9" s="316" t="s">
        <v>6725</v>
      </c>
    </row>
    <row r="10" spans="1:9" ht="20.25">
      <c r="A10" s="316" t="s">
        <v>1662</v>
      </c>
      <c r="B10" s="316" t="s">
        <v>6726</v>
      </c>
      <c r="I10" s="319"/>
    </row>
    <row r="11" spans="1:9" ht="20.25">
      <c r="A11" s="316" t="s">
        <v>1510</v>
      </c>
      <c r="B11" s="316" t="s">
        <v>6727</v>
      </c>
      <c r="I11" s="319"/>
    </row>
    <row r="12" spans="1:9" ht="20.25">
      <c r="A12" s="316" t="s">
        <v>1630</v>
      </c>
      <c r="B12" s="316" t="s">
        <v>6723</v>
      </c>
      <c r="I12" s="319"/>
    </row>
    <row r="13" spans="1:9" ht="20.25">
      <c r="A13" s="316" t="s">
        <v>6728</v>
      </c>
      <c r="B13" s="316" t="s">
        <v>6729</v>
      </c>
      <c r="D13" s="320"/>
      <c r="I13" s="319"/>
    </row>
    <row r="14" spans="1:9" ht="20.25">
      <c r="A14" s="316" t="s">
        <v>4710</v>
      </c>
      <c r="B14" s="316" t="s">
        <v>6729</v>
      </c>
      <c r="I14" s="319"/>
    </row>
    <row r="15" spans="1:9" ht="20.25">
      <c r="A15" s="316" t="s">
        <v>189</v>
      </c>
      <c r="B15" s="316" t="s">
        <v>6730</v>
      </c>
      <c r="I15" s="319"/>
    </row>
    <row r="16" spans="1:9" ht="20.25">
      <c r="A16" s="316" t="s">
        <v>942</v>
      </c>
      <c r="B16" s="316" t="s">
        <v>6731</v>
      </c>
      <c r="I16" s="319"/>
    </row>
    <row r="17" spans="1:2" ht="18.75">
      <c r="A17" s="316" t="s">
        <v>957</v>
      </c>
      <c r="B17" s="316" t="s">
        <v>6732</v>
      </c>
    </row>
    <row r="18" spans="1:2" ht="18.75">
      <c r="A18" s="316" t="s">
        <v>6733</v>
      </c>
      <c r="B18" s="316" t="s">
        <v>6734</v>
      </c>
    </row>
    <row r="19" spans="1:2" ht="18.75">
      <c r="A19" s="316" t="s">
        <v>616</v>
      </c>
      <c r="B19" s="316" t="s">
        <v>6735</v>
      </c>
    </row>
    <row r="20" spans="1:2" ht="18.75">
      <c r="A20" s="316" t="s">
        <v>616</v>
      </c>
      <c r="B20" s="316" t="s">
        <v>6736</v>
      </c>
    </row>
    <row r="21" spans="1:2" ht="18.75">
      <c r="A21" s="316" t="s">
        <v>881</v>
      </c>
      <c r="B21" s="316" t="s">
        <v>6737</v>
      </c>
    </row>
    <row r="22" spans="1:2" ht="18.75">
      <c r="A22" s="316" t="s">
        <v>6738</v>
      </c>
      <c r="B22" s="316" t="s">
        <v>6737</v>
      </c>
    </row>
    <row r="23" spans="1:2" ht="18.75">
      <c r="A23" s="316" t="s">
        <v>6739</v>
      </c>
      <c r="B23" s="316" t="s">
        <v>6740</v>
      </c>
    </row>
    <row r="24" spans="1:2" ht="18.75">
      <c r="A24" s="316" t="s">
        <v>6741</v>
      </c>
      <c r="B24" s="316" t="s">
        <v>6742</v>
      </c>
    </row>
    <row r="25" spans="1:2" ht="18.75">
      <c r="A25" s="316" t="s">
        <v>6743</v>
      </c>
      <c r="B25" s="316" t="s">
        <v>6744</v>
      </c>
    </row>
    <row r="26" spans="1:2" ht="18.75">
      <c r="A26" s="318" t="s">
        <v>6745</v>
      </c>
      <c r="B26" s="318" t="s">
        <v>6746</v>
      </c>
    </row>
    <row r="27" spans="1:2" ht="18.75">
      <c r="A27" s="318" t="s">
        <v>6747</v>
      </c>
      <c r="B27" s="318" t="s">
        <v>6748</v>
      </c>
    </row>
    <row r="28" spans="1:2" ht="18.75">
      <c r="A28" s="318" t="s">
        <v>6747</v>
      </c>
      <c r="B28" s="318" t="s">
        <v>6749</v>
      </c>
    </row>
    <row r="29" spans="1:2" ht="18.75">
      <c r="A29" s="318" t="s">
        <v>6750</v>
      </c>
      <c r="B29" s="318" t="s">
        <v>6751</v>
      </c>
    </row>
    <row r="30" spans="1:2" ht="18.75">
      <c r="A30" s="318" t="s">
        <v>6752</v>
      </c>
      <c r="B30" s="318" t="s">
        <v>6751</v>
      </c>
    </row>
    <row r="31" spans="1:2" ht="18.75">
      <c r="A31" s="318" t="s">
        <v>6753</v>
      </c>
      <c r="B31" s="318" t="s">
        <v>6754</v>
      </c>
    </row>
    <row r="32" spans="1:2" ht="18.75">
      <c r="A32" s="318" t="s">
        <v>6755</v>
      </c>
      <c r="B32" s="318" t="s">
        <v>6756</v>
      </c>
    </row>
    <row r="33" spans="1:2" ht="18.75">
      <c r="A33" s="318" t="s">
        <v>6757</v>
      </c>
      <c r="B33" s="318" t="s">
        <v>6758</v>
      </c>
    </row>
    <row r="34" spans="1:2" ht="18.75">
      <c r="A34" s="318" t="s">
        <v>6759</v>
      </c>
      <c r="B34" s="318" t="s">
        <v>6760</v>
      </c>
    </row>
    <row r="35" spans="1:2" ht="18.75">
      <c r="A35" s="318" t="s">
        <v>5935</v>
      </c>
      <c r="B35" s="318" t="s">
        <v>6761</v>
      </c>
    </row>
    <row r="36" spans="1:2" ht="18.75">
      <c r="A36" s="318" t="s">
        <v>6762</v>
      </c>
      <c r="B36" s="318" t="s">
        <v>6763</v>
      </c>
    </row>
    <row r="37" spans="1:2" ht="18.75">
      <c r="A37" s="321" t="s">
        <v>6764</v>
      </c>
      <c r="B37" s="318" t="s">
        <v>6765</v>
      </c>
    </row>
    <row r="38" spans="1:2" ht="18.75">
      <c r="A38" s="321" t="s">
        <v>6766</v>
      </c>
      <c r="B38" s="318" t="s">
        <v>6767</v>
      </c>
    </row>
    <row r="39" spans="1:2" ht="18.75">
      <c r="A39" s="318" t="s">
        <v>5817</v>
      </c>
      <c r="B39" s="318" t="s">
        <v>6768</v>
      </c>
    </row>
    <row r="40" spans="1:2" ht="18.75">
      <c r="A40" s="318" t="s">
        <v>6769</v>
      </c>
      <c r="B40" s="318" t="s">
        <v>6770</v>
      </c>
    </row>
    <row r="41" spans="1:2" ht="18.75">
      <c r="A41" s="318" t="s">
        <v>6739</v>
      </c>
      <c r="B41" s="318" t="s">
        <v>6740</v>
      </c>
    </row>
    <row r="42" spans="1:2" ht="18.75">
      <c r="A42" s="318" t="s">
        <v>6771</v>
      </c>
      <c r="B42" s="318" t="s">
        <v>6772</v>
      </c>
    </row>
    <row r="43" spans="1:2" ht="18.75">
      <c r="A43" s="318" t="s">
        <v>6773</v>
      </c>
      <c r="B43" s="318" t="s">
        <v>6774</v>
      </c>
    </row>
    <row r="44" spans="1:2" ht="18.75">
      <c r="A44" s="318" t="s">
        <v>6775</v>
      </c>
      <c r="B44" s="318" t="s">
        <v>6776</v>
      </c>
    </row>
    <row r="45" spans="1:2" ht="18.75">
      <c r="A45" s="318" t="s">
        <v>6777</v>
      </c>
      <c r="B45" s="318" t="s">
        <v>6778</v>
      </c>
    </row>
    <row r="46" spans="1:2" ht="18.75">
      <c r="A46" s="318" t="s">
        <v>6779</v>
      </c>
      <c r="B46" s="318" t="s">
        <v>6780</v>
      </c>
    </row>
    <row r="47" spans="1:2" ht="18.75">
      <c r="A47" s="318" t="s">
        <v>6781</v>
      </c>
      <c r="B47" s="318" t="s">
        <v>6782</v>
      </c>
    </row>
    <row r="48" spans="1:2" ht="18.75">
      <c r="A48" s="318" t="s">
        <v>6783</v>
      </c>
      <c r="B48" s="318" t="s">
        <v>51</v>
      </c>
    </row>
    <row r="49" spans="1:2" ht="18.75">
      <c r="A49" s="318" t="s">
        <v>6784</v>
      </c>
      <c r="B49" s="318" t="s">
        <v>6785</v>
      </c>
    </row>
    <row r="50" spans="1:2" ht="18.75">
      <c r="A50" s="318" t="s">
        <v>6786</v>
      </c>
      <c r="B50" s="318" t="s">
        <v>6787</v>
      </c>
    </row>
    <row r="51" spans="1:2" ht="18.75">
      <c r="A51" s="318" t="s">
        <v>6788</v>
      </c>
      <c r="B51" s="318" t="s">
        <v>6789</v>
      </c>
    </row>
    <row r="52" spans="1:2" ht="18.75">
      <c r="A52" s="318" t="s">
        <v>6790</v>
      </c>
      <c r="B52" s="318" t="s">
        <v>6791</v>
      </c>
    </row>
    <row r="53" spans="1:2" ht="18.75">
      <c r="A53" s="318" t="s">
        <v>6792</v>
      </c>
      <c r="B53" s="318" t="s">
        <v>6793</v>
      </c>
    </row>
    <row r="54" spans="1:2" ht="18.75">
      <c r="A54" s="318" t="s">
        <v>6794</v>
      </c>
      <c r="B54" s="318" t="s">
        <v>6795</v>
      </c>
    </row>
    <row r="55" spans="1:2" ht="18.75">
      <c r="A55" s="318" t="s">
        <v>6796</v>
      </c>
      <c r="B55" s="318" t="s">
        <v>6797</v>
      </c>
    </row>
    <row r="56" spans="1:2" ht="18.75">
      <c r="A56" s="318" t="s">
        <v>6798</v>
      </c>
      <c r="B56" s="318" t="s">
        <v>6799</v>
      </c>
    </row>
    <row r="57" spans="1:2" ht="18.75">
      <c r="A57" s="318" t="s">
        <v>6800</v>
      </c>
      <c r="B57" s="318" t="s">
        <v>6801</v>
      </c>
    </row>
    <row r="58" spans="1:2" ht="18.75">
      <c r="A58" s="318" t="s">
        <v>6802</v>
      </c>
      <c r="B58" s="318" t="s">
        <v>6803</v>
      </c>
    </row>
    <row r="59" spans="1:2" ht="18">
      <c r="A59" s="322"/>
      <c r="B59" s="322"/>
    </row>
    <row r="60" spans="1:2" ht="18.75">
      <c r="A60" s="316"/>
      <c r="B60" s="316"/>
    </row>
    <row r="61" spans="1:2" ht="18.75">
      <c r="A61" s="318" t="s">
        <v>810</v>
      </c>
      <c r="B61" s="318" t="s">
        <v>6804</v>
      </c>
    </row>
    <row r="62" spans="1:2" ht="18.75">
      <c r="A62" s="318" t="s">
        <v>6805</v>
      </c>
      <c r="B62" s="318" t="s">
        <v>6806</v>
      </c>
    </row>
    <row r="63" spans="1:2" ht="18.75">
      <c r="A63" s="318" t="s">
        <v>2070</v>
      </c>
      <c r="B63" s="318" t="s">
        <v>6807</v>
      </c>
    </row>
    <row r="64" spans="1:2" ht="18.75">
      <c r="A64" s="318" t="s">
        <v>6808</v>
      </c>
      <c r="B64" s="318" t="s">
        <v>6809</v>
      </c>
    </row>
    <row r="65" spans="1:2" ht="18.75">
      <c r="A65" s="318" t="s">
        <v>4480</v>
      </c>
      <c r="B65" s="318" t="s">
        <v>6810</v>
      </c>
    </row>
    <row r="66" spans="1:2" ht="18.75">
      <c r="A66" s="318" t="s">
        <v>6811</v>
      </c>
      <c r="B66" s="318" t="s">
        <v>6812</v>
      </c>
    </row>
    <row r="67" spans="1:2" ht="18.75">
      <c r="A67" s="323" t="s">
        <v>6813</v>
      </c>
      <c r="B67" s="318" t="s">
        <v>6814</v>
      </c>
    </row>
    <row r="68" spans="1:2" ht="18.75">
      <c r="A68" s="318" t="s">
        <v>4451</v>
      </c>
      <c r="B68" s="318" t="s">
        <v>6815</v>
      </c>
    </row>
    <row r="69" spans="1:2" ht="18.75">
      <c r="A69" s="318" t="s">
        <v>1460</v>
      </c>
      <c r="B69" s="318" t="s">
        <v>6816</v>
      </c>
    </row>
    <row r="70" spans="1:2" ht="18.75">
      <c r="A70" s="318" t="s">
        <v>6817</v>
      </c>
      <c r="B70" s="318" t="s">
        <v>6818</v>
      </c>
    </row>
    <row r="71" spans="1:2" ht="18.75">
      <c r="A71" s="318" t="s">
        <v>2865</v>
      </c>
      <c r="B71" s="318" t="s">
        <v>6819</v>
      </c>
    </row>
    <row r="72" spans="1:2" ht="18.75">
      <c r="A72" s="318" t="s">
        <v>6820</v>
      </c>
      <c r="B72" s="318" t="s">
        <v>6821</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56853-A78A-4B42-A3DD-F0FB0ADDEF3F}">
  <sheetPr codeName="Sheet19"/>
  <dimension ref="A1:C4"/>
  <sheetViews>
    <sheetView workbookViewId="0">
      <selection activeCell="C2" sqref="C2:C4"/>
    </sheetView>
  </sheetViews>
  <sheetFormatPr defaultColWidth="8.7109375" defaultRowHeight="15"/>
  <cols>
    <col min="1" max="1" width="18.28515625" customWidth="1"/>
    <col min="3" max="3" width="18.7109375" customWidth="1"/>
  </cols>
  <sheetData>
    <row r="1" spans="1:3">
      <c r="A1" s="2" t="s">
        <v>6822</v>
      </c>
      <c r="C1" s="2" t="s">
        <v>6823</v>
      </c>
    </row>
    <row r="2" spans="1:3">
      <c r="A2" t="s">
        <v>114</v>
      </c>
      <c r="C2" t="s">
        <v>114</v>
      </c>
    </row>
    <row r="3" spans="1:3">
      <c r="A3" t="s">
        <v>137</v>
      </c>
      <c r="C3" t="s">
        <v>135</v>
      </c>
    </row>
    <row r="4" spans="1:3">
      <c r="A4" t="s">
        <v>6824</v>
      </c>
      <c r="C4" t="s">
        <v>6824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0C68D-0113-4583-9D09-C84E40146C00}">
  <sheetPr codeName="Sheet3"/>
  <dimension ref="A1:C40"/>
  <sheetViews>
    <sheetView topLeftCell="A32" workbookViewId="0">
      <selection activeCell="B40" sqref="B40"/>
    </sheetView>
  </sheetViews>
  <sheetFormatPr defaultColWidth="8.7109375" defaultRowHeight="15"/>
  <cols>
    <col min="1" max="1" width="33.140625" style="1" customWidth="1"/>
    <col min="2" max="2" width="136.7109375" customWidth="1"/>
    <col min="3" max="3" width="55.42578125" customWidth="1"/>
  </cols>
  <sheetData>
    <row r="1" spans="1:3">
      <c r="A1" s="608" t="s">
        <v>25</v>
      </c>
      <c r="B1" s="2" t="s">
        <v>26</v>
      </c>
      <c r="C1" s="2" t="s">
        <v>27</v>
      </c>
    </row>
    <row r="2" spans="1:3">
      <c r="A2" s="1" t="s">
        <v>28</v>
      </c>
      <c r="B2" t="s">
        <v>29</v>
      </c>
      <c r="C2" s="18" t="s">
        <v>30</v>
      </c>
    </row>
    <row r="3" spans="1:3" ht="30">
      <c r="A3" s="1" t="s">
        <v>31</v>
      </c>
      <c r="B3" s="1" t="s">
        <v>32</v>
      </c>
      <c r="C3" s="18" t="s">
        <v>33</v>
      </c>
    </row>
    <row r="4" spans="1:3">
      <c r="A4" s="1" t="s">
        <v>34</v>
      </c>
      <c r="B4" t="s">
        <v>35</v>
      </c>
      <c r="C4" s="18" t="s">
        <v>33</v>
      </c>
    </row>
    <row r="5" spans="1:3">
      <c r="A5" s="1" t="s">
        <v>36</v>
      </c>
      <c r="B5" t="s">
        <v>37</v>
      </c>
      <c r="C5" s="18" t="s">
        <v>33</v>
      </c>
    </row>
    <row r="6" spans="1:3" ht="30">
      <c r="A6" s="1" t="s">
        <v>38</v>
      </c>
      <c r="B6" s="1" t="s">
        <v>39</v>
      </c>
      <c r="C6" s="1" t="s">
        <v>40</v>
      </c>
    </row>
    <row r="7" spans="1:3">
      <c r="A7" s="1" t="s">
        <v>41</v>
      </c>
      <c r="B7" t="s">
        <v>42</v>
      </c>
    </row>
    <row r="8" spans="1:3" ht="30">
      <c r="A8" s="1" t="s">
        <v>43</v>
      </c>
      <c r="B8" s="1" t="s">
        <v>44</v>
      </c>
      <c r="C8" s="18" t="s">
        <v>33</v>
      </c>
    </row>
    <row r="9" spans="1:3" ht="30">
      <c r="A9" s="1" t="s">
        <v>45</v>
      </c>
      <c r="B9" s="1" t="s">
        <v>46</v>
      </c>
      <c r="C9" s="18" t="s">
        <v>33</v>
      </c>
    </row>
    <row r="10" spans="1:3" ht="30">
      <c r="A10" s="1" t="s">
        <v>47</v>
      </c>
      <c r="B10" s="1" t="s">
        <v>48</v>
      </c>
      <c r="C10" s="18" t="s">
        <v>33</v>
      </c>
    </row>
    <row r="11" spans="1:3">
      <c r="A11" s="1" t="s">
        <v>49</v>
      </c>
      <c r="B11" s="1" t="s">
        <v>50</v>
      </c>
    </row>
    <row r="12" spans="1:3" ht="75">
      <c r="A12" s="1" t="s">
        <v>51</v>
      </c>
      <c r="B12" s="1" t="s">
        <v>52</v>
      </c>
      <c r="C12" s="18" t="s">
        <v>30</v>
      </c>
    </row>
    <row r="13" spans="1:3">
      <c r="A13" s="1" t="s">
        <v>53</v>
      </c>
      <c r="B13" s="1" t="s">
        <v>54</v>
      </c>
      <c r="C13" s="18" t="s">
        <v>33</v>
      </c>
    </row>
    <row r="14" spans="1:3">
      <c r="A14" s="1" t="s">
        <v>55</v>
      </c>
      <c r="B14" s="1" t="s">
        <v>56</v>
      </c>
      <c r="C14" s="18" t="s">
        <v>33</v>
      </c>
    </row>
    <row r="15" spans="1:3" ht="30">
      <c r="A15" s="1" t="s">
        <v>57</v>
      </c>
      <c r="B15" s="1" t="s">
        <v>58</v>
      </c>
      <c r="C15" s="18" t="s">
        <v>33</v>
      </c>
    </row>
    <row r="16" spans="1:3" ht="45">
      <c r="A16" s="1" t="s">
        <v>59</v>
      </c>
      <c r="B16" s="1" t="s">
        <v>60</v>
      </c>
      <c r="C16" s="1" t="s">
        <v>40</v>
      </c>
    </row>
    <row r="17" spans="1:3" ht="30">
      <c r="A17" s="1" t="s">
        <v>61</v>
      </c>
      <c r="B17" s="1" t="s">
        <v>62</v>
      </c>
    </row>
    <row r="18" spans="1:3" ht="30">
      <c r="A18" s="1" t="s">
        <v>63</v>
      </c>
      <c r="B18" s="1" t="s">
        <v>64</v>
      </c>
    </row>
    <row r="19" spans="1:3" ht="75">
      <c r="A19" s="1" t="s">
        <v>65</v>
      </c>
      <c r="B19" s="1" t="s">
        <v>66</v>
      </c>
      <c r="C19" s="1" t="s">
        <v>40</v>
      </c>
    </row>
    <row r="20" spans="1:3">
      <c r="A20" s="1" t="s">
        <v>67</v>
      </c>
      <c r="B20" t="s">
        <v>68</v>
      </c>
      <c r="C20" t="s">
        <v>33</v>
      </c>
    </row>
    <row r="21" spans="1:3" ht="30">
      <c r="A21" s="1" t="s">
        <v>69</v>
      </c>
      <c r="B21" s="1" t="s">
        <v>70</v>
      </c>
      <c r="C21" t="s">
        <v>33</v>
      </c>
    </row>
    <row r="22" spans="1:3">
      <c r="A22" s="1" t="s">
        <v>71</v>
      </c>
      <c r="B22" t="s">
        <v>72</v>
      </c>
      <c r="C22" t="s">
        <v>33</v>
      </c>
    </row>
    <row r="23" spans="1:3" ht="105">
      <c r="A23" s="1" t="s">
        <v>73</v>
      </c>
      <c r="B23" s="1" t="s">
        <v>74</v>
      </c>
      <c r="C23" s="1" t="s">
        <v>40</v>
      </c>
    </row>
    <row r="24" spans="1:3">
      <c r="A24" s="1" t="s">
        <v>75</v>
      </c>
      <c r="B24" s="1" t="s">
        <v>76</v>
      </c>
      <c r="C24" t="s">
        <v>33</v>
      </c>
    </row>
    <row r="25" spans="1:3" ht="45">
      <c r="A25" s="1" t="s">
        <v>77</v>
      </c>
      <c r="B25" s="1" t="s">
        <v>78</v>
      </c>
      <c r="C25" s="1" t="s">
        <v>40</v>
      </c>
    </row>
    <row r="26" spans="1:3" ht="30">
      <c r="A26" s="1" t="s">
        <v>79</v>
      </c>
      <c r="B26" s="1" t="s">
        <v>80</v>
      </c>
      <c r="C26" s="1" t="s">
        <v>40</v>
      </c>
    </row>
    <row r="27" spans="1:3" ht="45">
      <c r="A27" s="1" t="s">
        <v>81</v>
      </c>
      <c r="B27" s="1" t="s">
        <v>82</v>
      </c>
      <c r="C27" s="1" t="s">
        <v>40</v>
      </c>
    </row>
    <row r="28" spans="1:3">
      <c r="A28" s="1" t="s">
        <v>83</v>
      </c>
      <c r="B28" t="s">
        <v>84</v>
      </c>
      <c r="C28" t="s">
        <v>33</v>
      </c>
    </row>
    <row r="29" spans="1:3" ht="105">
      <c r="A29" s="1" t="s">
        <v>85</v>
      </c>
      <c r="B29" s="1" t="s">
        <v>86</v>
      </c>
      <c r="C29" s="1" t="s">
        <v>40</v>
      </c>
    </row>
    <row r="30" spans="1:3">
      <c r="A30" s="1" t="s">
        <v>87</v>
      </c>
    </row>
    <row r="31" spans="1:3" ht="90">
      <c r="A31" s="1" t="s">
        <v>88</v>
      </c>
      <c r="B31" s="1" t="s">
        <v>89</v>
      </c>
      <c r="C31" s="1" t="s">
        <v>40</v>
      </c>
    </row>
    <row r="32" spans="1:3">
      <c r="A32" s="1" t="s">
        <v>90</v>
      </c>
      <c r="B32" s="1" t="s">
        <v>91</v>
      </c>
    </row>
    <row r="33" spans="1:3">
      <c r="A33" s="1" t="s">
        <v>92</v>
      </c>
      <c r="B33" s="1" t="s">
        <v>93</v>
      </c>
    </row>
    <row r="34" spans="1:3" ht="90">
      <c r="A34" s="1" t="s">
        <v>94</v>
      </c>
      <c r="B34" s="1" t="s">
        <v>95</v>
      </c>
      <c r="C34" s="1" t="s">
        <v>40</v>
      </c>
    </row>
    <row r="35" spans="1:3" ht="30">
      <c r="A35" s="1" t="s">
        <v>96</v>
      </c>
      <c r="B35" s="1" t="s">
        <v>97</v>
      </c>
      <c r="C35" t="s">
        <v>33</v>
      </c>
    </row>
    <row r="36" spans="1:3">
      <c r="A36" s="1" t="s">
        <v>98</v>
      </c>
      <c r="B36" t="s">
        <v>99</v>
      </c>
    </row>
    <row r="37" spans="1:3">
      <c r="A37" s="1" t="s">
        <v>100</v>
      </c>
      <c r="B37" t="s">
        <v>101</v>
      </c>
      <c r="C37" t="s">
        <v>33</v>
      </c>
    </row>
    <row r="38" spans="1:3">
      <c r="A38" s="1" t="s">
        <v>102</v>
      </c>
      <c r="B38" t="s">
        <v>103</v>
      </c>
    </row>
    <row r="39" spans="1:3">
      <c r="A39" s="1" t="s">
        <v>104</v>
      </c>
      <c r="B39" s="511" t="s">
        <v>105</v>
      </c>
    </row>
    <row r="40" spans="1:3" ht="75">
      <c r="A40" s="1" t="s">
        <v>106</v>
      </c>
      <c r="B40" s="1" t="s">
        <v>107</v>
      </c>
      <c r="C40" s="1" t="s">
        <v>40</v>
      </c>
    </row>
  </sheetData>
  <sortState xmlns:xlrd2="http://schemas.microsoft.com/office/spreadsheetml/2017/richdata2" ref="A2:A40">
    <sortCondition ref="A2:A40"/>
  </sortStat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AEED7-277E-4A7F-A402-CA16B9183BA1}">
  <sheetPr codeName="Sheet4"/>
  <dimension ref="A1:N921"/>
  <sheetViews>
    <sheetView zoomScale="90" zoomScaleNormal="90" workbookViewId="0">
      <selection activeCell="B7" sqref="B7"/>
    </sheetView>
  </sheetViews>
  <sheetFormatPr defaultColWidth="8.7109375" defaultRowHeight="15"/>
  <cols>
    <col min="1" max="1" width="15" customWidth="1"/>
    <col min="2" max="2" width="32.42578125" customWidth="1"/>
    <col min="3" max="3" width="9.42578125" style="82" customWidth="1"/>
    <col min="4" max="4" width="15" style="81" customWidth="1"/>
    <col min="5" max="5" width="10.7109375" style="81" customWidth="1"/>
    <col min="6" max="6" width="17.7109375" style="1" customWidth="1"/>
    <col min="7" max="7" width="33.140625" style="1" customWidth="1"/>
    <col min="8" max="8" width="16.7109375" style="1" customWidth="1"/>
    <col min="9" max="10" width="11.42578125" style="81" customWidth="1"/>
    <col min="11" max="11" width="28.28515625" style="1" customWidth="1"/>
    <col min="12" max="12" width="38" style="1" customWidth="1"/>
    <col min="13" max="13" width="18" style="100" customWidth="1"/>
    <col min="14" max="14" width="14.28515625" customWidth="1"/>
  </cols>
  <sheetData>
    <row r="1" spans="1:14" ht="25.15" customHeight="1">
      <c r="A1" s="39" t="s">
        <v>108</v>
      </c>
      <c r="B1" s="781" t="s">
        <v>109</v>
      </c>
      <c r="C1" s="781"/>
    </row>
    <row r="2" spans="1:14" ht="25.15" customHeight="1">
      <c r="B2" s="781"/>
      <c r="C2" s="781"/>
    </row>
    <row r="3" spans="1:14" ht="25.15" customHeight="1">
      <c r="B3" s="781"/>
      <c r="C3" s="781"/>
      <c r="D3" s="787" t="s">
        <v>110</v>
      </c>
      <c r="E3" s="787"/>
      <c r="F3" s="787"/>
      <c r="G3" s="1">
        <f>IF(B7&lt;&gt;"",COUNTA(D7:D64003),0)</f>
        <v>6</v>
      </c>
    </row>
    <row r="4" spans="1:14">
      <c r="B4" s="81"/>
      <c r="D4" s="608"/>
      <c r="E4" s="608"/>
      <c r="F4" s="608"/>
    </row>
    <row r="5" spans="1:14" s="40" customFormat="1" ht="21">
      <c r="A5" s="785" t="s">
        <v>111</v>
      </c>
      <c r="B5" s="786"/>
      <c r="C5" s="83"/>
      <c r="D5" s="788" t="s">
        <v>112</v>
      </c>
      <c r="E5" s="788"/>
      <c r="F5" s="788"/>
      <c r="G5" s="788"/>
      <c r="H5" s="788"/>
      <c r="I5" s="788"/>
      <c r="J5" s="788"/>
      <c r="K5" s="788"/>
      <c r="L5" s="788"/>
      <c r="M5" s="788"/>
      <c r="N5" s="788"/>
    </row>
    <row r="6" spans="1:14" s="40" customFormat="1" ht="49.5" customHeight="1">
      <c r="A6" s="85" t="s">
        <v>113</v>
      </c>
      <c r="B6" s="89" t="s">
        <v>114</v>
      </c>
      <c r="C6" s="2" t="s">
        <v>115</v>
      </c>
      <c r="D6" s="608" t="s">
        <v>116</v>
      </c>
      <c r="E6" s="608" t="s">
        <v>117</v>
      </c>
      <c r="F6" s="608" t="s">
        <v>114</v>
      </c>
      <c r="G6" s="608" t="s">
        <v>118</v>
      </c>
      <c r="H6" s="608" t="s">
        <v>119</v>
      </c>
      <c r="I6" s="608" t="s">
        <v>120</v>
      </c>
      <c r="J6" s="608" t="s">
        <v>121</v>
      </c>
      <c r="K6" s="608" t="s">
        <v>122</v>
      </c>
      <c r="L6" s="608" t="s">
        <v>123</v>
      </c>
      <c r="M6" s="101" t="s">
        <v>124</v>
      </c>
      <c r="N6" s="608" t="s">
        <v>125</v>
      </c>
    </row>
    <row r="7" spans="1:14" ht="45.75" customHeight="1">
      <c r="A7" s="90" t="str">
        <f>IF(B6&lt;&gt;"",B6,"")</f>
        <v>Company</v>
      </c>
      <c r="B7" s="89" t="s">
        <v>7244</v>
      </c>
      <c r="C7" s="81" cm="1">
        <f t="array" ref="C7:C12">IF($B$6="Company",IF($B$7&lt;&gt;"",_xlfn._xlws.FILTER(Append2[ID],ISNUMBER(SEARCH($B$7,Append2[Company])),"No result"),""),IF($B$6="Product",IF($B$7&lt;&gt;"",_xlfn._xlws.FILTER(Append2[ID],ISNUMBER(SEARCH($B$7,Append2[Product])),"No result"),""), IF($B$6="State",IF($B$7&lt;&gt;"",_xlfn._xlws.FILTER(Append2[ID],ISNUMBER(SEARCH($B$7,Append2[Facility State or Province])),"No result"),""))))</f>
        <v>5059</v>
      </c>
      <c r="D7" s="81" t="str" cm="1">
        <f t="array" ref="D7:D12">IF($B$6="Company", IF($B$7&lt;&gt;"",_xlfn._xlws.FILTER(Append2[Status],ISNUMBER(SEARCH($B$7,Append2[Company])),"No result"),""),IF($B$6="Product", IF($B$7&lt;&gt;"",_xlfn._xlws.FILTER(Append2[Status],ISNUMBER(SEARCH($B$7,Append2[Product])),"No result"),""), IF($B$6="State", IF($B$7&lt;&gt;"",_xlfn._xlws.FILTER(Append2[Status],ISNUMBER(SEARCH($B$7,Append2[Facility State or Province])),"No result"),""))))</f>
        <v>Planned</v>
      </c>
      <c r="E7" s="81" t="str" cm="1">
        <f t="array" ref="E7:E12">IF($B$6="Company", IF($B$7&lt;&gt;"",_xlfn._xlws.FILTER(Append2[NAATBatt Member],ISNUMBER(SEARCH($B$7,Append2[Company])),"No result"),""),IF($B$6="Product", IF($B$7&lt;&gt;"",_xlfn._xlws.FILTER(Append2[NAATBatt Member],ISNUMBER(SEARCH($B$7,Append2[Product])),"No result"),""), IF($B$6="State", IF($B$7&lt;&gt;"",_xlfn._xlws.FILTER(Append2[NAATBatt Member],ISNUMBER(SEARCH($B$7,Append2[Facility State or Province])),"No result"),""))))</f>
        <v>Yes</v>
      </c>
      <c r="F7" s="1" t="str" cm="1">
        <f t="array" ref="F7:F12">IF($B$6="Company", IF($B$7&lt;&gt;"",_xlfn._xlws.FILTER(Append2[Company],ISNUMBER(SEARCH($B$7,Append2[Company])),"No result"),""),IF($B$6="Product", IF($B$7&lt;&gt;"",_xlfn._xlws.FILTER(Append2[Company],ISNUMBER(SEARCH($B$7,Append2[Product])),"No result"),""),IF($B$6="State", IF($B$7&lt;&gt;"",_xlfn._xlws.FILTER(Append2[Company],ISNUMBER(SEARCH($B$7,Append2[Facility State or Province])),"No result"),""))))</f>
        <v>Flex-N-Gate</v>
      </c>
      <c r="G7" s="1" t="str" cm="1">
        <f t="array" ref="G7:G12">IF($B$6="Company",IF(IF($B$7&lt;&gt;"",_xlfn._xlws.FILTER(Append2[Facility Name],ISNUMBER(SEARCH($B$7,Append2[Company])),"No result"),"")=0,"",IF($B$7&lt;&gt;"",_xlfn._xlws.FILTER(Append2[Facility Name],ISNUMBER(SEARCH($B$7,Append2[Company])),"No result"),"")),IF($B$6="Product",IF(IF($B$7&lt;&gt;"",_xlfn._xlws.FILTER(Append2[Facility Name],ISNUMBER(SEARCH($B$7,Append2[Product])),"No result"),"")=0,"",IF($B$7&lt;&gt;"",_xlfn._xlws.FILTER(Append2[Facility Name],ISNUMBER(SEARCH($B$7,Append2[Product])),"No result"),"")),IF($B$6="State",IF(IF($B$7&lt;&gt;"",_xlfn._xlws.FILTER(Append2[Facility Name],ISNUMBER(SEARCH($B$7,Append2[Facility State or Province])),"No result"),"")=0,"",IF($B$7&lt;&gt;"",_xlfn._xlws.FILTER(Append2[Facility Name],ISNUMBER(SEARCH($B$7,Append2[Facility State or Province])),"No result"),"")))))</f>
        <v>Flex-n-Gate</v>
      </c>
      <c r="H7" s="1" cm="1">
        <f t="array" ref="H7:H12">IF($B$6="Company",IF($B$7&lt;&gt;"",_xlfn._xlws.FILTER(Append2[Facility City],ISNUMBER(SEARCH($B$7,Append2[Company])),"No result"),""),IF($B$6="Product",IF($B$7&lt;&gt;"",_xlfn._xlws.FILTER(Append2[Facility City],ISNUMBER(SEARCH($B$7,Append2[Product])),"No result"),""),IF($B$6="State",IF($B$7&lt;&gt;"",_xlfn._xlws.FILTER(Append2[Facility City],ISNUMBER(SEARCH($B$7,Append2[Facility State or Province])),"No result"),""))))</f>
        <v>0</v>
      </c>
      <c r="I7" s="81" cm="1">
        <f t="array" ref="I7:I12">IF($B$6="Company",IF($B$7&lt;&gt;"",_xlfn._xlws.FILTER(Append2[Facility State or Province],ISNUMBER(SEARCH($B$7,Append2[Company])),"No result"),""),IF($B$6="Product",IF($B$7&lt;&gt;"",_xlfn._xlws.FILTER(Append2[Facility State or Province],ISNUMBER(SEARCH($B$7,Append2[Product])),"No result"),""),IF($B$6="State",IF($B$7&lt;&gt;"",_xlfn._xlws.FILTER(Append2[Facility State or Province],ISNUMBER(SEARCH($B$7,Append2[Facility State or Province])),"No result"),""))))</f>
        <v>0</v>
      </c>
      <c r="J7" s="81" t="str" cm="1">
        <f t="array" ref="J7:J12">IF($B$6="Company",IF($B$7&lt;&gt;"",_xlfn._xlws.FILTER(Append2[Facility Country],ISNUMBER(SEARCH($B$7,Append2[Company])),"No result"),""),IF($B$6="Product",IF($B$7&lt;&gt;"",_xlfn._xlws.FILTER(Append2[Facility Country],ISNUMBER(SEARCH($B$7,Append2[Product])),"No result"),""),IF($B$6="State",IF($B$7&lt;&gt;"",_xlfn._xlws.FILTER(Append2[Facility Country],ISNUMBER(SEARCH($B$7,Append2[Facility State or Province])),"No result"),""))))</f>
        <v>Canada</v>
      </c>
      <c r="K7" s="1" t="str" cm="1">
        <f t="array" ref="K7:K12">IF($B$6="Company",IF($B$7&lt;&gt;"",_xlfn._xlws.FILTER(Append2[Product/Facility Type],ISNUMBER(SEARCH($B$7,Append2[Company])),"No result"),""),IF($B$6="Product",IF($B$7&lt;&gt;"",_xlfn._xlws.FILTER(Append2[Product/Facility Type],ISNUMBER(SEARCH($B$7,Append2[Product/Facility Type])),"No result"),""),IF($B$6="State",IF($B$7&lt;&gt;"",_xlfn._xlws.FILTER(Append2[Product/Facility Type],ISNUMBER(SEARCH($B$7,Append2[Facility State or Province])),"No result"),""))))</f>
        <v>Cell Assemblies/ Groupings</v>
      </c>
      <c r="L7" s="1" t="str" cm="1">
        <f t="array" ref="L7:L12">IF($B$6="Company",IF($B$7&lt;&gt;"",_xlfn._xlws.FILTER(Append2[Product],ISNUMBER(SEARCH($B$7,Append2[Company])),"No result"),""),IF($B$6="Product",IF($B$7&lt;&gt;"",_xlfn._xlws.FILTER(Append2[Product],ISNUMBER(SEARCH($B$7,Append2[Product])),"No result"),""),IF($B$6="State",IF($B$7&lt;&gt;"",_xlfn._xlws.FILTER(Append2[Product],ISNUMBER(SEARCH($B$7,Append2[Facility State or Province])),"No result"),""))))</f>
        <v>Packs</v>
      </c>
      <c r="M7" s="102" cm="1">
        <f t="array" ref="M7:M12">IF($B$6="Company",IF($B$7&lt;&gt;"",_xlfn._xlws.FILTER(Append2[Production Capacity],ISNUMBER(SEARCH($B$7,Append2[Company])),"No result"),""),IF($B$6="Product",IF($B$7&lt;&gt;"",_xlfn._xlws.FILTER(Append2[Production Capacity],ISNUMBER(SEARCH($B$7,Append2[Product])),"No result"),""),IF($B$6="State",IF($B$7&lt;&gt;"",_xlfn._xlws.FILTER(Append2[Production Capacity],ISNUMBER(SEARCH($B$7,Append2[Facility State or Province])),"No result"),""))))</f>
        <v>0</v>
      </c>
      <c r="N7" s="1" cm="1">
        <f t="array" ref="N7:N12">IF($B$6="Company",IF($B$7&lt;&gt;"",_xlfn._xlws.FILTER(Append2[Production Units],ISNUMBER(SEARCH($B$7,Append2[Company])),"No result"),""),IF($B$6="Product",IF($B$7&lt;&gt;"",_xlfn._xlws.FILTER(Append2[Production Units],ISNUMBER(SEARCH($B$7,Append2[Product])),"No result"),""),IF($B$6="State",IF($B$7&lt;&gt;"",_xlfn._xlws.FILTER(Append2[Production Units],ISNUMBER(SEARCH($B$7,Append2[Facility State or Province])),"No result"),""))))</f>
        <v>0</v>
      </c>
    </row>
    <row r="8" spans="1:14" ht="33" customHeight="1">
      <c r="A8" s="783" t="s">
        <v>127</v>
      </c>
      <c r="B8" s="782" t="s">
        <v>128</v>
      </c>
      <c r="C8" s="81">
        <v>5060</v>
      </c>
      <c r="D8" s="81" t="str">
        <v>Commercial</v>
      </c>
      <c r="E8" s="81" t="str">
        <v>No</v>
      </c>
      <c r="F8" s="1" t="str">
        <v>Flexodes, Inc</v>
      </c>
      <c r="G8" s="1" t="str">
        <v>Flexodes, Inc</v>
      </c>
      <c r="H8" s="1" t="str">
        <v>Sugar Land</v>
      </c>
      <c r="I8" s="81" t="str">
        <v>TX</v>
      </c>
      <c r="J8" s="81" t="str">
        <v>US</v>
      </c>
      <c r="K8" s="1" t="str">
        <v>Cell Assemblies/ Groupings</v>
      </c>
      <c r="L8" s="1" t="str">
        <v>Packs</v>
      </c>
      <c r="M8" s="102" t="str">
        <v> </v>
      </c>
      <c r="N8" s="1" t="str">
        <v> </v>
      </c>
    </row>
    <row r="9" spans="1:14" ht="33" customHeight="1">
      <c r="A9" s="784"/>
      <c r="B9" s="782"/>
      <c r="C9" s="81">
        <v>5126</v>
      </c>
      <c r="D9" s="81" t="str">
        <v>Commercial</v>
      </c>
      <c r="E9" s="81" t="str">
        <v>Yes</v>
      </c>
      <c r="F9" s="1" t="str">
        <v>Senior Flexonics</v>
      </c>
      <c r="G9" s="1" t="str">
        <v>Bartlett Facility</v>
      </c>
      <c r="H9" s="1" t="str">
        <v>Bartlett</v>
      </c>
      <c r="I9" s="81" t="str">
        <v>IL</v>
      </c>
      <c r="J9" s="81" t="str">
        <v>US</v>
      </c>
      <c r="K9" s="1" t="str">
        <v>Non-cell Components</v>
      </c>
      <c r="L9" s="1" t="str">
        <v>Thermal Systems</v>
      </c>
      <c r="M9" s="102">
        <v>0</v>
      </c>
      <c r="N9" s="1">
        <v>0</v>
      </c>
    </row>
    <row r="10" spans="1:14" ht="33" customHeight="1">
      <c r="B10" s="93" t="s">
        <v>129</v>
      </c>
      <c r="C10" s="81">
        <v>5127</v>
      </c>
      <c r="D10" s="81" t="str">
        <v>Commercial</v>
      </c>
      <c r="E10" s="81" t="str">
        <v>Yes</v>
      </c>
      <c r="F10" s="1" t="str">
        <v>Senior Flexonics</v>
      </c>
      <c r="G10" s="1" t="str">
        <v>Saltillo Facility</v>
      </c>
      <c r="H10" s="1" t="str">
        <v>Saltillo</v>
      </c>
      <c r="I10" s="81" t="str">
        <v>Coahuila</v>
      </c>
      <c r="J10" s="81" t="str">
        <v>Mexico</v>
      </c>
      <c r="K10" s="1" t="str">
        <v>Non-cell Components</v>
      </c>
      <c r="L10" s="1" t="str">
        <v>Thermal Systems</v>
      </c>
      <c r="M10" s="102">
        <v>0</v>
      </c>
      <c r="N10" s="1">
        <v>0</v>
      </c>
    </row>
    <row r="11" spans="1:14" ht="33" customHeight="1">
      <c r="A11" s="1"/>
      <c r="B11" s="413" t="s">
        <v>130</v>
      </c>
      <c r="C11" s="81">
        <v>7038</v>
      </c>
      <c r="D11" s="81" t="str">
        <v>Commercial</v>
      </c>
      <c r="E11" s="81" t="str">
        <v>Yes</v>
      </c>
      <c r="F11" s="1" t="str">
        <v>Flexo Concepts</v>
      </c>
      <c r="G11" s="1" t="str">
        <v>Flexo Concepts</v>
      </c>
      <c r="H11" s="1" t="str">
        <v>Plymouth</v>
      </c>
      <c r="I11" s="81" t="str">
        <v>MA</v>
      </c>
      <c r="J11" s="81" t="str">
        <v>US</v>
      </c>
      <c r="K11" s="1" t="str">
        <v>Manufacturing equipment</v>
      </c>
      <c r="L11" s="1" t="str">
        <v>High Performance Doctor Blades</v>
      </c>
      <c r="M11" s="102">
        <v>0</v>
      </c>
      <c r="N11" s="1">
        <v>0</v>
      </c>
    </row>
    <row r="12" spans="1:14" ht="33" customHeight="1">
      <c r="A12" s="1"/>
      <c r="B12" s="414" t="s">
        <v>131</v>
      </c>
      <c r="C12" s="81">
        <v>9044</v>
      </c>
      <c r="D12" s="81" t="str">
        <v>Commercial</v>
      </c>
      <c r="E12" s="81" t="str">
        <v>Yes</v>
      </c>
      <c r="F12" s="1" t="str">
        <v>Flex-N-Gate</v>
      </c>
      <c r="G12" s="1" t="str">
        <v>Battery Innovation Center</v>
      </c>
      <c r="H12" s="1" t="str">
        <v>Windsor</v>
      </c>
      <c r="I12" s="81" t="str">
        <v>ON</v>
      </c>
      <c r="J12" s="81" t="str">
        <v>Canada</v>
      </c>
      <c r="K12" s="1" t="str">
        <v>Manufacturing/ process development</v>
      </c>
      <c r="L12" s="1" t="str">
        <v xml:space="preserve">Cell R&amp;D; Battery R&amp;D; Pre-production pilot line </v>
      </c>
      <c r="M12" s="102">
        <v>0</v>
      </c>
      <c r="N12" s="1">
        <v>0</v>
      </c>
    </row>
    <row r="13" spans="1:14" ht="33" customHeight="1">
      <c r="B13" s="92" t="s">
        <v>132</v>
      </c>
      <c r="C13" s="81"/>
      <c r="M13" s="102"/>
      <c r="N13" s="1"/>
    </row>
    <row r="14" spans="1:14" ht="33" customHeight="1">
      <c r="A14" s="1"/>
      <c r="B14" s="91" t="s">
        <v>133</v>
      </c>
      <c r="C14" s="81"/>
      <c r="M14" s="102"/>
      <c r="N14" s="1"/>
    </row>
    <row r="15" spans="1:14" ht="33" customHeight="1">
      <c r="A15" s="1"/>
      <c r="B15" s="1"/>
      <c r="C15" s="81"/>
      <c r="M15" s="102"/>
      <c r="N15" s="1"/>
    </row>
    <row r="16" spans="1:14" ht="33" customHeight="1">
      <c r="A16" s="1"/>
      <c r="B16" s="1"/>
      <c r="C16" s="81"/>
      <c r="M16" s="102"/>
      <c r="N16" s="1"/>
    </row>
    <row r="17" spans="1:14" ht="33" customHeight="1">
      <c r="A17" s="1"/>
      <c r="B17" s="1"/>
      <c r="C17" s="81"/>
      <c r="M17" s="102"/>
      <c r="N17" s="1"/>
    </row>
    <row r="18" spans="1:14" ht="33" customHeight="1">
      <c r="A18" s="1"/>
      <c r="B18" s="1"/>
      <c r="C18" s="81"/>
      <c r="M18" s="102"/>
      <c r="N18" s="1"/>
    </row>
    <row r="19" spans="1:14" ht="33" customHeight="1">
      <c r="A19" s="1"/>
      <c r="B19" s="1"/>
      <c r="C19" s="81"/>
      <c r="M19" s="102"/>
      <c r="N19" s="1"/>
    </row>
    <row r="20" spans="1:14" ht="33" customHeight="1">
      <c r="A20" s="1"/>
      <c r="B20" s="1"/>
      <c r="C20" s="81"/>
      <c r="M20" s="102"/>
      <c r="N20" s="1"/>
    </row>
    <row r="21" spans="1:14" ht="52.9" customHeight="1">
      <c r="A21" s="1"/>
      <c r="B21" s="1"/>
      <c r="C21" s="81"/>
      <c r="M21" s="102"/>
      <c r="N21" s="1"/>
    </row>
    <row r="22" spans="1:14" ht="33" customHeight="1">
      <c r="A22" s="1"/>
      <c r="B22" s="1"/>
      <c r="C22" s="81"/>
      <c r="M22" s="102"/>
      <c r="N22" s="1"/>
    </row>
    <row r="23" spans="1:14" ht="33" customHeight="1">
      <c r="A23" s="1"/>
      <c r="B23" s="1"/>
      <c r="C23" s="81"/>
      <c r="M23" s="102"/>
      <c r="N23" s="1"/>
    </row>
    <row r="24" spans="1:14" ht="33" customHeight="1">
      <c r="A24" s="1"/>
      <c r="B24" s="1"/>
      <c r="C24" s="81"/>
      <c r="M24" s="102"/>
      <c r="N24" s="1"/>
    </row>
    <row r="25" spans="1:14" ht="33" customHeight="1">
      <c r="A25" s="1"/>
      <c r="B25" s="1"/>
      <c r="C25" s="81"/>
      <c r="M25" s="102"/>
      <c r="N25" s="1"/>
    </row>
    <row r="26" spans="1:14" ht="33" customHeight="1">
      <c r="A26" s="1"/>
      <c r="B26" s="1"/>
      <c r="C26" s="81"/>
      <c r="M26" s="102"/>
      <c r="N26" s="1"/>
    </row>
    <row r="27" spans="1:14" ht="33" customHeight="1">
      <c r="A27" s="1"/>
      <c r="B27" s="1"/>
      <c r="C27" s="81"/>
      <c r="M27" s="102"/>
      <c r="N27" s="1"/>
    </row>
    <row r="28" spans="1:14" ht="33" customHeight="1">
      <c r="A28" s="1"/>
      <c r="B28" s="1"/>
      <c r="C28" s="81"/>
      <c r="M28" s="102"/>
      <c r="N28" s="1"/>
    </row>
    <row r="29" spans="1:14" ht="33" customHeight="1">
      <c r="A29" s="1"/>
      <c r="B29" s="1"/>
      <c r="C29" s="81"/>
      <c r="M29" s="102"/>
      <c r="N29" s="1"/>
    </row>
    <row r="30" spans="1:14" ht="33" customHeight="1">
      <c r="A30" s="1"/>
      <c r="B30" s="1"/>
      <c r="C30" s="81"/>
      <c r="M30" s="102"/>
      <c r="N30" s="1"/>
    </row>
    <row r="31" spans="1:14" ht="33" customHeight="1">
      <c r="A31" s="1"/>
      <c r="B31" s="1"/>
      <c r="C31" s="81"/>
      <c r="M31" s="102"/>
      <c r="N31" s="1"/>
    </row>
    <row r="32" spans="1:14" ht="33" customHeight="1">
      <c r="A32" s="1"/>
      <c r="B32" s="1"/>
      <c r="C32" s="81"/>
      <c r="M32" s="102"/>
      <c r="N32" s="1"/>
    </row>
    <row r="33" spans="1:14" ht="33" customHeight="1">
      <c r="A33" s="1"/>
      <c r="B33" s="1"/>
      <c r="C33" s="81"/>
      <c r="M33" s="102"/>
      <c r="N33" s="1"/>
    </row>
    <row r="34" spans="1:14" ht="33" customHeight="1">
      <c r="A34" s="1"/>
      <c r="B34" s="1"/>
      <c r="C34" s="81"/>
      <c r="M34" s="102"/>
      <c r="N34" s="1"/>
    </row>
    <row r="35" spans="1:14" ht="33" customHeight="1">
      <c r="A35" s="1"/>
      <c r="B35" s="1"/>
      <c r="C35" s="81"/>
      <c r="M35" s="102"/>
      <c r="N35" s="1"/>
    </row>
    <row r="36" spans="1:14" ht="33" customHeight="1">
      <c r="A36" s="1"/>
      <c r="B36" s="1"/>
      <c r="C36" s="81"/>
      <c r="M36" s="102"/>
      <c r="N36" s="1"/>
    </row>
    <row r="37" spans="1:14" ht="33" customHeight="1">
      <c r="A37" s="1"/>
      <c r="B37" s="1"/>
      <c r="C37" s="81"/>
      <c r="M37" s="102"/>
      <c r="N37" s="1"/>
    </row>
    <row r="38" spans="1:14" ht="33" customHeight="1">
      <c r="A38" s="1"/>
      <c r="B38" s="1"/>
      <c r="C38" s="81"/>
      <c r="M38" s="102"/>
      <c r="N38" s="1"/>
    </row>
    <row r="39" spans="1:14" ht="33" customHeight="1">
      <c r="A39" s="1"/>
      <c r="B39" s="1"/>
      <c r="C39" s="81"/>
      <c r="M39" s="102"/>
      <c r="N39" s="1"/>
    </row>
    <row r="40" spans="1:14" ht="33" customHeight="1">
      <c r="A40" s="1"/>
      <c r="B40" s="1"/>
      <c r="C40" s="81"/>
      <c r="M40" s="102"/>
      <c r="N40" s="1"/>
    </row>
    <row r="41" spans="1:14" ht="33" customHeight="1">
      <c r="A41" s="1"/>
      <c r="B41" s="1"/>
      <c r="C41" s="81"/>
      <c r="M41" s="102"/>
      <c r="N41" s="1"/>
    </row>
    <row r="42" spans="1:14" ht="33" customHeight="1">
      <c r="A42" s="1"/>
      <c r="B42" s="1"/>
      <c r="C42" s="81"/>
      <c r="M42" s="102"/>
      <c r="N42" s="1"/>
    </row>
    <row r="43" spans="1:14" ht="33" customHeight="1">
      <c r="A43" s="1"/>
      <c r="B43" s="1"/>
      <c r="C43" s="81"/>
      <c r="M43" s="102"/>
      <c r="N43" s="1"/>
    </row>
    <row r="44" spans="1:14" ht="33" customHeight="1">
      <c r="A44" s="1"/>
      <c r="B44" s="1"/>
      <c r="C44" s="81"/>
      <c r="M44" s="102"/>
      <c r="N44" s="1"/>
    </row>
    <row r="45" spans="1:14" ht="33" customHeight="1">
      <c r="A45" s="1"/>
      <c r="B45" s="1"/>
      <c r="C45" s="81"/>
      <c r="M45" s="102"/>
      <c r="N45" s="1"/>
    </row>
    <row r="46" spans="1:14" ht="33" customHeight="1">
      <c r="A46" s="1"/>
      <c r="B46" s="1"/>
      <c r="C46" s="81"/>
      <c r="M46" s="102"/>
      <c r="N46" s="1"/>
    </row>
    <row r="47" spans="1:14" ht="33" customHeight="1">
      <c r="A47" s="1"/>
      <c r="B47" s="1"/>
      <c r="C47" s="81"/>
      <c r="M47" s="102"/>
      <c r="N47" s="1"/>
    </row>
    <row r="48" spans="1:14" ht="33" customHeight="1">
      <c r="A48" s="1"/>
      <c r="B48" s="1"/>
      <c r="C48" s="81"/>
      <c r="M48" s="102"/>
      <c r="N48" s="1"/>
    </row>
    <row r="49" spans="1:14" ht="33" customHeight="1">
      <c r="A49" s="1"/>
      <c r="B49" s="1"/>
      <c r="C49" s="81"/>
      <c r="M49" s="102"/>
      <c r="N49" s="1"/>
    </row>
    <row r="50" spans="1:14" ht="33" customHeight="1">
      <c r="A50" s="1"/>
      <c r="B50" s="1"/>
      <c r="C50" s="81"/>
      <c r="M50" s="102"/>
      <c r="N50" s="1"/>
    </row>
    <row r="51" spans="1:14" ht="33" customHeight="1">
      <c r="A51" s="1"/>
      <c r="B51" s="1"/>
      <c r="C51" s="81"/>
      <c r="M51" s="102"/>
      <c r="N51" s="1"/>
    </row>
    <row r="52" spans="1:14" ht="33" customHeight="1">
      <c r="A52" s="1"/>
      <c r="B52" s="1"/>
      <c r="C52" s="81"/>
      <c r="M52" s="102"/>
      <c r="N52" s="1"/>
    </row>
    <row r="53" spans="1:14" ht="33" customHeight="1">
      <c r="A53" s="1"/>
      <c r="B53" s="1"/>
      <c r="C53" s="81"/>
      <c r="M53" s="102"/>
      <c r="N53" s="1"/>
    </row>
    <row r="54" spans="1:14" ht="33" customHeight="1">
      <c r="A54" s="1"/>
      <c r="B54" s="1"/>
      <c r="C54" s="81"/>
      <c r="M54" s="102"/>
      <c r="N54" s="1"/>
    </row>
    <row r="55" spans="1:14" ht="33" customHeight="1">
      <c r="A55" s="1"/>
      <c r="B55" s="1"/>
      <c r="C55" s="81"/>
      <c r="M55" s="102"/>
      <c r="N55" s="1"/>
    </row>
    <row r="56" spans="1:14" ht="33" customHeight="1">
      <c r="A56" s="1"/>
      <c r="B56" s="1"/>
      <c r="C56" s="81"/>
      <c r="M56" s="102"/>
      <c r="N56" s="1"/>
    </row>
    <row r="57" spans="1:14" ht="33" customHeight="1">
      <c r="A57" s="1"/>
      <c r="B57" s="1"/>
      <c r="C57" s="81"/>
      <c r="M57" s="102"/>
      <c r="N57" s="1"/>
    </row>
    <row r="58" spans="1:14" ht="33" customHeight="1">
      <c r="A58" s="1"/>
      <c r="B58" s="1"/>
      <c r="C58" s="81"/>
      <c r="M58" s="102"/>
      <c r="N58" s="1"/>
    </row>
    <row r="59" spans="1:14" ht="33" customHeight="1">
      <c r="A59" s="1"/>
      <c r="B59" s="1"/>
      <c r="C59" s="81"/>
      <c r="M59" s="102"/>
      <c r="N59" s="1"/>
    </row>
    <row r="60" spans="1:14" ht="33" customHeight="1">
      <c r="A60" s="1"/>
      <c r="B60" s="1"/>
      <c r="C60" s="81"/>
      <c r="M60" s="102"/>
      <c r="N60" s="1"/>
    </row>
    <row r="61" spans="1:14" ht="33" customHeight="1">
      <c r="A61" s="1"/>
      <c r="B61" s="1"/>
      <c r="C61" s="81"/>
      <c r="M61" s="102"/>
      <c r="N61" s="1"/>
    </row>
    <row r="62" spans="1:14" ht="33" customHeight="1">
      <c r="A62" s="1"/>
      <c r="B62" s="1"/>
      <c r="C62" s="81"/>
      <c r="M62" s="102"/>
      <c r="N62" s="1"/>
    </row>
    <row r="63" spans="1:14" ht="33" customHeight="1">
      <c r="A63" s="1"/>
      <c r="B63" s="1"/>
      <c r="C63" s="81"/>
      <c r="M63" s="102"/>
      <c r="N63" s="1"/>
    </row>
    <row r="64" spans="1:14" ht="33" customHeight="1">
      <c r="A64" s="1"/>
      <c r="B64" s="1"/>
      <c r="C64" s="81"/>
      <c r="M64" s="102"/>
      <c r="N64" s="1"/>
    </row>
    <row r="65" spans="1:14" ht="33" customHeight="1">
      <c r="A65" s="1"/>
      <c r="B65" s="1"/>
      <c r="C65" s="81"/>
      <c r="M65" s="102"/>
      <c r="N65" s="1"/>
    </row>
    <row r="66" spans="1:14" ht="33" customHeight="1">
      <c r="A66" s="1"/>
      <c r="B66" s="1"/>
      <c r="C66" s="81"/>
      <c r="M66" s="102"/>
      <c r="N66" s="1"/>
    </row>
    <row r="67" spans="1:14" ht="33" customHeight="1">
      <c r="A67" s="1"/>
      <c r="B67" s="1"/>
      <c r="C67" s="81"/>
      <c r="M67" s="102"/>
      <c r="N67" s="1"/>
    </row>
    <row r="68" spans="1:14" ht="33" customHeight="1">
      <c r="A68" s="1"/>
      <c r="B68" s="1"/>
      <c r="C68" s="81"/>
      <c r="M68" s="102"/>
      <c r="N68" s="1"/>
    </row>
    <row r="69" spans="1:14" ht="33" customHeight="1">
      <c r="A69" s="1"/>
      <c r="B69" s="1"/>
      <c r="C69" s="81"/>
      <c r="M69" s="102"/>
      <c r="N69" s="1"/>
    </row>
    <row r="70" spans="1:14" ht="33" customHeight="1">
      <c r="A70" s="1"/>
      <c r="B70" s="1"/>
      <c r="C70" s="81"/>
      <c r="M70" s="102"/>
      <c r="N70" s="1"/>
    </row>
    <row r="71" spans="1:14" ht="33" customHeight="1">
      <c r="A71" s="1"/>
      <c r="B71" s="1"/>
      <c r="C71" s="81"/>
      <c r="M71" s="102"/>
      <c r="N71" s="1"/>
    </row>
    <row r="72" spans="1:14" ht="33" customHeight="1">
      <c r="A72" s="1"/>
      <c r="B72" s="1"/>
      <c r="C72" s="81"/>
      <c r="M72" s="102"/>
      <c r="N72" s="1"/>
    </row>
    <row r="73" spans="1:14" ht="33" customHeight="1">
      <c r="A73" s="1"/>
      <c r="B73" s="1"/>
      <c r="C73" s="81"/>
      <c r="M73" s="102"/>
      <c r="N73" s="1"/>
    </row>
    <row r="74" spans="1:14" ht="33" customHeight="1">
      <c r="A74" s="1"/>
      <c r="B74" s="1"/>
      <c r="C74" s="81"/>
      <c r="M74" s="102"/>
      <c r="N74" s="1"/>
    </row>
    <row r="75" spans="1:14" ht="33" customHeight="1">
      <c r="A75" s="1"/>
      <c r="B75" s="1"/>
      <c r="C75" s="81"/>
      <c r="M75" s="102"/>
      <c r="N75" s="1"/>
    </row>
    <row r="76" spans="1:14" ht="33" customHeight="1">
      <c r="A76" s="1"/>
      <c r="B76" s="1"/>
      <c r="C76" s="81"/>
      <c r="M76" s="102"/>
      <c r="N76" s="1"/>
    </row>
    <row r="77" spans="1:14" ht="33" customHeight="1">
      <c r="A77" s="1"/>
      <c r="B77" s="1"/>
      <c r="C77" s="81"/>
      <c r="M77" s="102"/>
      <c r="N77" s="1"/>
    </row>
    <row r="78" spans="1:14" ht="33" customHeight="1">
      <c r="A78" s="1"/>
      <c r="B78" s="1"/>
      <c r="C78" s="81"/>
      <c r="M78" s="102"/>
      <c r="N78" s="1"/>
    </row>
    <row r="79" spans="1:14" ht="33" customHeight="1">
      <c r="A79" s="1"/>
      <c r="B79" s="1"/>
      <c r="C79" s="81"/>
      <c r="M79" s="102"/>
      <c r="N79" s="1"/>
    </row>
    <row r="80" spans="1:14" ht="33" customHeight="1">
      <c r="A80" s="1"/>
      <c r="B80" s="1"/>
      <c r="C80" s="81"/>
      <c r="M80" s="102"/>
      <c r="N80" s="1"/>
    </row>
    <row r="81" spans="1:14" ht="33" customHeight="1">
      <c r="A81" s="1"/>
      <c r="B81" s="1"/>
      <c r="C81" s="81"/>
      <c r="M81" s="102"/>
      <c r="N81" s="1"/>
    </row>
    <row r="82" spans="1:14" ht="33" customHeight="1">
      <c r="A82" s="1"/>
      <c r="B82" s="1"/>
      <c r="C82" s="81"/>
      <c r="M82" s="102"/>
      <c r="N82" s="1"/>
    </row>
    <row r="83" spans="1:14" ht="33" customHeight="1">
      <c r="A83" s="1"/>
      <c r="B83" s="1"/>
      <c r="C83" s="81"/>
      <c r="M83" s="102"/>
      <c r="N83" s="1"/>
    </row>
    <row r="84" spans="1:14" ht="33" customHeight="1">
      <c r="A84" s="1"/>
      <c r="B84" s="1"/>
      <c r="C84" s="81"/>
      <c r="M84" s="102"/>
      <c r="N84" s="1"/>
    </row>
    <row r="85" spans="1:14" ht="33" customHeight="1">
      <c r="A85" s="1"/>
      <c r="B85" s="1"/>
      <c r="C85" s="81"/>
      <c r="M85" s="102"/>
      <c r="N85" s="1"/>
    </row>
    <row r="86" spans="1:14" ht="33" customHeight="1">
      <c r="A86" s="1"/>
      <c r="B86" s="1"/>
      <c r="C86" s="81"/>
      <c r="M86" s="102"/>
      <c r="N86" s="1"/>
    </row>
    <row r="87" spans="1:14" ht="33" customHeight="1">
      <c r="A87" s="1"/>
      <c r="B87" s="1"/>
      <c r="C87" s="81"/>
      <c r="M87" s="102"/>
      <c r="N87" s="1"/>
    </row>
    <row r="88" spans="1:14" ht="33" customHeight="1">
      <c r="A88" s="1"/>
      <c r="B88" s="1"/>
      <c r="C88" s="81"/>
      <c r="M88" s="102"/>
      <c r="N88" s="1"/>
    </row>
    <row r="89" spans="1:14" ht="33" customHeight="1">
      <c r="A89" s="1"/>
      <c r="B89" s="1"/>
      <c r="C89" s="81"/>
      <c r="M89" s="102"/>
      <c r="N89" s="1"/>
    </row>
    <row r="90" spans="1:14" ht="33" customHeight="1">
      <c r="A90" s="1"/>
      <c r="B90" s="1"/>
      <c r="C90" s="81"/>
      <c r="M90" s="102"/>
      <c r="N90" s="1"/>
    </row>
    <row r="91" spans="1:14" ht="33" customHeight="1">
      <c r="A91" s="1"/>
      <c r="B91" s="1"/>
      <c r="C91" s="81"/>
      <c r="M91" s="102"/>
      <c r="N91" s="1"/>
    </row>
    <row r="92" spans="1:14" ht="33" customHeight="1">
      <c r="A92" s="1"/>
      <c r="B92" s="1"/>
      <c r="C92" s="81"/>
      <c r="M92" s="102"/>
      <c r="N92" s="1"/>
    </row>
    <row r="93" spans="1:14" ht="33" customHeight="1">
      <c r="A93" s="1"/>
      <c r="B93" s="1"/>
      <c r="C93" s="81"/>
      <c r="M93" s="102"/>
      <c r="N93" s="1"/>
    </row>
    <row r="94" spans="1:14" ht="33" customHeight="1">
      <c r="A94" s="1"/>
      <c r="B94" s="1"/>
      <c r="C94" s="81"/>
      <c r="M94" s="102"/>
      <c r="N94" s="1"/>
    </row>
    <row r="95" spans="1:14" ht="33" customHeight="1">
      <c r="A95" s="1"/>
      <c r="B95" s="1"/>
      <c r="C95" s="81"/>
      <c r="M95" s="102"/>
      <c r="N95" s="1"/>
    </row>
    <row r="96" spans="1:14" ht="33" customHeight="1">
      <c r="A96" s="1"/>
      <c r="B96" s="1"/>
      <c r="C96" s="81"/>
      <c r="M96" s="102"/>
      <c r="N96" s="1"/>
    </row>
    <row r="97" spans="1:14" ht="33" customHeight="1">
      <c r="A97" s="1"/>
      <c r="B97" s="1"/>
      <c r="C97" s="81"/>
      <c r="M97" s="102"/>
      <c r="N97" s="1"/>
    </row>
    <row r="98" spans="1:14" ht="33" customHeight="1">
      <c r="A98" s="1"/>
      <c r="B98" s="1"/>
      <c r="C98" s="81"/>
      <c r="M98" s="102"/>
      <c r="N98" s="1"/>
    </row>
    <row r="99" spans="1:14" ht="33" customHeight="1">
      <c r="A99" s="1"/>
      <c r="B99" s="1"/>
      <c r="C99" s="81"/>
      <c r="M99" s="102"/>
      <c r="N99" s="1"/>
    </row>
    <row r="100" spans="1:14" ht="33" customHeight="1">
      <c r="A100" s="1"/>
      <c r="B100" s="1"/>
      <c r="C100" s="81"/>
      <c r="M100" s="102"/>
      <c r="N100" s="1"/>
    </row>
    <row r="101" spans="1:14" ht="33" customHeight="1">
      <c r="A101" s="1"/>
      <c r="B101" s="1"/>
      <c r="C101" s="81"/>
      <c r="M101" s="102"/>
      <c r="N101" s="1"/>
    </row>
    <row r="102" spans="1:14" ht="33" customHeight="1">
      <c r="A102" s="1"/>
      <c r="B102" s="1"/>
      <c r="C102" s="81"/>
      <c r="M102" s="102"/>
      <c r="N102" s="1"/>
    </row>
    <row r="103" spans="1:14" ht="33" customHeight="1">
      <c r="A103" s="1"/>
      <c r="B103" s="1"/>
      <c r="C103" s="81"/>
      <c r="M103" s="102"/>
      <c r="N103" s="1"/>
    </row>
    <row r="104" spans="1:14" ht="33" customHeight="1">
      <c r="A104" s="1"/>
      <c r="B104" s="1"/>
      <c r="C104" s="81"/>
      <c r="M104" s="102"/>
      <c r="N104" s="1"/>
    </row>
    <row r="105" spans="1:14" ht="33" customHeight="1">
      <c r="A105" s="1"/>
      <c r="B105" s="1"/>
      <c r="C105" s="81"/>
      <c r="M105" s="102"/>
      <c r="N105" s="1"/>
    </row>
    <row r="106" spans="1:14" ht="33" customHeight="1">
      <c r="A106" s="1"/>
      <c r="B106" s="1"/>
      <c r="C106" s="81"/>
      <c r="M106" s="102"/>
      <c r="N106" s="1"/>
    </row>
    <row r="107" spans="1:14" ht="33" customHeight="1">
      <c r="A107" s="1"/>
      <c r="B107" s="1"/>
      <c r="C107" s="81"/>
      <c r="M107" s="102"/>
      <c r="N107" s="1"/>
    </row>
    <row r="108" spans="1:14" ht="33" customHeight="1">
      <c r="A108" s="1"/>
      <c r="B108" s="1"/>
      <c r="C108" s="81"/>
      <c r="M108" s="102"/>
      <c r="N108" s="1"/>
    </row>
    <row r="109" spans="1:14" ht="33" customHeight="1">
      <c r="A109" s="1"/>
      <c r="B109" s="1"/>
      <c r="C109" s="81"/>
      <c r="M109" s="102"/>
      <c r="N109" s="1"/>
    </row>
    <row r="110" spans="1:14" ht="33" customHeight="1">
      <c r="A110" s="1"/>
      <c r="B110" s="1"/>
      <c r="C110" s="81"/>
      <c r="M110" s="102"/>
      <c r="N110" s="1"/>
    </row>
    <row r="111" spans="1:14" ht="33" customHeight="1">
      <c r="A111" s="1"/>
      <c r="B111" s="1"/>
      <c r="C111" s="81"/>
      <c r="M111" s="102"/>
      <c r="N111" s="1"/>
    </row>
    <row r="112" spans="1:14" ht="33" customHeight="1">
      <c r="A112" s="1"/>
      <c r="B112" s="1"/>
      <c r="C112" s="81"/>
      <c r="M112" s="102"/>
      <c r="N112" s="1"/>
    </row>
    <row r="113" spans="1:14" ht="33" customHeight="1">
      <c r="A113" s="1"/>
      <c r="B113" s="1"/>
      <c r="C113" s="81"/>
      <c r="M113" s="102"/>
      <c r="N113" s="1"/>
    </row>
    <row r="114" spans="1:14" ht="33" customHeight="1">
      <c r="A114" s="1"/>
      <c r="B114" s="1"/>
      <c r="C114" s="81"/>
      <c r="M114" s="102"/>
      <c r="N114" s="1"/>
    </row>
    <row r="115" spans="1:14" ht="33" customHeight="1">
      <c r="A115" s="1"/>
      <c r="B115" s="1"/>
      <c r="C115" s="81"/>
      <c r="M115" s="102"/>
      <c r="N115" s="1"/>
    </row>
    <row r="116" spans="1:14" ht="33" customHeight="1">
      <c r="A116" s="1"/>
      <c r="B116" s="1"/>
      <c r="C116" s="81"/>
      <c r="M116" s="102"/>
      <c r="N116" s="1"/>
    </row>
    <row r="117" spans="1:14" ht="33" customHeight="1">
      <c r="A117" s="1"/>
      <c r="B117" s="1"/>
      <c r="C117" s="81"/>
      <c r="M117" s="102"/>
      <c r="N117" s="1"/>
    </row>
    <row r="118" spans="1:14" ht="33" customHeight="1">
      <c r="A118" s="1"/>
      <c r="B118" s="1"/>
      <c r="C118" s="81"/>
      <c r="M118" s="102"/>
      <c r="N118" s="1"/>
    </row>
    <row r="119" spans="1:14" ht="33" customHeight="1">
      <c r="A119" s="1"/>
      <c r="B119" s="1"/>
      <c r="C119" s="81"/>
      <c r="M119" s="102"/>
      <c r="N119" s="1"/>
    </row>
    <row r="120" spans="1:14" ht="33" customHeight="1">
      <c r="A120" s="1"/>
      <c r="B120" s="1"/>
      <c r="C120" s="81"/>
      <c r="M120" s="102"/>
      <c r="N120" s="1"/>
    </row>
    <row r="121" spans="1:14" ht="33" customHeight="1">
      <c r="A121" s="1"/>
      <c r="B121" s="1"/>
      <c r="C121" s="81"/>
      <c r="M121" s="102"/>
      <c r="N121" s="1"/>
    </row>
    <row r="122" spans="1:14" ht="33" customHeight="1">
      <c r="A122" s="1"/>
      <c r="B122" s="1"/>
      <c r="C122" s="81"/>
      <c r="M122" s="102"/>
      <c r="N122" s="1"/>
    </row>
    <row r="123" spans="1:14" ht="33" customHeight="1">
      <c r="A123" s="1"/>
      <c r="B123" s="1"/>
      <c r="C123" s="81"/>
      <c r="M123" s="102"/>
      <c r="N123" s="1"/>
    </row>
    <row r="124" spans="1:14" ht="33" customHeight="1">
      <c r="A124" s="1"/>
      <c r="B124" s="1"/>
      <c r="C124" s="81"/>
      <c r="M124" s="102"/>
      <c r="N124" s="1"/>
    </row>
    <row r="125" spans="1:14" ht="33" customHeight="1">
      <c r="A125" s="1"/>
      <c r="B125" s="1"/>
      <c r="C125" s="81"/>
      <c r="M125" s="102"/>
      <c r="N125" s="1"/>
    </row>
    <row r="126" spans="1:14" ht="33" customHeight="1">
      <c r="A126" s="1"/>
      <c r="B126" s="1"/>
      <c r="C126" s="81"/>
      <c r="M126" s="102"/>
      <c r="N126" s="1"/>
    </row>
    <row r="127" spans="1:14" ht="33" customHeight="1">
      <c r="A127" s="1"/>
      <c r="B127" s="1"/>
      <c r="C127" s="81"/>
      <c r="M127" s="102"/>
      <c r="N127" s="1"/>
    </row>
    <row r="128" spans="1:14" ht="33" customHeight="1">
      <c r="A128" s="1"/>
      <c r="B128" s="1"/>
      <c r="C128" s="81"/>
      <c r="M128" s="102"/>
      <c r="N128" s="1"/>
    </row>
    <row r="129" spans="1:14" ht="33" customHeight="1">
      <c r="A129" s="1"/>
      <c r="B129" s="1"/>
      <c r="C129" s="81"/>
      <c r="M129" s="102"/>
      <c r="N129" s="1"/>
    </row>
    <row r="130" spans="1:14" ht="33" customHeight="1">
      <c r="A130" s="1"/>
      <c r="B130" s="1"/>
      <c r="C130" s="81"/>
      <c r="M130" s="102"/>
      <c r="N130" s="1"/>
    </row>
    <row r="131" spans="1:14" ht="33" customHeight="1">
      <c r="A131" s="1"/>
      <c r="B131" s="1"/>
      <c r="C131" s="81"/>
      <c r="M131" s="102"/>
      <c r="N131" s="1"/>
    </row>
    <row r="132" spans="1:14" ht="33" customHeight="1">
      <c r="A132" s="1"/>
      <c r="B132" s="1"/>
      <c r="C132" s="81"/>
      <c r="M132" s="102"/>
      <c r="N132" s="1"/>
    </row>
    <row r="133" spans="1:14" ht="33" customHeight="1">
      <c r="A133" s="1"/>
      <c r="B133" s="1"/>
      <c r="C133" s="81"/>
      <c r="M133" s="102"/>
      <c r="N133" s="1"/>
    </row>
    <row r="134" spans="1:14" ht="33" customHeight="1">
      <c r="A134" s="1"/>
      <c r="B134" s="1"/>
      <c r="C134" s="81"/>
      <c r="M134" s="102"/>
      <c r="N134" s="1"/>
    </row>
    <row r="135" spans="1:14" ht="33" customHeight="1">
      <c r="A135" s="1"/>
      <c r="B135" s="1"/>
      <c r="C135" s="81"/>
      <c r="M135" s="102"/>
      <c r="N135" s="1"/>
    </row>
    <row r="136" spans="1:14" ht="33" customHeight="1">
      <c r="A136" s="1"/>
      <c r="B136" s="1"/>
      <c r="C136" s="81"/>
      <c r="M136" s="102"/>
      <c r="N136" s="1"/>
    </row>
    <row r="137" spans="1:14" ht="33" customHeight="1">
      <c r="A137" s="1"/>
      <c r="B137" s="1"/>
      <c r="C137" s="81"/>
      <c r="M137" s="102"/>
      <c r="N137" s="1"/>
    </row>
    <row r="138" spans="1:14" ht="33" customHeight="1">
      <c r="A138" s="1"/>
      <c r="B138" s="1"/>
      <c r="C138" s="81"/>
      <c r="M138" s="102"/>
      <c r="N138" s="1"/>
    </row>
    <row r="139" spans="1:14" ht="33" customHeight="1">
      <c r="A139" s="1"/>
      <c r="B139" s="1"/>
      <c r="C139" s="81"/>
      <c r="M139" s="102"/>
      <c r="N139" s="1"/>
    </row>
    <row r="140" spans="1:14" ht="33" customHeight="1">
      <c r="A140" s="1"/>
      <c r="B140" s="1"/>
      <c r="C140" s="81"/>
      <c r="M140" s="102"/>
      <c r="N140" s="1"/>
    </row>
    <row r="141" spans="1:14" ht="33" customHeight="1">
      <c r="A141" s="1"/>
      <c r="B141" s="1"/>
      <c r="C141" s="81"/>
      <c r="M141" s="102"/>
      <c r="N141" s="1"/>
    </row>
    <row r="142" spans="1:14" ht="33" customHeight="1">
      <c r="A142" s="1"/>
      <c r="B142" s="1"/>
      <c r="C142" s="81"/>
      <c r="M142" s="102"/>
      <c r="N142" s="1"/>
    </row>
    <row r="143" spans="1:14" ht="33" customHeight="1">
      <c r="A143" s="1"/>
      <c r="B143" s="1"/>
      <c r="C143" s="81"/>
      <c r="M143" s="102"/>
      <c r="N143" s="1"/>
    </row>
    <row r="144" spans="1:14" ht="33" customHeight="1">
      <c r="A144" s="1"/>
      <c r="B144" s="1"/>
      <c r="C144" s="81"/>
      <c r="M144" s="102"/>
      <c r="N144" s="1"/>
    </row>
    <row r="145" spans="1:14" ht="33" customHeight="1">
      <c r="A145" s="1"/>
      <c r="B145" s="1"/>
      <c r="C145" s="81"/>
      <c r="M145" s="102"/>
      <c r="N145" s="1"/>
    </row>
    <row r="146" spans="1:14" ht="33" customHeight="1">
      <c r="A146" s="1"/>
      <c r="B146" s="1"/>
      <c r="C146" s="81"/>
      <c r="M146" s="102"/>
      <c r="N146" s="1"/>
    </row>
    <row r="147" spans="1:14" ht="33" customHeight="1">
      <c r="A147" s="1"/>
      <c r="B147" s="1"/>
      <c r="C147" s="81"/>
      <c r="M147" s="102"/>
      <c r="N147" s="1"/>
    </row>
    <row r="148" spans="1:14" ht="33" customHeight="1">
      <c r="A148" s="1"/>
      <c r="B148" s="1"/>
      <c r="C148" s="81"/>
      <c r="M148" s="102"/>
      <c r="N148" s="1"/>
    </row>
    <row r="149" spans="1:14" ht="33" customHeight="1">
      <c r="A149" s="1"/>
      <c r="B149" s="1"/>
      <c r="C149" s="81"/>
      <c r="M149" s="102"/>
      <c r="N149" s="1"/>
    </row>
    <row r="150" spans="1:14" ht="33" customHeight="1">
      <c r="A150" s="1"/>
      <c r="B150" s="1"/>
      <c r="C150" s="81"/>
      <c r="M150" s="102"/>
      <c r="N150" s="1"/>
    </row>
    <row r="151" spans="1:14" ht="33" customHeight="1">
      <c r="A151" s="1"/>
      <c r="B151" s="1"/>
      <c r="C151" s="81"/>
      <c r="M151" s="102"/>
      <c r="N151" s="1"/>
    </row>
    <row r="152" spans="1:14" ht="33" customHeight="1">
      <c r="A152" s="1"/>
      <c r="B152" s="1"/>
      <c r="C152" s="81"/>
      <c r="M152" s="102"/>
      <c r="N152" s="1"/>
    </row>
    <row r="153" spans="1:14" ht="33" customHeight="1">
      <c r="A153" s="1"/>
      <c r="B153" s="1"/>
      <c r="C153" s="81"/>
      <c r="M153" s="102"/>
      <c r="N153" s="1"/>
    </row>
    <row r="154" spans="1:14" ht="33" customHeight="1">
      <c r="A154" s="1"/>
      <c r="B154" s="1"/>
      <c r="C154" s="81"/>
      <c r="M154" s="102"/>
      <c r="N154" s="1"/>
    </row>
    <row r="155" spans="1:14" ht="33" customHeight="1">
      <c r="A155" s="1"/>
      <c r="B155" s="1"/>
      <c r="C155" s="81"/>
      <c r="M155" s="102"/>
      <c r="N155" s="1"/>
    </row>
    <row r="156" spans="1:14" ht="33" customHeight="1">
      <c r="A156" s="1"/>
      <c r="B156" s="1"/>
      <c r="C156" s="81"/>
      <c r="M156" s="102"/>
      <c r="N156" s="1"/>
    </row>
    <row r="157" spans="1:14" ht="33" customHeight="1">
      <c r="A157" s="1"/>
      <c r="B157" s="1"/>
      <c r="C157" s="81"/>
      <c r="M157" s="102"/>
      <c r="N157" s="1"/>
    </row>
    <row r="158" spans="1:14" ht="33" customHeight="1">
      <c r="A158" s="1"/>
      <c r="B158" s="1"/>
      <c r="C158" s="81"/>
      <c r="M158" s="102"/>
      <c r="N158" s="1"/>
    </row>
    <row r="159" spans="1:14" ht="33" customHeight="1">
      <c r="A159" s="1"/>
      <c r="B159" s="1"/>
      <c r="C159" s="81"/>
      <c r="M159" s="102"/>
      <c r="N159" s="1"/>
    </row>
    <row r="160" spans="1:14" ht="33" customHeight="1">
      <c r="A160" s="1"/>
      <c r="B160" s="1"/>
      <c r="C160" s="81"/>
      <c r="M160" s="102"/>
      <c r="N160" s="1"/>
    </row>
    <row r="161" spans="1:14" ht="33" customHeight="1">
      <c r="A161" s="1"/>
      <c r="B161" s="1"/>
      <c r="C161" s="81"/>
      <c r="M161" s="102"/>
      <c r="N161" s="1"/>
    </row>
    <row r="162" spans="1:14" ht="33" customHeight="1">
      <c r="A162" s="1"/>
      <c r="B162" s="1"/>
      <c r="C162" s="81"/>
      <c r="M162" s="102"/>
      <c r="N162" s="1"/>
    </row>
    <row r="163" spans="1:14" ht="33" customHeight="1">
      <c r="A163" s="1"/>
      <c r="B163" s="1"/>
      <c r="C163" s="81"/>
      <c r="M163" s="102"/>
      <c r="N163" s="1"/>
    </row>
    <row r="164" spans="1:14" ht="33" customHeight="1">
      <c r="A164" s="1"/>
      <c r="B164" s="1"/>
      <c r="C164" s="81"/>
      <c r="M164" s="102"/>
      <c r="N164" s="1"/>
    </row>
    <row r="165" spans="1:14" ht="33" customHeight="1">
      <c r="A165" s="1"/>
      <c r="B165" s="1"/>
      <c r="C165" s="81"/>
      <c r="M165" s="102"/>
      <c r="N165" s="1"/>
    </row>
    <row r="166" spans="1:14" ht="33" customHeight="1">
      <c r="A166" s="1"/>
      <c r="B166" s="1"/>
      <c r="C166" s="81"/>
      <c r="M166" s="102"/>
      <c r="N166" s="1"/>
    </row>
    <row r="167" spans="1:14" ht="33" customHeight="1">
      <c r="A167" s="1"/>
      <c r="B167" s="1"/>
      <c r="C167" s="81"/>
      <c r="M167" s="102"/>
      <c r="N167" s="1"/>
    </row>
    <row r="168" spans="1:14" ht="33" customHeight="1">
      <c r="A168" s="1"/>
      <c r="B168" s="1"/>
      <c r="C168" s="81"/>
      <c r="M168" s="102"/>
      <c r="N168" s="1"/>
    </row>
    <row r="169" spans="1:14" ht="33" customHeight="1">
      <c r="A169" s="1"/>
      <c r="B169" s="1"/>
      <c r="C169" s="81"/>
      <c r="M169" s="102"/>
      <c r="N169" s="1"/>
    </row>
    <row r="170" spans="1:14" ht="33" customHeight="1">
      <c r="A170" s="1"/>
      <c r="B170" s="1"/>
      <c r="C170" s="81"/>
      <c r="M170" s="102"/>
      <c r="N170" s="1"/>
    </row>
    <row r="171" spans="1:14" ht="33" customHeight="1">
      <c r="A171" s="1"/>
      <c r="B171" s="1"/>
      <c r="C171" s="81"/>
      <c r="M171" s="102"/>
      <c r="N171" s="1"/>
    </row>
    <row r="172" spans="1:14" ht="33" customHeight="1">
      <c r="A172" s="1"/>
      <c r="B172" s="1"/>
      <c r="C172" s="81"/>
      <c r="M172" s="102"/>
      <c r="N172" s="1"/>
    </row>
    <row r="173" spans="1:14" ht="33" customHeight="1">
      <c r="A173" s="1"/>
      <c r="B173" s="1"/>
      <c r="C173" s="81"/>
      <c r="M173" s="102"/>
      <c r="N173" s="1"/>
    </row>
    <row r="174" spans="1:14" ht="33" customHeight="1">
      <c r="A174" s="1"/>
      <c r="B174" s="1"/>
      <c r="C174" s="81"/>
      <c r="M174" s="102"/>
      <c r="N174" s="1"/>
    </row>
    <row r="175" spans="1:14" ht="33" customHeight="1">
      <c r="A175" s="1"/>
      <c r="B175" s="1"/>
      <c r="C175" s="81"/>
      <c r="M175" s="102"/>
      <c r="N175" s="1"/>
    </row>
    <row r="176" spans="1:14" ht="33" customHeight="1">
      <c r="A176" s="1"/>
      <c r="B176" s="1"/>
      <c r="C176" s="81"/>
      <c r="M176" s="102"/>
      <c r="N176" s="1"/>
    </row>
    <row r="177" spans="1:14" ht="33" customHeight="1">
      <c r="A177" s="1"/>
      <c r="B177" s="1"/>
      <c r="C177" s="81"/>
      <c r="M177" s="102"/>
      <c r="N177" s="1"/>
    </row>
    <row r="178" spans="1:14" ht="33" customHeight="1">
      <c r="A178" s="1"/>
      <c r="B178" s="1"/>
      <c r="C178" s="81"/>
      <c r="M178" s="102"/>
      <c r="N178" s="1"/>
    </row>
    <row r="179" spans="1:14" ht="33" customHeight="1">
      <c r="A179" s="1"/>
      <c r="B179" s="1"/>
      <c r="C179" s="81"/>
      <c r="M179" s="102"/>
      <c r="N179" s="1"/>
    </row>
    <row r="180" spans="1:14" ht="33" customHeight="1">
      <c r="A180" s="1"/>
      <c r="B180" s="1"/>
      <c r="C180" s="81"/>
      <c r="M180" s="102"/>
      <c r="N180" s="1"/>
    </row>
    <row r="181" spans="1:14" ht="33" customHeight="1">
      <c r="A181" s="1"/>
      <c r="B181" s="1"/>
      <c r="C181" s="81"/>
      <c r="M181" s="102"/>
      <c r="N181" s="1"/>
    </row>
    <row r="182" spans="1:14" ht="33" customHeight="1">
      <c r="A182" s="1"/>
      <c r="B182" s="1"/>
      <c r="C182" s="81"/>
      <c r="M182" s="102"/>
      <c r="N182" s="1"/>
    </row>
    <row r="183" spans="1:14" ht="33" customHeight="1">
      <c r="A183" s="1"/>
      <c r="B183" s="1"/>
      <c r="C183" s="81"/>
      <c r="M183" s="102"/>
      <c r="N183" s="1"/>
    </row>
    <row r="184" spans="1:14" ht="33" customHeight="1">
      <c r="A184" s="1"/>
      <c r="B184" s="1"/>
      <c r="C184" s="81"/>
      <c r="M184" s="102"/>
      <c r="N184" s="1"/>
    </row>
    <row r="185" spans="1:14" ht="33" customHeight="1">
      <c r="A185" s="1"/>
      <c r="B185" s="1"/>
      <c r="C185" s="81"/>
      <c r="M185" s="102"/>
      <c r="N185" s="1"/>
    </row>
    <row r="186" spans="1:14" ht="33" customHeight="1">
      <c r="A186" s="1"/>
      <c r="B186" s="1"/>
      <c r="C186" s="81"/>
      <c r="M186" s="102"/>
      <c r="N186" s="1"/>
    </row>
    <row r="187" spans="1:14" ht="33" customHeight="1">
      <c r="A187" s="1"/>
      <c r="B187" s="1"/>
      <c r="C187" s="81"/>
      <c r="M187" s="102"/>
      <c r="N187" s="1"/>
    </row>
    <row r="188" spans="1:14" ht="33" customHeight="1">
      <c r="A188" s="1"/>
      <c r="B188" s="1"/>
      <c r="C188" s="81"/>
      <c r="M188" s="102"/>
      <c r="N188" s="1"/>
    </row>
    <row r="189" spans="1:14" ht="33" customHeight="1">
      <c r="A189" s="1"/>
      <c r="B189" s="1"/>
      <c r="C189" s="81"/>
      <c r="M189" s="102"/>
      <c r="N189" s="1"/>
    </row>
    <row r="190" spans="1:14" ht="33" customHeight="1">
      <c r="A190" s="1"/>
      <c r="B190" s="1"/>
      <c r="C190" s="81"/>
      <c r="M190" s="102"/>
      <c r="N190" s="1"/>
    </row>
    <row r="191" spans="1:14" ht="33" customHeight="1">
      <c r="A191" s="1"/>
      <c r="B191" s="1"/>
      <c r="C191" s="81"/>
      <c r="M191" s="102"/>
      <c r="N191" s="1"/>
    </row>
    <row r="192" spans="1:14" ht="33" customHeight="1">
      <c r="A192" s="1"/>
      <c r="B192" s="1"/>
      <c r="C192" s="81"/>
      <c r="M192" s="102"/>
      <c r="N192" s="1"/>
    </row>
    <row r="193" spans="1:14" ht="33" customHeight="1">
      <c r="A193" s="1"/>
      <c r="B193" s="1"/>
      <c r="C193" s="81"/>
      <c r="M193" s="102"/>
      <c r="N193" s="1"/>
    </row>
    <row r="194" spans="1:14" ht="33" customHeight="1">
      <c r="A194" s="1"/>
      <c r="B194" s="1"/>
      <c r="C194" s="81"/>
      <c r="M194" s="102"/>
      <c r="N194" s="1"/>
    </row>
    <row r="195" spans="1:14" ht="33" customHeight="1">
      <c r="A195" s="1"/>
      <c r="B195" s="1"/>
      <c r="C195" s="81"/>
      <c r="M195" s="102"/>
      <c r="N195" s="1"/>
    </row>
    <row r="196" spans="1:14" ht="33" customHeight="1">
      <c r="A196" s="1"/>
      <c r="B196" s="1"/>
      <c r="C196" s="81"/>
      <c r="M196" s="102"/>
      <c r="N196" s="1"/>
    </row>
    <row r="197" spans="1:14" ht="33" customHeight="1">
      <c r="A197" s="1"/>
      <c r="B197" s="1"/>
      <c r="C197" s="81"/>
      <c r="M197" s="102"/>
      <c r="N197" s="1"/>
    </row>
    <row r="198" spans="1:14" ht="33" customHeight="1">
      <c r="A198" s="1"/>
      <c r="B198" s="1"/>
      <c r="C198" s="81"/>
      <c r="M198" s="102"/>
      <c r="N198" s="1"/>
    </row>
    <row r="199" spans="1:14" ht="33" customHeight="1">
      <c r="A199" s="1"/>
      <c r="B199" s="1"/>
      <c r="C199" s="81"/>
      <c r="M199" s="102"/>
      <c r="N199" s="1"/>
    </row>
    <row r="200" spans="1:14" ht="33" customHeight="1">
      <c r="A200" s="1"/>
      <c r="B200" s="1"/>
      <c r="C200" s="81"/>
      <c r="M200" s="102"/>
      <c r="N200" s="1"/>
    </row>
    <row r="201" spans="1:14" ht="33" customHeight="1">
      <c r="A201" s="1"/>
      <c r="B201" s="1"/>
      <c r="C201" s="81"/>
      <c r="M201" s="102"/>
      <c r="N201" s="1"/>
    </row>
    <row r="202" spans="1:14" ht="33" customHeight="1">
      <c r="A202" s="1"/>
      <c r="B202" s="1"/>
      <c r="C202" s="81"/>
      <c r="M202" s="102"/>
      <c r="N202" s="1"/>
    </row>
    <row r="203" spans="1:14" ht="33" customHeight="1">
      <c r="A203" s="1"/>
      <c r="B203" s="1"/>
      <c r="C203" s="81"/>
      <c r="M203" s="102"/>
      <c r="N203" s="1"/>
    </row>
    <row r="204" spans="1:14" ht="33" customHeight="1">
      <c r="A204" s="1"/>
      <c r="B204" s="1"/>
      <c r="C204" s="81"/>
      <c r="M204" s="102"/>
      <c r="N204" s="1"/>
    </row>
    <row r="205" spans="1:14" ht="33" customHeight="1">
      <c r="A205" s="1"/>
      <c r="B205" s="1"/>
      <c r="C205" s="81"/>
      <c r="M205" s="102"/>
      <c r="N205" s="1"/>
    </row>
    <row r="206" spans="1:14" ht="33" customHeight="1">
      <c r="A206" s="1"/>
      <c r="B206" s="1"/>
      <c r="C206" s="81"/>
      <c r="M206" s="102"/>
      <c r="N206" s="1"/>
    </row>
    <row r="207" spans="1:14" ht="33" customHeight="1">
      <c r="A207" s="1"/>
      <c r="B207" s="1"/>
      <c r="C207" s="81"/>
      <c r="M207" s="102"/>
      <c r="N207" s="1"/>
    </row>
    <row r="208" spans="1:14" ht="33" customHeight="1">
      <c r="A208" s="1"/>
      <c r="B208" s="1"/>
      <c r="C208" s="81"/>
      <c r="M208" s="102"/>
      <c r="N208" s="1"/>
    </row>
    <row r="209" spans="1:14" ht="33" customHeight="1">
      <c r="A209" s="1"/>
      <c r="B209" s="1"/>
      <c r="C209" s="81"/>
      <c r="M209" s="102"/>
      <c r="N209" s="1"/>
    </row>
    <row r="210" spans="1:14" ht="33" customHeight="1">
      <c r="A210" s="1"/>
      <c r="B210" s="1"/>
      <c r="C210" s="81"/>
      <c r="M210" s="102"/>
      <c r="N210" s="1"/>
    </row>
    <row r="211" spans="1:14" ht="33" customHeight="1">
      <c r="A211" s="1"/>
      <c r="B211" s="1"/>
      <c r="C211" s="81"/>
      <c r="M211" s="102"/>
      <c r="N211" s="1"/>
    </row>
    <row r="212" spans="1:14" ht="33" customHeight="1">
      <c r="A212" s="1"/>
      <c r="B212" s="1"/>
      <c r="C212" s="81"/>
      <c r="M212" s="102"/>
      <c r="N212" s="1"/>
    </row>
    <row r="213" spans="1:14" ht="33" customHeight="1">
      <c r="A213" s="1"/>
      <c r="B213" s="1"/>
      <c r="C213" s="81"/>
      <c r="M213" s="102"/>
      <c r="N213" s="1"/>
    </row>
    <row r="214" spans="1:14" ht="33" customHeight="1">
      <c r="A214" s="1"/>
      <c r="B214" s="1"/>
      <c r="C214" s="81"/>
      <c r="M214" s="102"/>
      <c r="N214" s="1"/>
    </row>
    <row r="215" spans="1:14" ht="33" customHeight="1">
      <c r="A215" s="1"/>
      <c r="B215" s="1"/>
      <c r="C215" s="81"/>
      <c r="M215" s="102"/>
      <c r="N215" s="1"/>
    </row>
    <row r="216" spans="1:14" ht="33" customHeight="1">
      <c r="A216" s="1"/>
      <c r="B216" s="1"/>
      <c r="C216" s="81"/>
      <c r="M216" s="102"/>
      <c r="N216" s="1"/>
    </row>
    <row r="217" spans="1:14" ht="33" customHeight="1">
      <c r="A217" s="1"/>
      <c r="B217" s="1"/>
      <c r="C217" s="81"/>
      <c r="M217" s="102"/>
      <c r="N217" s="1"/>
    </row>
    <row r="218" spans="1:14" ht="33" customHeight="1">
      <c r="A218" s="1"/>
      <c r="B218" s="1"/>
      <c r="C218" s="81"/>
      <c r="M218" s="102"/>
      <c r="N218" s="1"/>
    </row>
    <row r="219" spans="1:14" ht="33" customHeight="1">
      <c r="A219" s="1"/>
      <c r="B219" s="1"/>
      <c r="C219" s="81"/>
      <c r="M219" s="102"/>
      <c r="N219" s="1"/>
    </row>
    <row r="220" spans="1:14" ht="33" customHeight="1">
      <c r="A220" s="1"/>
      <c r="B220" s="1"/>
      <c r="C220" s="81"/>
      <c r="M220" s="102"/>
      <c r="N220" s="1"/>
    </row>
    <row r="221" spans="1:14" ht="33" customHeight="1">
      <c r="A221" s="1"/>
      <c r="B221" s="1"/>
      <c r="C221" s="81"/>
      <c r="M221" s="102"/>
      <c r="N221" s="1"/>
    </row>
    <row r="222" spans="1:14" ht="33" customHeight="1">
      <c r="A222" s="1"/>
      <c r="B222" s="1"/>
      <c r="C222" s="81"/>
      <c r="M222" s="102"/>
      <c r="N222" s="1"/>
    </row>
    <row r="223" spans="1:14" ht="33" customHeight="1">
      <c r="A223" s="1"/>
      <c r="B223" s="1"/>
      <c r="C223" s="81"/>
      <c r="M223" s="102"/>
      <c r="N223" s="1"/>
    </row>
    <row r="224" spans="1:14" ht="33" customHeight="1">
      <c r="A224" s="1"/>
      <c r="B224" s="1"/>
      <c r="C224" s="81"/>
      <c r="M224" s="102"/>
      <c r="N224" s="1"/>
    </row>
    <row r="225" spans="1:14" ht="33" customHeight="1">
      <c r="A225" s="1"/>
      <c r="B225" s="1"/>
      <c r="C225" s="81"/>
      <c r="M225" s="102"/>
      <c r="N225" s="1"/>
    </row>
    <row r="226" spans="1:14" ht="33" customHeight="1">
      <c r="A226" s="1"/>
      <c r="B226" s="1"/>
      <c r="C226" s="81"/>
      <c r="M226" s="102"/>
      <c r="N226" s="1"/>
    </row>
    <row r="227" spans="1:14" ht="33" customHeight="1">
      <c r="A227" s="1"/>
      <c r="B227" s="1"/>
      <c r="C227" s="81"/>
      <c r="M227" s="102"/>
      <c r="N227" s="1"/>
    </row>
    <row r="228" spans="1:14" ht="33" customHeight="1">
      <c r="A228" s="1"/>
      <c r="B228" s="1"/>
      <c r="C228" s="81"/>
      <c r="M228" s="102"/>
      <c r="N228" s="1"/>
    </row>
    <row r="229" spans="1:14" ht="33" customHeight="1">
      <c r="A229" s="1"/>
      <c r="B229" s="1"/>
      <c r="C229" s="81"/>
      <c r="M229" s="102"/>
      <c r="N229" s="1"/>
    </row>
    <row r="230" spans="1:14" ht="33" customHeight="1">
      <c r="A230" s="1"/>
      <c r="B230" s="1"/>
      <c r="C230" s="81"/>
      <c r="M230" s="102"/>
      <c r="N230" s="1"/>
    </row>
    <row r="231" spans="1:14" ht="33" customHeight="1">
      <c r="A231" s="1"/>
      <c r="B231" s="1"/>
      <c r="C231" s="81"/>
      <c r="M231" s="102"/>
      <c r="N231" s="1"/>
    </row>
    <row r="232" spans="1:14" ht="33" customHeight="1">
      <c r="A232" s="1"/>
      <c r="B232" s="1"/>
      <c r="C232" s="81"/>
      <c r="M232" s="102"/>
      <c r="N232" s="1"/>
    </row>
    <row r="233" spans="1:14" ht="33" customHeight="1">
      <c r="A233" s="1"/>
      <c r="B233" s="1"/>
      <c r="C233" s="81"/>
      <c r="M233" s="102"/>
      <c r="N233" s="1"/>
    </row>
    <row r="234" spans="1:14" ht="33" customHeight="1">
      <c r="A234" s="1"/>
      <c r="B234" s="1"/>
      <c r="C234" s="81"/>
      <c r="M234" s="102"/>
      <c r="N234" s="1"/>
    </row>
    <row r="235" spans="1:14" ht="33" customHeight="1">
      <c r="A235" s="1"/>
      <c r="B235" s="1"/>
      <c r="C235" s="81"/>
      <c r="M235" s="102"/>
      <c r="N235" s="1"/>
    </row>
    <row r="236" spans="1:14" ht="33" customHeight="1">
      <c r="A236" s="1"/>
      <c r="B236" s="1"/>
      <c r="C236" s="81"/>
      <c r="M236" s="102"/>
      <c r="N236" s="1"/>
    </row>
    <row r="237" spans="1:14" ht="33" customHeight="1">
      <c r="A237" s="1"/>
      <c r="B237" s="1"/>
      <c r="C237" s="81"/>
      <c r="M237" s="102"/>
      <c r="N237" s="1"/>
    </row>
    <row r="238" spans="1:14" ht="33" customHeight="1">
      <c r="A238" s="1"/>
      <c r="B238" s="1"/>
      <c r="C238" s="81"/>
      <c r="M238" s="102"/>
      <c r="N238" s="1"/>
    </row>
    <row r="239" spans="1:14" ht="33" customHeight="1">
      <c r="A239" s="1"/>
      <c r="B239" s="1"/>
      <c r="C239" s="81"/>
      <c r="M239" s="102"/>
      <c r="N239" s="1"/>
    </row>
    <row r="240" spans="1:14" ht="33" customHeight="1">
      <c r="A240" s="1"/>
      <c r="B240" s="1"/>
      <c r="C240" s="81"/>
      <c r="M240" s="102"/>
      <c r="N240" s="1"/>
    </row>
    <row r="241" spans="1:14" ht="33" customHeight="1">
      <c r="A241" s="1"/>
      <c r="B241" s="1"/>
      <c r="C241" s="81"/>
      <c r="M241" s="102"/>
      <c r="N241" s="1"/>
    </row>
    <row r="242" spans="1:14" ht="33" customHeight="1">
      <c r="A242" s="1"/>
      <c r="B242" s="1"/>
      <c r="C242" s="81"/>
      <c r="M242" s="102"/>
      <c r="N242" s="1"/>
    </row>
    <row r="243" spans="1:14" ht="33" customHeight="1">
      <c r="A243" s="1"/>
      <c r="B243" s="1"/>
      <c r="C243" s="81"/>
      <c r="M243" s="102"/>
      <c r="N243" s="1"/>
    </row>
    <row r="244" spans="1:14" ht="33" customHeight="1">
      <c r="A244" s="1"/>
      <c r="B244" s="1"/>
      <c r="C244" s="81"/>
      <c r="M244" s="102"/>
      <c r="N244" s="1"/>
    </row>
    <row r="245" spans="1:14" ht="33" customHeight="1">
      <c r="A245" s="1"/>
      <c r="B245" s="1"/>
      <c r="C245" s="81"/>
      <c r="M245" s="102"/>
      <c r="N245" s="1"/>
    </row>
    <row r="246" spans="1:14" ht="33" customHeight="1">
      <c r="A246" s="1"/>
      <c r="B246" s="1"/>
      <c r="C246" s="81"/>
      <c r="M246" s="102"/>
      <c r="N246" s="1"/>
    </row>
    <row r="247" spans="1:14" ht="33" customHeight="1">
      <c r="A247" s="1"/>
      <c r="B247" s="1"/>
      <c r="C247" s="81"/>
      <c r="M247" s="102"/>
      <c r="N247" s="1"/>
    </row>
    <row r="248" spans="1:14" ht="33" customHeight="1">
      <c r="A248" s="1"/>
      <c r="B248" s="1"/>
      <c r="C248" s="81"/>
      <c r="M248" s="102"/>
      <c r="N248" s="1"/>
    </row>
    <row r="249" spans="1:14" ht="33" customHeight="1">
      <c r="A249" s="1"/>
      <c r="B249" s="1"/>
      <c r="C249" s="81"/>
      <c r="M249" s="102"/>
      <c r="N249" s="1"/>
    </row>
    <row r="250" spans="1:14" ht="33" customHeight="1">
      <c r="A250" s="1"/>
      <c r="B250" s="1"/>
      <c r="C250" s="81"/>
      <c r="M250" s="102"/>
      <c r="N250" s="1"/>
    </row>
    <row r="251" spans="1:14" ht="33" customHeight="1">
      <c r="A251" s="1"/>
      <c r="B251" s="1"/>
      <c r="C251" s="81"/>
      <c r="M251" s="102"/>
      <c r="N251" s="1"/>
    </row>
    <row r="252" spans="1:14" ht="33" customHeight="1">
      <c r="A252" s="1"/>
      <c r="B252" s="1"/>
      <c r="C252" s="81"/>
      <c r="M252" s="102"/>
      <c r="N252" s="1"/>
    </row>
    <row r="253" spans="1:14" ht="33" customHeight="1">
      <c r="A253" s="1"/>
      <c r="B253" s="1"/>
      <c r="C253" s="81"/>
      <c r="M253" s="102"/>
      <c r="N253" s="1"/>
    </row>
    <row r="254" spans="1:14" ht="33" customHeight="1">
      <c r="A254" s="1"/>
      <c r="B254" s="1"/>
      <c r="C254" s="81"/>
      <c r="M254" s="102"/>
      <c r="N254" s="1"/>
    </row>
    <row r="255" spans="1:14" ht="33" customHeight="1">
      <c r="A255" s="1"/>
      <c r="B255" s="1"/>
      <c r="C255" s="81"/>
      <c r="M255" s="102"/>
      <c r="N255" s="1"/>
    </row>
    <row r="256" spans="1:14" ht="33" customHeight="1">
      <c r="A256" s="1"/>
      <c r="B256" s="1"/>
      <c r="C256" s="81"/>
      <c r="M256" s="102"/>
      <c r="N256" s="1"/>
    </row>
    <row r="257" spans="1:14" ht="33" customHeight="1">
      <c r="A257" s="1"/>
      <c r="B257" s="1"/>
      <c r="C257" s="81"/>
      <c r="M257" s="102"/>
      <c r="N257" s="1"/>
    </row>
    <row r="258" spans="1:14" ht="33" customHeight="1">
      <c r="A258" s="1"/>
      <c r="B258" s="1"/>
      <c r="C258" s="81"/>
      <c r="M258" s="102"/>
      <c r="N258" s="1"/>
    </row>
    <row r="259" spans="1:14" ht="33" customHeight="1">
      <c r="A259" s="1"/>
      <c r="B259" s="1"/>
      <c r="C259" s="81"/>
      <c r="M259" s="102"/>
      <c r="N259" s="1"/>
    </row>
    <row r="260" spans="1:14" ht="33" customHeight="1">
      <c r="A260" s="1"/>
      <c r="B260" s="1"/>
      <c r="C260" s="81"/>
      <c r="M260" s="102"/>
      <c r="N260" s="1"/>
    </row>
    <row r="261" spans="1:14" ht="33" customHeight="1">
      <c r="A261" s="1"/>
      <c r="B261" s="1"/>
      <c r="C261" s="81"/>
      <c r="M261" s="102"/>
      <c r="N261" s="1"/>
    </row>
    <row r="262" spans="1:14" ht="33" customHeight="1">
      <c r="A262" s="1"/>
      <c r="B262" s="1"/>
      <c r="C262" s="81"/>
      <c r="M262" s="102"/>
      <c r="N262" s="1"/>
    </row>
    <row r="263" spans="1:14" ht="33" customHeight="1">
      <c r="A263" s="1"/>
      <c r="B263" s="1"/>
      <c r="C263" s="81"/>
      <c r="M263" s="102"/>
      <c r="N263" s="1"/>
    </row>
    <row r="264" spans="1:14" ht="33" customHeight="1">
      <c r="A264" s="1"/>
      <c r="B264" s="1"/>
      <c r="C264" s="81"/>
      <c r="M264" s="102"/>
      <c r="N264" s="1"/>
    </row>
    <row r="265" spans="1:14" ht="33" customHeight="1">
      <c r="A265" s="1"/>
      <c r="B265" s="1"/>
      <c r="C265" s="81"/>
      <c r="M265" s="102"/>
      <c r="N265" s="1"/>
    </row>
    <row r="266" spans="1:14" ht="33" customHeight="1">
      <c r="A266" s="1"/>
      <c r="B266" s="1"/>
      <c r="C266" s="81"/>
      <c r="M266" s="102"/>
      <c r="N266" s="1"/>
    </row>
    <row r="267" spans="1:14" ht="33" customHeight="1">
      <c r="A267" s="1"/>
      <c r="B267" s="1"/>
      <c r="C267" s="81"/>
      <c r="M267" s="102"/>
      <c r="N267" s="1"/>
    </row>
    <row r="268" spans="1:14" ht="33" customHeight="1">
      <c r="A268" s="1"/>
      <c r="B268" s="1"/>
      <c r="C268" s="81"/>
      <c r="M268" s="102"/>
      <c r="N268" s="1"/>
    </row>
    <row r="269" spans="1:14" ht="33" customHeight="1">
      <c r="A269" s="1"/>
      <c r="B269" s="1"/>
      <c r="C269" s="81"/>
      <c r="M269" s="102"/>
      <c r="N269" s="1"/>
    </row>
    <row r="270" spans="1:14" ht="33" customHeight="1">
      <c r="A270" s="1"/>
      <c r="B270" s="1"/>
      <c r="C270" s="81"/>
      <c r="M270" s="102"/>
      <c r="N270" s="1"/>
    </row>
    <row r="271" spans="1:14" ht="33" customHeight="1">
      <c r="A271" s="1"/>
      <c r="B271" s="1"/>
      <c r="C271" s="81"/>
      <c r="M271" s="102"/>
      <c r="N271" s="1"/>
    </row>
    <row r="272" spans="1:14" ht="33" customHeight="1">
      <c r="A272" s="1"/>
      <c r="B272" s="1"/>
      <c r="C272" s="81"/>
      <c r="M272" s="102"/>
      <c r="N272" s="1"/>
    </row>
    <row r="273" spans="1:14" ht="33" customHeight="1">
      <c r="A273" s="1"/>
      <c r="B273" s="1"/>
      <c r="C273" s="81"/>
      <c r="M273" s="102"/>
      <c r="N273" s="1"/>
    </row>
    <row r="274" spans="1:14" ht="33" customHeight="1">
      <c r="A274" s="1"/>
      <c r="B274" s="1"/>
      <c r="C274" s="81"/>
      <c r="M274" s="102"/>
      <c r="N274" s="1"/>
    </row>
    <row r="275" spans="1:14" ht="33" customHeight="1">
      <c r="A275" s="1"/>
      <c r="B275" s="1"/>
      <c r="C275" s="81"/>
      <c r="M275" s="102"/>
      <c r="N275" s="1"/>
    </row>
    <row r="276" spans="1:14" ht="33" customHeight="1">
      <c r="A276" s="1"/>
      <c r="B276" s="1"/>
      <c r="C276" s="81"/>
      <c r="M276" s="102"/>
      <c r="N276" s="1"/>
    </row>
    <row r="277" spans="1:14" ht="33" customHeight="1">
      <c r="A277" s="1"/>
      <c r="B277" s="1"/>
      <c r="C277" s="81"/>
      <c r="M277" s="102"/>
      <c r="N277" s="1"/>
    </row>
    <row r="278" spans="1:14" ht="33" customHeight="1">
      <c r="A278" s="1"/>
      <c r="B278" s="1"/>
      <c r="C278" s="81"/>
      <c r="M278" s="102"/>
      <c r="N278" s="1"/>
    </row>
    <row r="279" spans="1:14" ht="33" customHeight="1">
      <c r="A279" s="1"/>
      <c r="B279" s="1"/>
      <c r="C279" s="81"/>
      <c r="M279" s="102"/>
      <c r="N279" s="1"/>
    </row>
    <row r="280" spans="1:14" ht="33" customHeight="1">
      <c r="A280" s="1"/>
      <c r="B280" s="1"/>
      <c r="C280" s="81"/>
      <c r="M280" s="102"/>
      <c r="N280" s="1"/>
    </row>
    <row r="281" spans="1:14" ht="33" customHeight="1">
      <c r="A281" s="1"/>
      <c r="B281" s="1"/>
      <c r="C281" s="81"/>
      <c r="M281" s="102"/>
      <c r="N281" s="1"/>
    </row>
    <row r="282" spans="1:14" ht="33" customHeight="1">
      <c r="A282" s="1"/>
      <c r="B282" s="1"/>
      <c r="C282" s="81"/>
      <c r="M282" s="102"/>
      <c r="N282" s="1"/>
    </row>
    <row r="283" spans="1:14" ht="33" customHeight="1">
      <c r="A283" s="1"/>
      <c r="B283" s="1"/>
      <c r="C283" s="81"/>
      <c r="M283" s="102"/>
      <c r="N283" s="1"/>
    </row>
    <row r="284" spans="1:14" ht="33" customHeight="1">
      <c r="A284" s="1"/>
      <c r="B284" s="1"/>
      <c r="C284" s="81"/>
      <c r="M284" s="102"/>
      <c r="N284" s="1"/>
    </row>
    <row r="285" spans="1:14" ht="33" customHeight="1">
      <c r="A285" s="1"/>
      <c r="B285" s="1"/>
      <c r="C285" s="81"/>
      <c r="M285" s="102"/>
      <c r="N285" s="1"/>
    </row>
    <row r="286" spans="1:14" ht="33" customHeight="1">
      <c r="A286" s="1"/>
      <c r="B286" s="1"/>
      <c r="C286" s="81"/>
      <c r="M286" s="102"/>
      <c r="N286" s="1"/>
    </row>
    <row r="287" spans="1:14" ht="33" customHeight="1">
      <c r="A287" s="1"/>
      <c r="B287" s="1"/>
      <c r="C287" s="81"/>
      <c r="M287" s="102"/>
      <c r="N287" s="1"/>
    </row>
    <row r="288" spans="1:14" ht="33" customHeight="1">
      <c r="A288" s="1"/>
      <c r="B288" s="1"/>
      <c r="C288" s="81"/>
      <c r="M288" s="102"/>
      <c r="N288" s="1"/>
    </row>
    <row r="289" spans="1:14" ht="33" customHeight="1">
      <c r="A289" s="1"/>
      <c r="B289" s="1"/>
      <c r="C289" s="81"/>
      <c r="M289" s="102"/>
      <c r="N289" s="1"/>
    </row>
    <row r="290" spans="1:14" ht="33" customHeight="1">
      <c r="A290" s="1"/>
      <c r="B290" s="1"/>
      <c r="C290" s="81"/>
      <c r="M290" s="102"/>
      <c r="N290" s="1"/>
    </row>
    <row r="291" spans="1:14" ht="33" customHeight="1">
      <c r="A291" s="1"/>
      <c r="B291" s="1"/>
      <c r="C291" s="81"/>
      <c r="M291" s="102"/>
      <c r="N291" s="1"/>
    </row>
    <row r="292" spans="1:14" ht="33" customHeight="1">
      <c r="A292" s="1"/>
      <c r="B292" s="1"/>
      <c r="C292" s="81"/>
      <c r="M292" s="102"/>
      <c r="N292" s="1"/>
    </row>
    <row r="293" spans="1:14" ht="33" customHeight="1">
      <c r="A293" s="1"/>
      <c r="B293" s="1"/>
      <c r="C293" s="81"/>
      <c r="M293" s="102"/>
      <c r="N293" s="1"/>
    </row>
    <row r="294" spans="1:14" ht="33" customHeight="1">
      <c r="A294" s="1"/>
      <c r="B294" s="1"/>
      <c r="C294" s="81"/>
      <c r="M294" s="102"/>
      <c r="N294" s="1"/>
    </row>
    <row r="295" spans="1:14" ht="33" customHeight="1">
      <c r="A295" s="1"/>
      <c r="B295" s="1"/>
      <c r="C295" s="81"/>
      <c r="M295" s="102"/>
      <c r="N295" s="1"/>
    </row>
    <row r="296" spans="1:14" ht="33" customHeight="1">
      <c r="A296" s="1"/>
      <c r="B296" s="1"/>
      <c r="C296" s="81"/>
      <c r="M296" s="102"/>
      <c r="N296" s="1"/>
    </row>
    <row r="297" spans="1:14" ht="33" customHeight="1">
      <c r="A297" s="1"/>
      <c r="B297" s="1"/>
      <c r="C297" s="81"/>
      <c r="M297" s="102"/>
      <c r="N297" s="1"/>
    </row>
    <row r="298" spans="1:14" ht="33" customHeight="1">
      <c r="A298" s="1"/>
      <c r="B298" s="1"/>
      <c r="C298" s="81"/>
      <c r="M298" s="102"/>
      <c r="N298" s="1"/>
    </row>
    <row r="299" spans="1:14" ht="33" customHeight="1">
      <c r="A299" s="1"/>
      <c r="B299" s="1"/>
      <c r="C299" s="81"/>
      <c r="M299" s="102"/>
      <c r="N299" s="1"/>
    </row>
    <row r="300" spans="1:14" ht="33" customHeight="1">
      <c r="A300" s="1"/>
      <c r="B300" s="1"/>
      <c r="C300" s="81"/>
      <c r="M300" s="102"/>
      <c r="N300" s="1"/>
    </row>
    <row r="301" spans="1:14" ht="33" customHeight="1">
      <c r="A301" s="1"/>
      <c r="B301" s="1"/>
      <c r="C301" s="81"/>
      <c r="M301" s="102"/>
      <c r="N301" s="1"/>
    </row>
    <row r="302" spans="1:14" ht="33" customHeight="1">
      <c r="A302" s="1"/>
      <c r="B302" s="1"/>
      <c r="C302" s="81"/>
      <c r="M302" s="102"/>
      <c r="N302" s="1"/>
    </row>
    <row r="303" spans="1:14" ht="33" customHeight="1">
      <c r="A303" s="1"/>
      <c r="B303" s="1"/>
      <c r="C303" s="81"/>
      <c r="M303" s="102"/>
      <c r="N303" s="1"/>
    </row>
    <row r="304" spans="1:14" ht="33" customHeight="1">
      <c r="A304" s="1"/>
      <c r="B304" s="1"/>
      <c r="C304" s="81"/>
      <c r="M304" s="102"/>
      <c r="N304" s="1"/>
    </row>
    <row r="305" spans="1:14" ht="33" customHeight="1">
      <c r="A305" s="1"/>
      <c r="B305" s="1"/>
      <c r="C305" s="81"/>
      <c r="M305" s="102"/>
      <c r="N305" s="1"/>
    </row>
    <row r="306" spans="1:14" ht="33" customHeight="1">
      <c r="A306" s="1"/>
      <c r="B306" s="1"/>
      <c r="C306" s="81"/>
      <c r="M306" s="102"/>
      <c r="N306" s="1"/>
    </row>
    <row r="307" spans="1:14" ht="33" customHeight="1">
      <c r="A307" s="1"/>
      <c r="B307" s="1"/>
      <c r="C307" s="81"/>
      <c r="M307" s="102"/>
      <c r="N307" s="1"/>
    </row>
    <row r="308" spans="1:14" ht="33" customHeight="1">
      <c r="A308" s="1"/>
      <c r="B308" s="1"/>
      <c r="C308" s="81"/>
      <c r="M308" s="102"/>
      <c r="N308" s="1"/>
    </row>
    <row r="309" spans="1:14" ht="33" customHeight="1">
      <c r="A309" s="1"/>
      <c r="B309" s="1"/>
      <c r="C309" s="81"/>
      <c r="M309" s="102"/>
      <c r="N309" s="1"/>
    </row>
    <row r="310" spans="1:14" ht="33" customHeight="1">
      <c r="A310" s="1"/>
      <c r="B310" s="1"/>
      <c r="C310" s="81"/>
      <c r="M310" s="102"/>
      <c r="N310" s="1"/>
    </row>
    <row r="311" spans="1:14" ht="33" customHeight="1">
      <c r="A311" s="1"/>
      <c r="B311" s="1"/>
      <c r="C311" s="81"/>
      <c r="M311" s="102"/>
      <c r="N311" s="1"/>
    </row>
    <row r="312" spans="1:14" ht="33" customHeight="1">
      <c r="A312" s="1"/>
      <c r="B312" s="1"/>
      <c r="C312" s="81"/>
      <c r="M312" s="102"/>
      <c r="N312" s="1"/>
    </row>
    <row r="313" spans="1:14" ht="33" customHeight="1">
      <c r="A313" s="1"/>
      <c r="B313" s="1"/>
      <c r="C313" s="81"/>
      <c r="M313" s="102"/>
      <c r="N313" s="1"/>
    </row>
    <row r="314" spans="1:14" ht="33" customHeight="1">
      <c r="A314" s="1"/>
      <c r="B314" s="1"/>
      <c r="C314" s="81"/>
      <c r="M314" s="102"/>
      <c r="N314" s="1"/>
    </row>
    <row r="315" spans="1:14" ht="33" customHeight="1">
      <c r="A315" s="1"/>
      <c r="B315" s="1"/>
      <c r="C315" s="81"/>
      <c r="M315" s="102"/>
      <c r="N315" s="1"/>
    </row>
    <row r="316" spans="1:14" ht="33" customHeight="1">
      <c r="A316" s="1"/>
      <c r="B316" s="1"/>
      <c r="C316" s="81"/>
      <c r="M316" s="102"/>
      <c r="N316" s="1"/>
    </row>
    <row r="317" spans="1:14" ht="33" customHeight="1">
      <c r="A317" s="1"/>
      <c r="B317" s="1"/>
      <c r="C317" s="81"/>
      <c r="M317" s="102"/>
      <c r="N317" s="1"/>
    </row>
    <row r="318" spans="1:14" ht="33" customHeight="1">
      <c r="A318" s="1"/>
      <c r="B318" s="1"/>
      <c r="C318" s="81"/>
      <c r="M318" s="102"/>
      <c r="N318" s="1"/>
    </row>
    <row r="319" spans="1:14" ht="33" customHeight="1">
      <c r="A319" s="1"/>
      <c r="B319" s="1"/>
      <c r="C319" s="81"/>
      <c r="M319" s="102"/>
      <c r="N319" s="1"/>
    </row>
    <row r="320" spans="1:14" ht="33" customHeight="1">
      <c r="A320" s="1"/>
      <c r="B320" s="1"/>
      <c r="C320" s="81"/>
      <c r="M320" s="102"/>
      <c r="N320" s="1"/>
    </row>
    <row r="321" spans="1:14" ht="33" customHeight="1">
      <c r="A321" s="1"/>
      <c r="B321" s="1"/>
      <c r="C321" s="81"/>
      <c r="M321" s="102"/>
      <c r="N321" s="1"/>
    </row>
    <row r="322" spans="1:14" ht="33" customHeight="1">
      <c r="A322" s="1"/>
      <c r="B322" s="1"/>
      <c r="C322" s="81"/>
      <c r="M322" s="102"/>
      <c r="N322" s="1"/>
    </row>
    <row r="323" spans="1:14" ht="33" customHeight="1">
      <c r="A323" s="1"/>
      <c r="B323" s="1"/>
      <c r="C323" s="81"/>
      <c r="M323" s="102"/>
      <c r="N323" s="1"/>
    </row>
    <row r="324" spans="1:14" ht="33" customHeight="1">
      <c r="A324" s="1"/>
      <c r="B324" s="1"/>
      <c r="C324" s="81"/>
      <c r="M324" s="102"/>
      <c r="N324" s="1"/>
    </row>
    <row r="325" spans="1:14" ht="33" customHeight="1">
      <c r="A325" s="1"/>
      <c r="B325" s="1"/>
      <c r="C325" s="81"/>
      <c r="M325" s="102"/>
      <c r="N325" s="1"/>
    </row>
    <row r="326" spans="1:14" ht="33" customHeight="1">
      <c r="A326" s="1"/>
      <c r="B326" s="1"/>
      <c r="C326" s="81"/>
      <c r="M326" s="102"/>
      <c r="N326" s="1"/>
    </row>
    <row r="327" spans="1:14" ht="33" customHeight="1">
      <c r="A327" s="1"/>
      <c r="B327" s="1"/>
      <c r="C327" s="81"/>
      <c r="M327" s="102"/>
      <c r="N327" s="1"/>
    </row>
    <row r="328" spans="1:14" ht="33" customHeight="1">
      <c r="A328" s="1"/>
      <c r="B328" s="1"/>
      <c r="C328" s="81"/>
      <c r="M328" s="102"/>
      <c r="N328" s="1"/>
    </row>
    <row r="329" spans="1:14" ht="33" customHeight="1">
      <c r="A329" s="1"/>
      <c r="B329" s="1"/>
      <c r="C329" s="81"/>
      <c r="M329" s="102"/>
      <c r="N329" s="1"/>
    </row>
    <row r="330" spans="1:14" ht="33" customHeight="1">
      <c r="A330" s="1"/>
      <c r="B330" s="1"/>
      <c r="C330" s="81"/>
      <c r="M330" s="102"/>
      <c r="N330" s="1"/>
    </row>
    <row r="331" spans="1:14" ht="33" customHeight="1">
      <c r="A331" s="1"/>
      <c r="B331" s="1"/>
      <c r="C331" s="81"/>
      <c r="M331" s="102"/>
      <c r="N331" s="1"/>
    </row>
    <row r="332" spans="1:14" ht="33" customHeight="1">
      <c r="A332" s="1"/>
      <c r="B332" s="1"/>
      <c r="C332" s="81"/>
      <c r="M332" s="102"/>
      <c r="N332" s="1"/>
    </row>
    <row r="333" spans="1:14" ht="33" customHeight="1">
      <c r="A333" s="1"/>
      <c r="B333" s="1"/>
      <c r="C333" s="81"/>
      <c r="M333" s="102"/>
      <c r="N333" s="1"/>
    </row>
    <row r="334" spans="1:14" ht="33" customHeight="1">
      <c r="A334" s="1"/>
      <c r="B334" s="1"/>
      <c r="C334" s="81"/>
      <c r="M334" s="102"/>
      <c r="N334" s="1"/>
    </row>
    <row r="335" spans="1:14" ht="33" customHeight="1">
      <c r="A335" s="1"/>
      <c r="B335" s="1"/>
      <c r="C335" s="81"/>
      <c r="M335" s="102"/>
      <c r="N335" s="1"/>
    </row>
    <row r="336" spans="1:14" ht="33" customHeight="1">
      <c r="A336" s="1"/>
      <c r="B336" s="1"/>
      <c r="C336" s="81"/>
      <c r="M336" s="102"/>
      <c r="N336" s="1"/>
    </row>
    <row r="337" spans="1:14" ht="33" customHeight="1">
      <c r="A337" s="1"/>
      <c r="B337" s="1"/>
      <c r="C337" s="81"/>
      <c r="M337" s="102"/>
      <c r="N337" s="1"/>
    </row>
    <row r="338" spans="1:14" ht="33" customHeight="1">
      <c r="A338" s="1"/>
      <c r="B338" s="1"/>
      <c r="C338" s="81"/>
      <c r="M338" s="102"/>
      <c r="N338" s="1"/>
    </row>
    <row r="339" spans="1:14" ht="33" customHeight="1">
      <c r="A339" s="1"/>
      <c r="B339" s="1"/>
      <c r="C339" s="81"/>
      <c r="M339" s="102"/>
      <c r="N339" s="1"/>
    </row>
    <row r="340" spans="1:14" ht="33" customHeight="1">
      <c r="A340" s="1"/>
      <c r="B340" s="1"/>
      <c r="C340" s="81"/>
      <c r="M340" s="102"/>
      <c r="N340" s="1"/>
    </row>
    <row r="341" spans="1:14" ht="33" customHeight="1">
      <c r="A341" s="1"/>
      <c r="B341" s="1"/>
      <c r="C341" s="81"/>
      <c r="M341" s="102"/>
      <c r="N341" s="1"/>
    </row>
    <row r="342" spans="1:14" ht="33" customHeight="1">
      <c r="A342" s="1"/>
      <c r="B342" s="1"/>
      <c r="C342" s="81"/>
      <c r="M342" s="102"/>
      <c r="N342" s="1"/>
    </row>
    <row r="343" spans="1:14" ht="33" customHeight="1">
      <c r="A343" s="1"/>
      <c r="B343" s="1"/>
      <c r="C343" s="81"/>
      <c r="M343" s="102"/>
      <c r="N343" s="1"/>
    </row>
    <row r="344" spans="1:14" ht="33" customHeight="1">
      <c r="A344" s="1"/>
      <c r="B344" s="1"/>
      <c r="C344" s="81"/>
      <c r="M344" s="102"/>
      <c r="N344" s="1"/>
    </row>
    <row r="345" spans="1:14" ht="33" customHeight="1">
      <c r="A345" s="1"/>
      <c r="B345" s="1"/>
      <c r="C345" s="81"/>
      <c r="M345" s="102"/>
      <c r="N345" s="1"/>
    </row>
    <row r="346" spans="1:14" ht="33" customHeight="1">
      <c r="A346" s="1"/>
      <c r="B346" s="1"/>
      <c r="C346" s="81"/>
      <c r="M346" s="102"/>
      <c r="N346" s="1"/>
    </row>
    <row r="347" spans="1:14" ht="33" customHeight="1">
      <c r="A347" s="1"/>
      <c r="B347" s="1"/>
      <c r="C347" s="81"/>
      <c r="M347" s="102"/>
      <c r="N347" s="1"/>
    </row>
    <row r="348" spans="1:14" ht="33" customHeight="1">
      <c r="A348" s="1"/>
      <c r="B348" s="1"/>
      <c r="C348" s="81"/>
      <c r="M348" s="102"/>
      <c r="N348" s="1"/>
    </row>
    <row r="349" spans="1:14" ht="33" customHeight="1">
      <c r="A349" s="1"/>
      <c r="B349" s="1"/>
      <c r="C349" s="81"/>
      <c r="M349" s="102"/>
      <c r="N349" s="1"/>
    </row>
    <row r="350" spans="1:14" ht="33" customHeight="1">
      <c r="A350" s="1"/>
      <c r="B350" s="1"/>
      <c r="C350" s="81"/>
      <c r="M350" s="102"/>
      <c r="N350" s="1"/>
    </row>
    <row r="351" spans="1:14" ht="33" customHeight="1">
      <c r="A351" s="1"/>
      <c r="B351" s="1"/>
      <c r="C351" s="81"/>
      <c r="M351" s="102"/>
      <c r="N351" s="1"/>
    </row>
    <row r="352" spans="1:14" ht="33" customHeight="1">
      <c r="A352" s="1"/>
      <c r="B352" s="1"/>
      <c r="C352" s="81"/>
      <c r="M352" s="102"/>
      <c r="N352" s="1"/>
    </row>
    <row r="353" spans="1:14" ht="33" customHeight="1">
      <c r="A353" s="1"/>
      <c r="B353" s="1"/>
      <c r="C353" s="81"/>
      <c r="M353" s="102"/>
      <c r="N353" s="1"/>
    </row>
    <row r="354" spans="1:14" ht="33" customHeight="1">
      <c r="A354" s="1"/>
      <c r="B354" s="1"/>
      <c r="C354" s="81"/>
      <c r="M354" s="102"/>
      <c r="N354" s="1"/>
    </row>
    <row r="355" spans="1:14" ht="33" customHeight="1">
      <c r="A355" s="1"/>
      <c r="B355" s="1"/>
      <c r="C355" s="81"/>
      <c r="M355" s="102"/>
      <c r="N355" s="1"/>
    </row>
    <row r="356" spans="1:14" ht="33" customHeight="1">
      <c r="A356" s="1"/>
      <c r="B356" s="1"/>
      <c r="C356" s="81"/>
      <c r="M356" s="102"/>
      <c r="N356" s="1"/>
    </row>
    <row r="357" spans="1:14" ht="33" customHeight="1">
      <c r="A357" s="1"/>
      <c r="B357" s="1"/>
      <c r="C357" s="81"/>
      <c r="M357" s="102"/>
      <c r="N357" s="1"/>
    </row>
    <row r="358" spans="1:14" ht="33" customHeight="1">
      <c r="A358" s="1"/>
      <c r="B358" s="1"/>
      <c r="C358" s="81"/>
      <c r="M358" s="102"/>
      <c r="N358" s="1"/>
    </row>
    <row r="359" spans="1:14" ht="33" customHeight="1">
      <c r="A359" s="1"/>
      <c r="B359" s="1"/>
      <c r="C359" s="81"/>
      <c r="M359" s="102"/>
      <c r="N359" s="1"/>
    </row>
    <row r="360" spans="1:14" ht="33" customHeight="1">
      <c r="A360" s="1"/>
      <c r="B360" s="1"/>
      <c r="C360" s="81"/>
      <c r="M360" s="102"/>
      <c r="N360" s="1"/>
    </row>
    <row r="361" spans="1:14" ht="33" customHeight="1">
      <c r="A361" s="1"/>
      <c r="B361" s="1"/>
      <c r="C361" s="81"/>
      <c r="M361" s="102"/>
      <c r="N361" s="1"/>
    </row>
    <row r="362" spans="1:14" ht="33" customHeight="1">
      <c r="A362" s="1"/>
      <c r="B362" s="1"/>
      <c r="C362" s="81"/>
      <c r="M362" s="102"/>
      <c r="N362" s="1"/>
    </row>
    <row r="363" spans="1:14" ht="33" customHeight="1">
      <c r="A363" s="1"/>
      <c r="B363" s="1"/>
      <c r="C363" s="81"/>
      <c r="M363" s="102"/>
      <c r="N363" s="1"/>
    </row>
    <row r="364" spans="1:14" ht="33" customHeight="1">
      <c r="A364" s="1"/>
      <c r="B364" s="1"/>
      <c r="C364" s="81"/>
      <c r="M364" s="102"/>
      <c r="N364" s="1"/>
    </row>
    <row r="365" spans="1:14" ht="33" customHeight="1">
      <c r="A365" s="1"/>
      <c r="B365" s="1"/>
      <c r="C365" s="81"/>
      <c r="M365" s="102"/>
      <c r="N365" s="1"/>
    </row>
    <row r="366" spans="1:14" ht="33" customHeight="1">
      <c r="A366" s="1"/>
      <c r="B366" s="1"/>
      <c r="C366" s="81"/>
      <c r="M366" s="102"/>
      <c r="N366" s="1"/>
    </row>
    <row r="367" spans="1:14" ht="33" customHeight="1">
      <c r="A367" s="1"/>
      <c r="B367" s="1"/>
      <c r="C367" s="81"/>
      <c r="M367" s="102"/>
      <c r="N367" s="1"/>
    </row>
    <row r="368" spans="1:14" ht="33" customHeight="1">
      <c r="A368" s="1"/>
      <c r="B368" s="1"/>
      <c r="C368" s="81"/>
      <c r="M368" s="102"/>
      <c r="N368" s="1"/>
    </row>
    <row r="369" spans="1:14" ht="33" customHeight="1">
      <c r="A369" s="1"/>
      <c r="B369" s="1"/>
      <c r="C369" s="81"/>
      <c r="M369" s="102"/>
      <c r="N369" s="1"/>
    </row>
    <row r="370" spans="1:14" ht="33" customHeight="1">
      <c r="A370" s="1"/>
      <c r="B370" s="1"/>
      <c r="C370" s="81"/>
      <c r="M370" s="102"/>
      <c r="N370" s="1"/>
    </row>
    <row r="371" spans="1:14" ht="33" customHeight="1">
      <c r="A371" s="1"/>
      <c r="B371" s="1"/>
      <c r="C371" s="81"/>
      <c r="M371" s="102"/>
      <c r="N371" s="1"/>
    </row>
    <row r="372" spans="1:14" ht="33" customHeight="1">
      <c r="A372" s="1"/>
      <c r="B372" s="1"/>
      <c r="C372" s="81"/>
      <c r="M372" s="102"/>
      <c r="N372" s="1"/>
    </row>
    <row r="373" spans="1:14" ht="33" customHeight="1">
      <c r="A373" s="1"/>
      <c r="B373" s="1"/>
      <c r="C373" s="81"/>
      <c r="M373" s="102"/>
      <c r="N373" s="1"/>
    </row>
    <row r="374" spans="1:14" ht="33" customHeight="1">
      <c r="A374" s="1"/>
      <c r="B374" s="1"/>
      <c r="C374" s="81"/>
      <c r="M374" s="102"/>
      <c r="N374" s="1"/>
    </row>
    <row r="375" spans="1:14" ht="33" customHeight="1">
      <c r="A375" s="1"/>
      <c r="B375" s="1"/>
      <c r="C375" s="81"/>
      <c r="M375" s="102"/>
      <c r="N375" s="1"/>
    </row>
    <row r="376" spans="1:14" ht="33" customHeight="1">
      <c r="A376" s="1"/>
      <c r="B376" s="1"/>
      <c r="C376" s="81"/>
      <c r="M376" s="102"/>
      <c r="N376" s="1"/>
    </row>
    <row r="377" spans="1:14" ht="33" customHeight="1">
      <c r="A377" s="1"/>
      <c r="B377" s="1"/>
      <c r="C377" s="81"/>
      <c r="M377" s="102"/>
      <c r="N377" s="1"/>
    </row>
    <row r="378" spans="1:14" ht="33" customHeight="1">
      <c r="A378" s="1"/>
      <c r="B378" s="1"/>
      <c r="C378" s="81"/>
      <c r="M378" s="102"/>
      <c r="N378" s="1"/>
    </row>
    <row r="379" spans="1:14" ht="33" customHeight="1">
      <c r="A379" s="1"/>
      <c r="B379" s="1"/>
      <c r="C379" s="81"/>
      <c r="M379" s="102"/>
      <c r="N379" s="1"/>
    </row>
    <row r="380" spans="1:14" ht="33" customHeight="1">
      <c r="A380" s="1"/>
      <c r="B380" s="1"/>
      <c r="C380" s="81"/>
      <c r="M380" s="102"/>
      <c r="N380" s="1"/>
    </row>
    <row r="381" spans="1:14" ht="33" customHeight="1">
      <c r="A381" s="1"/>
      <c r="B381" s="1"/>
      <c r="C381" s="81"/>
      <c r="M381" s="102"/>
      <c r="N381" s="1"/>
    </row>
    <row r="382" spans="1:14" ht="33" customHeight="1">
      <c r="A382" s="1"/>
      <c r="B382" s="1"/>
      <c r="C382" s="81"/>
      <c r="M382" s="102"/>
      <c r="N382" s="1"/>
    </row>
    <row r="383" spans="1:14" ht="33" customHeight="1">
      <c r="A383" s="1"/>
      <c r="B383" s="1"/>
      <c r="C383" s="81"/>
      <c r="M383" s="102"/>
      <c r="N383" s="1"/>
    </row>
    <row r="384" spans="1:14" ht="33" customHeight="1">
      <c r="A384" s="1"/>
      <c r="B384" s="1"/>
      <c r="C384" s="81"/>
      <c r="M384" s="102"/>
      <c r="N384" s="1"/>
    </row>
    <row r="385" spans="1:14" ht="33" customHeight="1">
      <c r="A385" s="1"/>
      <c r="B385" s="1"/>
      <c r="C385" s="81"/>
      <c r="M385" s="102"/>
      <c r="N385" s="1"/>
    </row>
    <row r="386" spans="1:14" ht="33" customHeight="1">
      <c r="A386" s="1"/>
      <c r="B386" s="1"/>
      <c r="C386" s="81"/>
      <c r="M386" s="102"/>
      <c r="N386" s="1"/>
    </row>
    <row r="387" spans="1:14" ht="33" customHeight="1">
      <c r="A387" s="1"/>
      <c r="B387" s="1"/>
      <c r="C387" s="81"/>
      <c r="M387" s="102"/>
      <c r="N387" s="1"/>
    </row>
    <row r="388" spans="1:14" ht="33" customHeight="1">
      <c r="A388" s="1"/>
      <c r="B388" s="1"/>
      <c r="C388" s="81"/>
      <c r="M388" s="102"/>
      <c r="N388" s="1"/>
    </row>
    <row r="389" spans="1:14" ht="33" customHeight="1">
      <c r="A389" s="1"/>
      <c r="B389" s="1"/>
      <c r="C389" s="81"/>
      <c r="M389" s="102"/>
      <c r="N389" s="1"/>
    </row>
    <row r="390" spans="1:14" ht="33" customHeight="1">
      <c r="A390" s="1"/>
      <c r="B390" s="1"/>
      <c r="C390" s="81"/>
      <c r="M390" s="102"/>
      <c r="N390" s="1"/>
    </row>
    <row r="391" spans="1:14" ht="33" customHeight="1">
      <c r="A391" s="1"/>
      <c r="B391" s="1"/>
      <c r="C391" s="81"/>
      <c r="M391" s="102"/>
      <c r="N391" s="1"/>
    </row>
    <row r="392" spans="1:14" ht="33" customHeight="1">
      <c r="A392" s="1"/>
      <c r="B392" s="1"/>
      <c r="C392" s="81"/>
      <c r="M392" s="102"/>
      <c r="N392" s="1"/>
    </row>
    <row r="393" spans="1:14" ht="33" customHeight="1">
      <c r="A393" s="1"/>
      <c r="B393" s="1"/>
      <c r="C393" s="81"/>
      <c r="M393" s="102"/>
      <c r="N393" s="1"/>
    </row>
    <row r="394" spans="1:14" ht="33" customHeight="1">
      <c r="A394" s="1"/>
      <c r="B394" s="1"/>
      <c r="C394" s="81"/>
      <c r="M394" s="102"/>
      <c r="N394" s="1"/>
    </row>
    <row r="395" spans="1:14" ht="33" customHeight="1">
      <c r="A395" s="1"/>
      <c r="B395" s="1"/>
      <c r="C395" s="81"/>
      <c r="M395" s="102"/>
      <c r="N395" s="1"/>
    </row>
    <row r="396" spans="1:14" ht="33" customHeight="1">
      <c r="A396" s="1"/>
      <c r="B396" s="1"/>
      <c r="C396" s="81"/>
      <c r="M396" s="102"/>
      <c r="N396" s="1"/>
    </row>
    <row r="397" spans="1:14" ht="33" customHeight="1">
      <c r="A397" s="1"/>
      <c r="B397" s="1"/>
      <c r="C397" s="81"/>
      <c r="M397" s="102"/>
      <c r="N397" s="1"/>
    </row>
    <row r="398" spans="1:14" ht="33" customHeight="1">
      <c r="A398" s="1"/>
      <c r="B398" s="1"/>
      <c r="C398" s="81"/>
      <c r="M398" s="102"/>
      <c r="N398" s="1"/>
    </row>
    <row r="399" spans="1:14" ht="33" customHeight="1">
      <c r="A399" s="1"/>
      <c r="B399" s="1"/>
      <c r="C399" s="81"/>
      <c r="M399" s="102"/>
      <c r="N399" s="1"/>
    </row>
    <row r="400" spans="1:14" ht="33" customHeight="1">
      <c r="A400" s="1"/>
      <c r="B400" s="1"/>
      <c r="C400" s="81"/>
      <c r="M400" s="102"/>
      <c r="N400" s="1"/>
    </row>
    <row r="401" spans="1:14" ht="33" customHeight="1">
      <c r="A401" s="1"/>
      <c r="B401" s="1"/>
      <c r="C401" s="81"/>
      <c r="M401" s="102"/>
      <c r="N401" s="1"/>
    </row>
    <row r="402" spans="1:14" ht="33" customHeight="1">
      <c r="A402" s="1"/>
      <c r="B402" s="1"/>
      <c r="C402" s="81"/>
      <c r="M402" s="102"/>
      <c r="N402" s="1"/>
    </row>
    <row r="403" spans="1:14" ht="33" customHeight="1">
      <c r="A403" s="1"/>
      <c r="B403" s="1"/>
      <c r="C403" s="81"/>
      <c r="M403" s="102"/>
      <c r="N403" s="1"/>
    </row>
    <row r="404" spans="1:14" ht="33" customHeight="1">
      <c r="A404" s="1"/>
      <c r="B404" s="1"/>
      <c r="C404" s="81"/>
      <c r="M404" s="102"/>
      <c r="N404" s="1"/>
    </row>
    <row r="405" spans="1:14" ht="33" customHeight="1">
      <c r="A405" s="1"/>
      <c r="B405" s="1"/>
      <c r="C405" s="81"/>
      <c r="M405" s="102"/>
      <c r="N405" s="1"/>
    </row>
    <row r="406" spans="1:14" ht="33" customHeight="1">
      <c r="A406" s="1"/>
      <c r="B406" s="1"/>
      <c r="C406" s="81"/>
      <c r="M406" s="102"/>
      <c r="N406" s="1"/>
    </row>
    <row r="407" spans="1:14" ht="33" customHeight="1">
      <c r="A407" s="1"/>
      <c r="B407" s="1"/>
      <c r="C407" s="81"/>
      <c r="M407" s="102"/>
      <c r="N407" s="1"/>
    </row>
    <row r="408" spans="1:14" ht="33" customHeight="1">
      <c r="A408" s="1"/>
      <c r="B408" s="1"/>
      <c r="C408" s="81"/>
      <c r="M408" s="102"/>
      <c r="N408" s="1"/>
    </row>
    <row r="409" spans="1:14" ht="33" customHeight="1">
      <c r="A409" s="1"/>
      <c r="B409" s="1"/>
      <c r="C409" s="81"/>
      <c r="M409" s="102"/>
      <c r="N409" s="1"/>
    </row>
    <row r="410" spans="1:14" ht="33" customHeight="1">
      <c r="A410" s="1"/>
      <c r="B410" s="1"/>
      <c r="C410" s="81"/>
      <c r="M410" s="102"/>
      <c r="N410" s="1"/>
    </row>
    <row r="411" spans="1:14" ht="33" customHeight="1">
      <c r="A411" s="1"/>
      <c r="B411" s="1"/>
      <c r="C411" s="81"/>
      <c r="M411" s="102"/>
      <c r="N411" s="1"/>
    </row>
    <row r="412" spans="1:14" ht="33" customHeight="1">
      <c r="A412" s="1"/>
      <c r="B412" s="1"/>
      <c r="C412" s="81"/>
      <c r="M412" s="102"/>
      <c r="N412" s="1"/>
    </row>
    <row r="413" spans="1:14" ht="33" customHeight="1">
      <c r="A413" s="1"/>
      <c r="B413" s="1"/>
      <c r="C413" s="81"/>
      <c r="M413" s="102"/>
      <c r="N413" s="1"/>
    </row>
    <row r="414" spans="1:14" ht="33" customHeight="1">
      <c r="A414" s="1"/>
      <c r="B414" s="1"/>
      <c r="C414" s="81"/>
      <c r="M414" s="102"/>
      <c r="N414" s="1"/>
    </row>
    <row r="415" spans="1:14" ht="33" customHeight="1">
      <c r="A415" s="1"/>
      <c r="B415" s="1"/>
      <c r="C415" s="81"/>
      <c r="M415" s="102"/>
      <c r="N415" s="1"/>
    </row>
    <row r="416" spans="1:14" ht="33" customHeight="1">
      <c r="A416" s="1"/>
      <c r="B416" s="1"/>
      <c r="C416" s="81"/>
      <c r="M416" s="102"/>
      <c r="N416" s="1"/>
    </row>
    <row r="417" spans="1:14" ht="33" customHeight="1">
      <c r="A417" s="1"/>
      <c r="B417" s="1"/>
      <c r="C417" s="81"/>
      <c r="M417" s="102"/>
      <c r="N417" s="1"/>
    </row>
    <row r="418" spans="1:14" ht="33" customHeight="1">
      <c r="A418" s="1"/>
      <c r="B418" s="1"/>
      <c r="C418" s="81"/>
      <c r="M418" s="102"/>
      <c r="N418" s="1"/>
    </row>
    <row r="419" spans="1:14" ht="33" customHeight="1">
      <c r="A419" s="1"/>
      <c r="B419" s="1"/>
      <c r="C419" s="81"/>
      <c r="M419" s="102"/>
      <c r="N419" s="1"/>
    </row>
    <row r="420" spans="1:14" ht="33" customHeight="1">
      <c r="A420" s="1"/>
      <c r="B420" s="1"/>
      <c r="C420" s="81"/>
      <c r="M420" s="102"/>
      <c r="N420" s="1"/>
    </row>
    <row r="421" spans="1:14" ht="33" customHeight="1">
      <c r="A421" s="1"/>
      <c r="B421" s="1"/>
      <c r="C421" s="81"/>
      <c r="M421" s="102"/>
      <c r="N421" s="1"/>
    </row>
    <row r="422" spans="1:14" ht="33" customHeight="1">
      <c r="A422" s="1"/>
      <c r="B422" s="1"/>
      <c r="C422" s="81"/>
      <c r="M422" s="102"/>
      <c r="N422" s="1"/>
    </row>
    <row r="423" spans="1:14" ht="33" customHeight="1">
      <c r="A423" s="1"/>
      <c r="B423" s="1"/>
      <c r="C423" s="81"/>
      <c r="M423" s="102"/>
      <c r="N423" s="1"/>
    </row>
    <row r="424" spans="1:14" ht="33" customHeight="1">
      <c r="A424" s="1"/>
      <c r="B424" s="1"/>
      <c r="C424" s="81"/>
      <c r="M424" s="102"/>
      <c r="N424" s="1"/>
    </row>
    <row r="425" spans="1:14" ht="33" customHeight="1">
      <c r="A425" s="1"/>
      <c r="B425" s="1"/>
      <c r="C425" s="81"/>
      <c r="M425" s="102"/>
      <c r="N425" s="1"/>
    </row>
    <row r="426" spans="1:14" ht="33" customHeight="1">
      <c r="A426" s="1"/>
      <c r="B426" s="1"/>
      <c r="C426" s="81"/>
      <c r="M426" s="102"/>
      <c r="N426" s="1"/>
    </row>
    <row r="427" spans="1:14" ht="33" customHeight="1">
      <c r="A427" s="1"/>
      <c r="B427" s="1"/>
      <c r="C427" s="81"/>
      <c r="M427" s="102"/>
      <c r="N427" s="1"/>
    </row>
    <row r="428" spans="1:14" ht="33" customHeight="1">
      <c r="A428" s="1"/>
      <c r="B428" s="1"/>
      <c r="C428" s="81"/>
      <c r="M428" s="102"/>
      <c r="N428" s="1"/>
    </row>
    <row r="429" spans="1:14" ht="33" customHeight="1">
      <c r="A429" s="1"/>
      <c r="B429" s="1"/>
      <c r="C429" s="81"/>
      <c r="M429" s="102"/>
      <c r="N429" s="1"/>
    </row>
    <row r="430" spans="1:14" ht="33" customHeight="1">
      <c r="A430" s="1"/>
      <c r="B430" s="1"/>
      <c r="C430" s="81"/>
      <c r="M430" s="102"/>
      <c r="N430" s="1"/>
    </row>
    <row r="431" spans="1:14" ht="33" customHeight="1">
      <c r="A431" s="1"/>
      <c r="B431" s="1"/>
      <c r="C431" s="81"/>
      <c r="M431" s="102"/>
      <c r="N431" s="1"/>
    </row>
    <row r="432" spans="1:14" ht="33" customHeight="1">
      <c r="A432" s="1"/>
      <c r="B432" s="1"/>
      <c r="C432" s="81"/>
      <c r="M432" s="102"/>
      <c r="N432" s="1"/>
    </row>
    <row r="433" spans="1:14" ht="33" customHeight="1">
      <c r="A433" s="1"/>
      <c r="B433" s="1"/>
      <c r="C433" s="81"/>
      <c r="M433" s="102"/>
      <c r="N433" s="1"/>
    </row>
    <row r="434" spans="1:14" ht="33" customHeight="1">
      <c r="A434" s="1"/>
      <c r="B434" s="1"/>
      <c r="C434" s="81"/>
      <c r="M434" s="102"/>
      <c r="N434" s="1"/>
    </row>
    <row r="435" spans="1:14" ht="33" customHeight="1">
      <c r="A435" s="1"/>
      <c r="B435" s="1"/>
      <c r="C435" s="81"/>
      <c r="M435" s="102"/>
      <c r="N435" s="1"/>
    </row>
    <row r="436" spans="1:14" ht="33" customHeight="1">
      <c r="A436" s="1"/>
      <c r="B436" s="1"/>
      <c r="C436" s="81"/>
      <c r="M436" s="102"/>
      <c r="N436" s="1"/>
    </row>
    <row r="437" spans="1:14" ht="33" customHeight="1">
      <c r="A437" s="1"/>
      <c r="B437" s="1"/>
      <c r="C437" s="81"/>
      <c r="M437" s="102"/>
      <c r="N437" s="1"/>
    </row>
    <row r="438" spans="1:14" ht="33" customHeight="1">
      <c r="A438" s="1"/>
      <c r="B438" s="1"/>
      <c r="C438" s="81"/>
      <c r="M438" s="102"/>
      <c r="N438" s="1"/>
    </row>
    <row r="439" spans="1:14" ht="33" customHeight="1">
      <c r="A439" s="1"/>
      <c r="B439" s="1"/>
      <c r="C439" s="81"/>
      <c r="M439" s="102"/>
      <c r="N439" s="1"/>
    </row>
    <row r="440" spans="1:14" ht="33" customHeight="1">
      <c r="A440" s="1"/>
      <c r="B440" s="1"/>
      <c r="C440" s="81"/>
      <c r="M440" s="102"/>
      <c r="N440" s="1"/>
    </row>
    <row r="441" spans="1:14" ht="33" customHeight="1">
      <c r="A441" s="1"/>
      <c r="B441" s="1"/>
      <c r="C441" s="81"/>
      <c r="M441" s="102"/>
      <c r="N441" s="1"/>
    </row>
    <row r="442" spans="1:14" ht="33" customHeight="1">
      <c r="A442" s="1"/>
      <c r="B442" s="1"/>
      <c r="C442" s="81"/>
      <c r="M442" s="102"/>
      <c r="N442" s="1"/>
    </row>
    <row r="443" spans="1:14" ht="33" customHeight="1">
      <c r="A443" s="1"/>
      <c r="B443" s="1"/>
      <c r="C443" s="81"/>
      <c r="M443" s="102"/>
      <c r="N443" s="1"/>
    </row>
    <row r="444" spans="1:14" ht="33" customHeight="1">
      <c r="A444" s="1"/>
      <c r="B444" s="1"/>
      <c r="C444" s="81"/>
      <c r="M444" s="102"/>
      <c r="N444" s="1"/>
    </row>
    <row r="445" spans="1:14" ht="33" customHeight="1">
      <c r="A445" s="1"/>
      <c r="B445" s="1"/>
      <c r="C445" s="81"/>
      <c r="M445" s="102"/>
      <c r="N445" s="1"/>
    </row>
    <row r="446" spans="1:14" ht="33" customHeight="1">
      <c r="A446" s="1"/>
      <c r="B446" s="1"/>
      <c r="C446" s="81"/>
      <c r="M446" s="102"/>
      <c r="N446" s="1"/>
    </row>
    <row r="447" spans="1:14" ht="33" customHeight="1">
      <c r="A447" s="1"/>
      <c r="B447" s="1"/>
      <c r="C447" s="81"/>
      <c r="M447" s="102"/>
      <c r="N447" s="1"/>
    </row>
    <row r="448" spans="1:14" ht="33" customHeight="1">
      <c r="A448" s="1"/>
      <c r="B448" s="1"/>
      <c r="C448" s="81"/>
      <c r="M448" s="102"/>
      <c r="N448" s="1"/>
    </row>
    <row r="449" spans="1:14" ht="33" customHeight="1">
      <c r="A449" s="1"/>
      <c r="B449" s="1"/>
      <c r="C449" s="81"/>
      <c r="M449" s="102"/>
      <c r="N449" s="1"/>
    </row>
    <row r="450" spans="1:14" ht="33" customHeight="1">
      <c r="A450" s="1"/>
      <c r="B450" s="1"/>
      <c r="C450" s="81"/>
      <c r="M450" s="102"/>
      <c r="N450" s="1"/>
    </row>
    <row r="451" spans="1:14" ht="33" customHeight="1">
      <c r="A451" s="1"/>
      <c r="B451" s="1"/>
      <c r="C451" s="81"/>
      <c r="M451" s="102"/>
      <c r="N451" s="1"/>
    </row>
    <row r="452" spans="1:14" ht="33" customHeight="1">
      <c r="A452" s="1"/>
      <c r="B452" s="1"/>
      <c r="C452" s="81"/>
      <c r="M452" s="102"/>
      <c r="N452" s="1"/>
    </row>
    <row r="453" spans="1:14" ht="33" customHeight="1">
      <c r="A453" s="1"/>
      <c r="B453" s="1"/>
      <c r="C453" s="81"/>
      <c r="M453" s="102"/>
      <c r="N453" s="1"/>
    </row>
    <row r="454" spans="1:14" ht="33" customHeight="1">
      <c r="A454" s="1"/>
      <c r="B454" s="1"/>
      <c r="C454" s="81"/>
      <c r="M454" s="102"/>
      <c r="N454" s="1"/>
    </row>
    <row r="455" spans="1:14" ht="33" customHeight="1">
      <c r="A455" s="1"/>
      <c r="B455" s="1"/>
      <c r="C455" s="81"/>
      <c r="M455" s="102"/>
      <c r="N455" s="1"/>
    </row>
    <row r="456" spans="1:14" ht="33" customHeight="1">
      <c r="A456" s="1"/>
      <c r="B456" s="1"/>
      <c r="C456" s="81"/>
      <c r="M456" s="102"/>
      <c r="N456" s="1"/>
    </row>
    <row r="457" spans="1:14" ht="33" customHeight="1">
      <c r="A457" s="1"/>
      <c r="B457" s="1"/>
      <c r="C457" s="81"/>
      <c r="M457" s="102"/>
      <c r="N457" s="1"/>
    </row>
    <row r="458" spans="1:14" ht="33" customHeight="1">
      <c r="A458" s="1"/>
      <c r="B458" s="1"/>
      <c r="C458" s="81"/>
      <c r="M458" s="102"/>
      <c r="N458" s="1"/>
    </row>
    <row r="459" spans="1:14" ht="33" customHeight="1">
      <c r="A459" s="1"/>
      <c r="B459" s="1"/>
      <c r="C459" s="81"/>
      <c r="M459" s="102"/>
      <c r="N459" s="1"/>
    </row>
    <row r="460" spans="1:14" ht="33" customHeight="1">
      <c r="A460" s="1"/>
      <c r="B460" s="1"/>
      <c r="C460" s="81"/>
      <c r="M460" s="102"/>
      <c r="N460" s="1"/>
    </row>
    <row r="461" spans="1:14" ht="33" customHeight="1">
      <c r="A461" s="1"/>
      <c r="B461" s="1"/>
      <c r="C461" s="81"/>
      <c r="M461" s="102"/>
      <c r="N461" s="1"/>
    </row>
    <row r="462" spans="1:14" ht="33" customHeight="1">
      <c r="A462" s="1"/>
      <c r="B462" s="1"/>
      <c r="C462" s="81"/>
      <c r="M462" s="102"/>
      <c r="N462" s="1"/>
    </row>
    <row r="463" spans="1:14" ht="33" customHeight="1">
      <c r="A463" s="1"/>
      <c r="B463" s="1"/>
      <c r="C463" s="81"/>
      <c r="M463" s="102"/>
      <c r="N463" s="1"/>
    </row>
    <row r="464" spans="1:14" ht="33" customHeight="1">
      <c r="A464" s="1"/>
      <c r="B464" s="1"/>
      <c r="C464" s="81"/>
      <c r="M464" s="102"/>
      <c r="N464" s="1"/>
    </row>
    <row r="465" spans="1:14" ht="33" customHeight="1">
      <c r="A465" s="1"/>
      <c r="B465" s="1"/>
      <c r="C465" s="81"/>
      <c r="M465" s="102"/>
      <c r="N465" s="1"/>
    </row>
    <row r="466" spans="1:14" ht="33" customHeight="1">
      <c r="A466" s="1"/>
      <c r="B466" s="1"/>
      <c r="C466" s="81"/>
      <c r="M466" s="102"/>
      <c r="N466" s="1"/>
    </row>
    <row r="467" spans="1:14" ht="33" customHeight="1">
      <c r="A467" s="1"/>
      <c r="B467" s="1"/>
      <c r="C467" s="81"/>
      <c r="M467" s="102"/>
      <c r="N467" s="1"/>
    </row>
    <row r="468" spans="1:14" ht="33" customHeight="1">
      <c r="A468" s="1"/>
      <c r="B468" s="1"/>
      <c r="C468" s="81"/>
      <c r="M468" s="102"/>
      <c r="N468" s="1"/>
    </row>
    <row r="469" spans="1:14" ht="33" customHeight="1">
      <c r="A469" s="1"/>
      <c r="B469" s="1"/>
      <c r="C469" s="81"/>
      <c r="M469" s="102"/>
      <c r="N469" s="1"/>
    </row>
    <row r="470" spans="1:14" ht="33" customHeight="1">
      <c r="A470" s="1"/>
      <c r="B470" s="1"/>
      <c r="C470" s="81"/>
      <c r="M470" s="102"/>
      <c r="N470" s="1"/>
    </row>
    <row r="471" spans="1:14" ht="33" customHeight="1">
      <c r="A471" s="1"/>
      <c r="B471" s="1"/>
      <c r="C471" s="81"/>
      <c r="M471" s="102"/>
      <c r="N471" s="1"/>
    </row>
    <row r="472" spans="1:14" ht="33" customHeight="1">
      <c r="A472" s="1"/>
      <c r="B472" s="1"/>
      <c r="C472" s="81"/>
      <c r="M472" s="102"/>
      <c r="N472" s="1"/>
    </row>
    <row r="473" spans="1:14" ht="33" customHeight="1">
      <c r="A473" s="1"/>
      <c r="B473" s="1"/>
      <c r="C473" s="81"/>
      <c r="M473" s="102"/>
      <c r="N473" s="1"/>
    </row>
    <row r="474" spans="1:14" ht="33" customHeight="1">
      <c r="A474" s="1"/>
      <c r="B474" s="1"/>
      <c r="C474" s="81"/>
      <c r="M474" s="102"/>
      <c r="N474" s="1"/>
    </row>
    <row r="475" spans="1:14" ht="33" customHeight="1">
      <c r="A475" s="1"/>
      <c r="B475" s="1"/>
      <c r="C475" s="81"/>
      <c r="M475" s="102"/>
      <c r="N475" s="1"/>
    </row>
    <row r="476" spans="1:14" ht="33" customHeight="1">
      <c r="A476" s="1"/>
      <c r="B476" s="1"/>
      <c r="C476" s="81"/>
      <c r="M476" s="102"/>
      <c r="N476" s="1"/>
    </row>
    <row r="477" spans="1:14" ht="33" customHeight="1">
      <c r="A477" s="1"/>
      <c r="B477" s="1"/>
      <c r="C477" s="81"/>
      <c r="M477" s="102"/>
      <c r="N477" s="1"/>
    </row>
    <row r="478" spans="1:14" ht="33" customHeight="1">
      <c r="A478" s="1"/>
      <c r="B478" s="1"/>
      <c r="C478" s="81"/>
      <c r="M478" s="102"/>
      <c r="N478" s="1"/>
    </row>
    <row r="479" spans="1:14" ht="33" customHeight="1">
      <c r="A479" s="1"/>
      <c r="B479" s="1"/>
      <c r="C479" s="81"/>
      <c r="M479" s="102"/>
      <c r="N479" s="1"/>
    </row>
    <row r="480" spans="1:14" ht="33" customHeight="1">
      <c r="A480" s="1"/>
      <c r="B480" s="1"/>
      <c r="C480" s="81"/>
      <c r="M480" s="102"/>
      <c r="N480" s="1"/>
    </row>
    <row r="481" spans="1:14" ht="33" customHeight="1">
      <c r="A481" s="1"/>
      <c r="B481" s="1"/>
      <c r="C481" s="81"/>
      <c r="M481" s="102"/>
      <c r="N481" s="1"/>
    </row>
    <row r="482" spans="1:14" ht="33" customHeight="1">
      <c r="A482" s="1"/>
      <c r="B482" s="1"/>
      <c r="C482" s="81"/>
      <c r="M482" s="102"/>
      <c r="N482" s="1"/>
    </row>
    <row r="483" spans="1:14" ht="33" customHeight="1">
      <c r="A483" s="1"/>
      <c r="B483" s="1"/>
      <c r="C483" s="81"/>
      <c r="M483" s="102"/>
      <c r="N483" s="1"/>
    </row>
    <row r="484" spans="1:14" ht="33" customHeight="1">
      <c r="A484" s="1"/>
      <c r="B484" s="1"/>
      <c r="C484" s="81"/>
      <c r="M484" s="102"/>
      <c r="N484" s="1"/>
    </row>
    <row r="485" spans="1:14" ht="33" customHeight="1">
      <c r="A485" s="1"/>
      <c r="B485" s="1"/>
      <c r="C485" s="81"/>
      <c r="M485" s="102"/>
      <c r="N485" s="1"/>
    </row>
    <row r="486" spans="1:14" ht="33" customHeight="1">
      <c r="A486" s="1"/>
      <c r="B486" s="1"/>
      <c r="C486" s="81"/>
      <c r="M486" s="102"/>
      <c r="N486" s="1"/>
    </row>
    <row r="487" spans="1:14" ht="33" customHeight="1">
      <c r="A487" s="1"/>
      <c r="B487" s="1"/>
      <c r="C487" s="81"/>
      <c r="M487" s="102"/>
      <c r="N487" s="1"/>
    </row>
    <row r="488" spans="1:14" ht="33" customHeight="1">
      <c r="A488" s="1"/>
      <c r="B488" s="1"/>
      <c r="C488" s="81"/>
      <c r="M488" s="102"/>
      <c r="N488" s="1"/>
    </row>
    <row r="489" spans="1:14" ht="33" customHeight="1">
      <c r="A489" s="1"/>
      <c r="B489" s="1"/>
      <c r="C489" s="81"/>
      <c r="M489" s="102"/>
      <c r="N489" s="1"/>
    </row>
    <row r="490" spans="1:14" ht="33" customHeight="1">
      <c r="A490" s="1"/>
      <c r="B490" s="1"/>
      <c r="C490" s="81"/>
      <c r="M490" s="102"/>
      <c r="N490" s="1"/>
    </row>
    <row r="491" spans="1:14" ht="33" customHeight="1">
      <c r="A491" s="1"/>
      <c r="B491" s="1"/>
      <c r="C491" s="81"/>
      <c r="M491" s="102"/>
      <c r="N491" s="1"/>
    </row>
    <row r="492" spans="1:14" ht="33" customHeight="1">
      <c r="A492" s="1"/>
      <c r="B492" s="1"/>
      <c r="C492" s="81"/>
      <c r="M492" s="102"/>
      <c r="N492" s="1"/>
    </row>
    <row r="493" spans="1:14" ht="33" customHeight="1">
      <c r="A493" s="1"/>
      <c r="B493" s="1"/>
      <c r="C493" s="81"/>
      <c r="M493" s="102"/>
      <c r="N493" s="1"/>
    </row>
    <row r="494" spans="1:14" ht="33" customHeight="1">
      <c r="A494" s="1"/>
      <c r="B494" s="1"/>
      <c r="C494" s="81"/>
      <c r="M494" s="102"/>
      <c r="N494" s="1"/>
    </row>
    <row r="495" spans="1:14" ht="33" customHeight="1">
      <c r="A495" s="1"/>
      <c r="B495" s="1"/>
      <c r="C495" s="81"/>
      <c r="M495" s="102"/>
      <c r="N495" s="1"/>
    </row>
    <row r="496" spans="1:14" ht="33" customHeight="1">
      <c r="A496" s="1"/>
      <c r="B496" s="1"/>
      <c r="C496" s="81"/>
      <c r="M496" s="102"/>
      <c r="N496" s="1"/>
    </row>
    <row r="497" spans="1:14" ht="33" customHeight="1">
      <c r="A497" s="1"/>
      <c r="B497" s="1"/>
      <c r="C497" s="81"/>
      <c r="M497" s="102"/>
      <c r="N497" s="1"/>
    </row>
    <row r="498" spans="1:14" ht="33" customHeight="1">
      <c r="A498" s="1"/>
      <c r="B498" s="1"/>
      <c r="C498" s="81"/>
      <c r="M498" s="102"/>
      <c r="N498" s="1"/>
    </row>
    <row r="499" spans="1:14" ht="33" customHeight="1">
      <c r="A499" s="1"/>
      <c r="B499" s="1"/>
      <c r="C499" s="81"/>
      <c r="M499" s="102"/>
      <c r="N499" s="1"/>
    </row>
    <row r="500" spans="1:14" ht="33" customHeight="1">
      <c r="A500" s="1"/>
      <c r="B500" s="1"/>
      <c r="C500" s="81"/>
      <c r="M500" s="102"/>
      <c r="N500" s="1"/>
    </row>
    <row r="501" spans="1:14" ht="33" customHeight="1">
      <c r="A501" s="1"/>
      <c r="B501" s="1"/>
      <c r="C501" s="81"/>
      <c r="M501" s="102"/>
      <c r="N501" s="1"/>
    </row>
    <row r="502" spans="1:14" ht="33" customHeight="1">
      <c r="A502" s="1"/>
      <c r="B502" s="1"/>
      <c r="C502" s="81"/>
      <c r="M502" s="102"/>
      <c r="N502" s="1"/>
    </row>
    <row r="503" spans="1:14" ht="33" customHeight="1">
      <c r="A503" s="1"/>
      <c r="B503" s="1"/>
      <c r="C503" s="81"/>
      <c r="M503" s="102"/>
      <c r="N503" s="1"/>
    </row>
    <row r="504" spans="1:14" ht="33" customHeight="1">
      <c r="A504" s="1"/>
      <c r="B504" s="1"/>
      <c r="C504" s="81"/>
      <c r="M504" s="102"/>
      <c r="N504" s="1"/>
    </row>
    <row r="505" spans="1:14" ht="33" customHeight="1">
      <c r="A505" s="1"/>
      <c r="B505" s="1"/>
      <c r="C505" s="81"/>
      <c r="M505" s="102"/>
      <c r="N505" s="1"/>
    </row>
    <row r="506" spans="1:14" ht="33" customHeight="1">
      <c r="A506" s="1"/>
      <c r="B506" s="1"/>
      <c r="C506" s="81"/>
      <c r="M506" s="102"/>
      <c r="N506" s="1"/>
    </row>
    <row r="507" spans="1:14" ht="33" customHeight="1">
      <c r="A507" s="1"/>
      <c r="B507" s="1"/>
      <c r="C507" s="81"/>
      <c r="M507" s="102"/>
      <c r="N507" s="1"/>
    </row>
    <row r="508" spans="1:14" ht="33" customHeight="1">
      <c r="A508" s="1"/>
      <c r="B508" s="1"/>
      <c r="C508" s="81"/>
      <c r="M508" s="102"/>
      <c r="N508" s="1"/>
    </row>
    <row r="509" spans="1:14" ht="33" customHeight="1">
      <c r="A509" s="1"/>
      <c r="B509" s="1"/>
      <c r="C509" s="81"/>
      <c r="M509" s="102"/>
      <c r="N509" s="1"/>
    </row>
    <row r="510" spans="1:14" ht="33" customHeight="1">
      <c r="A510" s="1"/>
      <c r="B510" s="1"/>
      <c r="C510" s="81"/>
      <c r="M510" s="102"/>
      <c r="N510" s="1"/>
    </row>
    <row r="511" spans="1:14" ht="33" customHeight="1">
      <c r="A511" s="1"/>
      <c r="B511" s="1"/>
      <c r="C511" s="81"/>
      <c r="M511" s="102"/>
      <c r="N511" s="1"/>
    </row>
    <row r="512" spans="1:14" ht="33" customHeight="1">
      <c r="A512" s="1"/>
      <c r="B512" s="1"/>
      <c r="C512" s="81"/>
      <c r="M512" s="102"/>
      <c r="N512" s="1"/>
    </row>
    <row r="513" spans="1:14" ht="33" customHeight="1">
      <c r="A513" s="1"/>
      <c r="B513" s="1"/>
      <c r="C513" s="81"/>
      <c r="M513" s="102"/>
      <c r="N513" s="1"/>
    </row>
    <row r="514" spans="1:14" ht="33" customHeight="1">
      <c r="A514" s="1"/>
      <c r="B514" s="1"/>
      <c r="C514" s="81"/>
      <c r="M514" s="102"/>
      <c r="N514" s="1"/>
    </row>
    <row r="515" spans="1:14" ht="33" customHeight="1">
      <c r="A515" s="1"/>
      <c r="B515" s="1"/>
      <c r="C515" s="81"/>
      <c r="M515" s="102"/>
      <c r="N515" s="1"/>
    </row>
    <row r="516" spans="1:14" ht="33" customHeight="1">
      <c r="A516" s="1"/>
      <c r="B516" s="1"/>
      <c r="C516" s="81"/>
      <c r="M516" s="102"/>
      <c r="N516" s="1"/>
    </row>
    <row r="517" spans="1:14" ht="33" customHeight="1">
      <c r="A517" s="1"/>
      <c r="B517" s="1"/>
      <c r="C517" s="81"/>
      <c r="M517" s="102"/>
      <c r="N517" s="1"/>
    </row>
    <row r="518" spans="1:14" ht="33" customHeight="1">
      <c r="A518" s="1"/>
      <c r="B518" s="1"/>
      <c r="C518" s="81"/>
      <c r="M518" s="102"/>
      <c r="N518" s="1"/>
    </row>
    <row r="519" spans="1:14" ht="33" customHeight="1">
      <c r="A519" s="1"/>
      <c r="B519" s="1"/>
      <c r="C519" s="81"/>
      <c r="M519" s="102"/>
      <c r="N519" s="1"/>
    </row>
    <row r="520" spans="1:14" ht="33" customHeight="1">
      <c r="A520" s="1"/>
      <c r="B520" s="1"/>
      <c r="C520" s="81"/>
      <c r="M520" s="102"/>
      <c r="N520" s="1"/>
    </row>
    <row r="521" spans="1:14" ht="33" customHeight="1">
      <c r="A521" s="1"/>
      <c r="B521" s="1"/>
      <c r="C521" s="81"/>
      <c r="M521" s="102"/>
      <c r="N521" s="1"/>
    </row>
    <row r="522" spans="1:14" ht="33" customHeight="1">
      <c r="A522" s="1"/>
      <c r="B522" s="1"/>
      <c r="C522" s="81"/>
      <c r="M522" s="102"/>
      <c r="N522" s="1"/>
    </row>
    <row r="523" spans="1:14" ht="33" customHeight="1">
      <c r="A523" s="1"/>
      <c r="B523" s="1"/>
      <c r="C523" s="81"/>
      <c r="M523" s="102"/>
      <c r="N523" s="1"/>
    </row>
    <row r="524" spans="1:14" ht="33" customHeight="1">
      <c r="A524" s="1"/>
      <c r="B524" s="1"/>
      <c r="C524" s="81"/>
      <c r="M524" s="102"/>
      <c r="N524" s="1"/>
    </row>
    <row r="525" spans="1:14" ht="33" customHeight="1">
      <c r="A525" s="1"/>
      <c r="B525" s="1"/>
      <c r="C525" s="81"/>
      <c r="M525" s="102"/>
      <c r="N525" s="1"/>
    </row>
    <row r="526" spans="1:14" ht="33" customHeight="1">
      <c r="A526" s="1"/>
      <c r="B526" s="1"/>
      <c r="C526" s="81"/>
      <c r="M526" s="102"/>
      <c r="N526" s="1"/>
    </row>
    <row r="527" spans="1:14" ht="33" customHeight="1">
      <c r="A527" s="1"/>
      <c r="B527" s="1"/>
      <c r="C527" s="81"/>
      <c r="M527" s="102"/>
      <c r="N527" s="1"/>
    </row>
    <row r="528" spans="1:14" ht="33" customHeight="1">
      <c r="A528" s="1"/>
      <c r="B528" s="1"/>
      <c r="C528" s="81"/>
      <c r="M528" s="102"/>
      <c r="N528" s="1"/>
    </row>
    <row r="529" spans="1:14" ht="33" customHeight="1">
      <c r="A529" s="1"/>
      <c r="B529" s="1"/>
      <c r="C529" s="81"/>
      <c r="M529" s="102"/>
      <c r="N529" s="1"/>
    </row>
    <row r="530" spans="1:14" ht="33" customHeight="1">
      <c r="A530" s="1"/>
      <c r="B530" s="1"/>
      <c r="C530" s="81"/>
      <c r="M530" s="102"/>
      <c r="N530" s="1"/>
    </row>
    <row r="531" spans="1:14" ht="33" customHeight="1">
      <c r="A531" s="1"/>
      <c r="B531" s="1"/>
      <c r="C531" s="81"/>
      <c r="M531" s="102"/>
      <c r="N531" s="1"/>
    </row>
    <row r="532" spans="1:14" ht="33" customHeight="1">
      <c r="A532" s="1"/>
      <c r="B532" s="1"/>
      <c r="C532" s="81"/>
      <c r="M532" s="102"/>
      <c r="N532" s="1"/>
    </row>
    <row r="533" spans="1:14" ht="33" customHeight="1">
      <c r="A533" s="1"/>
      <c r="B533" s="1"/>
      <c r="C533" s="81"/>
      <c r="M533" s="102"/>
      <c r="N533" s="1"/>
    </row>
    <row r="534" spans="1:14" ht="33" customHeight="1">
      <c r="A534" s="1"/>
      <c r="B534" s="1"/>
      <c r="C534" s="81"/>
      <c r="M534" s="102"/>
      <c r="N534" s="1"/>
    </row>
    <row r="535" spans="1:14" ht="33" customHeight="1">
      <c r="A535" s="1"/>
      <c r="B535" s="1"/>
      <c r="C535" s="81"/>
      <c r="M535" s="102"/>
      <c r="N535" s="1"/>
    </row>
    <row r="536" spans="1:14" ht="33" customHeight="1">
      <c r="A536" s="1"/>
      <c r="B536" s="1"/>
      <c r="C536" s="81"/>
      <c r="M536" s="102"/>
      <c r="N536" s="1"/>
    </row>
    <row r="537" spans="1:14" ht="33" customHeight="1">
      <c r="A537" s="1"/>
      <c r="B537" s="1"/>
      <c r="C537" s="81"/>
      <c r="M537" s="102"/>
      <c r="N537" s="1"/>
    </row>
    <row r="538" spans="1:14" ht="33" customHeight="1">
      <c r="A538" s="1"/>
      <c r="B538" s="1"/>
      <c r="C538" s="81"/>
      <c r="M538" s="102"/>
      <c r="N538" s="1"/>
    </row>
    <row r="539" spans="1:14" ht="33" customHeight="1">
      <c r="A539" s="1"/>
      <c r="B539" s="1"/>
      <c r="C539" s="81"/>
      <c r="M539" s="102"/>
      <c r="N539" s="1"/>
    </row>
    <row r="540" spans="1:14" ht="33" customHeight="1">
      <c r="A540" s="1"/>
      <c r="B540" s="1"/>
      <c r="C540" s="81"/>
      <c r="M540" s="102"/>
      <c r="N540" s="1"/>
    </row>
    <row r="541" spans="1:14" ht="33" customHeight="1">
      <c r="A541" s="1"/>
      <c r="B541" s="1"/>
      <c r="C541" s="81"/>
      <c r="M541" s="102"/>
      <c r="N541" s="1"/>
    </row>
    <row r="542" spans="1:14" ht="33" customHeight="1">
      <c r="A542" s="1"/>
      <c r="B542" s="1"/>
      <c r="C542" s="81"/>
      <c r="M542" s="102"/>
      <c r="N542" s="1"/>
    </row>
    <row r="543" spans="1:14" ht="33" customHeight="1">
      <c r="A543" s="1"/>
      <c r="B543" s="1"/>
      <c r="C543" s="81"/>
      <c r="M543" s="102"/>
      <c r="N543" s="1"/>
    </row>
    <row r="544" spans="1:14" ht="33" customHeight="1">
      <c r="A544" s="1"/>
      <c r="B544" s="1"/>
      <c r="C544" s="81"/>
      <c r="M544" s="102"/>
      <c r="N544" s="1"/>
    </row>
    <row r="545" spans="1:14" ht="33" customHeight="1">
      <c r="A545" s="1"/>
      <c r="B545" s="1"/>
      <c r="C545" s="81"/>
      <c r="M545" s="102"/>
      <c r="N545" s="1"/>
    </row>
    <row r="546" spans="1:14" ht="33" customHeight="1">
      <c r="A546" s="1"/>
      <c r="B546" s="1"/>
      <c r="C546" s="81"/>
      <c r="M546" s="102"/>
      <c r="N546" s="1"/>
    </row>
    <row r="547" spans="1:14" ht="33" customHeight="1">
      <c r="A547" s="1"/>
      <c r="B547" s="1"/>
      <c r="C547" s="81"/>
      <c r="M547" s="102"/>
      <c r="N547" s="1"/>
    </row>
    <row r="548" spans="1:14" ht="33" customHeight="1">
      <c r="A548" s="1"/>
      <c r="B548" s="1"/>
      <c r="C548" s="81"/>
      <c r="M548" s="102"/>
      <c r="N548" s="1"/>
    </row>
    <row r="549" spans="1:14" ht="33" customHeight="1">
      <c r="A549" s="1"/>
      <c r="B549" s="1"/>
      <c r="C549" s="81"/>
      <c r="M549" s="102"/>
      <c r="N549" s="1"/>
    </row>
    <row r="550" spans="1:14" ht="33" customHeight="1">
      <c r="A550" s="1"/>
      <c r="B550" s="1"/>
      <c r="C550" s="81"/>
      <c r="M550" s="102"/>
      <c r="N550" s="1"/>
    </row>
    <row r="551" spans="1:14" ht="33" customHeight="1">
      <c r="A551" s="1"/>
      <c r="B551" s="1"/>
      <c r="C551" s="81"/>
      <c r="M551" s="102"/>
      <c r="N551" s="1"/>
    </row>
    <row r="552" spans="1:14" ht="33" customHeight="1">
      <c r="A552" s="1"/>
      <c r="B552" s="1"/>
      <c r="C552" s="81"/>
      <c r="M552" s="102"/>
      <c r="N552" s="1"/>
    </row>
    <row r="553" spans="1:14" ht="33" customHeight="1">
      <c r="A553" s="1"/>
      <c r="B553" s="1"/>
      <c r="C553" s="81"/>
      <c r="M553" s="102"/>
      <c r="N553" s="1"/>
    </row>
    <row r="554" spans="1:14" ht="33" customHeight="1">
      <c r="A554" s="1"/>
      <c r="B554" s="1"/>
      <c r="C554" s="81"/>
      <c r="M554" s="102"/>
      <c r="N554" s="1"/>
    </row>
    <row r="555" spans="1:14" ht="33" customHeight="1">
      <c r="A555" s="1"/>
      <c r="B555" s="1"/>
      <c r="C555" s="81"/>
      <c r="M555" s="102"/>
      <c r="N555" s="1"/>
    </row>
    <row r="556" spans="1:14" ht="33" customHeight="1">
      <c r="A556" s="1"/>
      <c r="B556" s="1"/>
      <c r="C556" s="81"/>
      <c r="M556" s="102"/>
      <c r="N556" s="1"/>
    </row>
    <row r="557" spans="1:14" ht="33" customHeight="1">
      <c r="A557" s="1"/>
      <c r="B557" s="1"/>
      <c r="C557" s="81"/>
      <c r="M557" s="102"/>
      <c r="N557" s="1"/>
    </row>
    <row r="558" spans="1:14" ht="33" customHeight="1">
      <c r="A558" s="1"/>
      <c r="B558" s="1"/>
      <c r="C558" s="81"/>
      <c r="M558" s="102"/>
      <c r="N558" s="1"/>
    </row>
    <row r="559" spans="1:14" ht="33" customHeight="1">
      <c r="A559" s="1"/>
      <c r="B559" s="1"/>
      <c r="C559" s="81"/>
      <c r="M559" s="102"/>
      <c r="N559" s="1"/>
    </row>
    <row r="560" spans="1:14" ht="33" customHeight="1">
      <c r="A560" s="1"/>
      <c r="B560" s="1"/>
      <c r="C560" s="81"/>
      <c r="M560" s="102"/>
      <c r="N560" s="1"/>
    </row>
    <row r="561" spans="1:14" ht="33" customHeight="1">
      <c r="A561" s="1"/>
      <c r="B561" s="1"/>
      <c r="C561" s="81"/>
      <c r="M561" s="102"/>
      <c r="N561" s="1"/>
    </row>
    <row r="562" spans="1:14" ht="33" customHeight="1">
      <c r="A562" s="1"/>
      <c r="B562" s="1"/>
      <c r="C562" s="81"/>
      <c r="M562" s="102"/>
      <c r="N562" s="1"/>
    </row>
    <row r="563" spans="1:14" ht="33" customHeight="1">
      <c r="A563" s="1"/>
      <c r="B563" s="1"/>
      <c r="C563" s="81"/>
      <c r="M563" s="102"/>
      <c r="N563" s="1"/>
    </row>
    <row r="564" spans="1:14" ht="33" customHeight="1">
      <c r="A564" s="1"/>
      <c r="B564" s="1"/>
      <c r="C564" s="81"/>
      <c r="M564" s="102"/>
      <c r="N564" s="1"/>
    </row>
    <row r="565" spans="1:14" ht="33" customHeight="1">
      <c r="A565" s="1"/>
      <c r="B565" s="1"/>
      <c r="C565" s="81"/>
      <c r="M565" s="102"/>
      <c r="N565" s="1"/>
    </row>
    <row r="566" spans="1:14" ht="33" customHeight="1">
      <c r="A566" s="1"/>
      <c r="B566" s="1"/>
      <c r="C566" s="81"/>
      <c r="M566" s="102"/>
      <c r="N566" s="1"/>
    </row>
    <row r="567" spans="1:14" ht="33" customHeight="1">
      <c r="A567" s="1"/>
      <c r="B567" s="1"/>
      <c r="C567" s="81"/>
      <c r="M567" s="102"/>
      <c r="N567" s="1"/>
    </row>
    <row r="568" spans="1:14" ht="33" customHeight="1">
      <c r="A568" s="1"/>
      <c r="B568" s="1"/>
      <c r="C568" s="81"/>
      <c r="M568" s="102"/>
      <c r="N568" s="1"/>
    </row>
    <row r="569" spans="1:14" ht="33" customHeight="1">
      <c r="A569" s="1"/>
      <c r="B569" s="1"/>
      <c r="C569" s="81"/>
      <c r="M569" s="102"/>
      <c r="N569" s="1"/>
    </row>
    <row r="570" spans="1:14" ht="33" customHeight="1">
      <c r="A570" s="1"/>
      <c r="B570" s="1"/>
      <c r="C570" s="81"/>
      <c r="M570" s="102"/>
      <c r="N570" s="1"/>
    </row>
    <row r="571" spans="1:14" ht="33" customHeight="1">
      <c r="A571" s="1"/>
      <c r="B571" s="1"/>
      <c r="C571" s="81"/>
      <c r="M571" s="102"/>
      <c r="N571" s="1"/>
    </row>
    <row r="572" spans="1:14" ht="33" customHeight="1">
      <c r="A572" s="1"/>
      <c r="B572" s="1"/>
      <c r="C572" s="81"/>
      <c r="M572" s="102"/>
      <c r="N572" s="1"/>
    </row>
    <row r="573" spans="1:14" ht="33" customHeight="1">
      <c r="A573" s="1"/>
      <c r="B573" s="1"/>
      <c r="C573" s="81"/>
      <c r="M573" s="102"/>
      <c r="N573" s="1"/>
    </row>
    <row r="574" spans="1:14" ht="33" customHeight="1">
      <c r="A574" s="1"/>
      <c r="B574" s="1"/>
      <c r="C574" s="81"/>
      <c r="M574" s="102"/>
      <c r="N574" s="1"/>
    </row>
    <row r="575" spans="1:14" ht="33" customHeight="1">
      <c r="A575" s="1"/>
      <c r="B575" s="1"/>
      <c r="C575" s="81"/>
      <c r="M575" s="102"/>
      <c r="N575" s="1"/>
    </row>
    <row r="576" spans="1:14" ht="33" customHeight="1">
      <c r="A576" s="1"/>
      <c r="B576" s="1"/>
      <c r="C576" s="81"/>
      <c r="M576" s="102"/>
      <c r="N576" s="1"/>
    </row>
    <row r="577" spans="1:14" ht="33" customHeight="1">
      <c r="A577" s="1"/>
      <c r="B577" s="1"/>
      <c r="C577" s="81"/>
      <c r="M577" s="102"/>
      <c r="N577" s="1"/>
    </row>
    <row r="578" spans="1:14" ht="33" customHeight="1">
      <c r="A578" s="1"/>
      <c r="B578" s="1"/>
      <c r="C578" s="81"/>
      <c r="M578" s="102"/>
      <c r="N578" s="1"/>
    </row>
    <row r="579" spans="1:14" ht="33" customHeight="1">
      <c r="A579" s="1"/>
      <c r="B579" s="1"/>
      <c r="C579" s="81"/>
      <c r="M579" s="102"/>
      <c r="N579" s="1"/>
    </row>
    <row r="580" spans="1:14" ht="33" customHeight="1">
      <c r="A580" s="1"/>
      <c r="B580" s="1"/>
      <c r="C580" s="81"/>
      <c r="M580" s="102"/>
      <c r="N580" s="1"/>
    </row>
    <row r="581" spans="1:14" ht="33" customHeight="1">
      <c r="A581" s="1"/>
      <c r="B581" s="1"/>
      <c r="C581" s="81"/>
      <c r="M581" s="102"/>
      <c r="N581" s="1"/>
    </row>
    <row r="582" spans="1:14" ht="33" customHeight="1">
      <c r="A582" s="1"/>
      <c r="B582" s="1"/>
      <c r="C582" s="81"/>
      <c r="M582" s="102"/>
      <c r="N582" s="1"/>
    </row>
    <row r="583" spans="1:14" ht="33" customHeight="1">
      <c r="A583" s="1"/>
      <c r="B583" s="1"/>
      <c r="C583" s="81"/>
      <c r="M583" s="102"/>
      <c r="N583" s="1"/>
    </row>
    <row r="584" spans="1:14" ht="33" customHeight="1">
      <c r="A584" s="1"/>
      <c r="B584" s="1"/>
      <c r="C584" s="81"/>
      <c r="M584" s="102"/>
      <c r="N584" s="1"/>
    </row>
    <row r="585" spans="1:14" ht="33" customHeight="1">
      <c r="A585" s="1"/>
      <c r="B585" s="1"/>
      <c r="C585" s="81"/>
      <c r="M585" s="102"/>
      <c r="N585" s="1"/>
    </row>
    <row r="586" spans="1:14" ht="33" customHeight="1">
      <c r="A586" s="1"/>
      <c r="B586" s="1"/>
      <c r="C586" s="81"/>
      <c r="M586" s="102"/>
      <c r="N586" s="1"/>
    </row>
    <row r="587" spans="1:14" ht="33" customHeight="1">
      <c r="A587" s="1"/>
      <c r="B587" s="1"/>
      <c r="C587" s="81"/>
      <c r="M587" s="102"/>
      <c r="N587" s="1"/>
    </row>
    <row r="588" spans="1:14" ht="33" customHeight="1">
      <c r="A588" s="1"/>
      <c r="B588" s="1"/>
      <c r="C588" s="81"/>
      <c r="M588" s="102"/>
      <c r="N588" s="1"/>
    </row>
    <row r="589" spans="1:14" ht="33" customHeight="1">
      <c r="A589" s="1"/>
      <c r="B589" s="1"/>
      <c r="C589" s="81"/>
      <c r="M589" s="102"/>
      <c r="N589" s="1"/>
    </row>
    <row r="590" spans="1:14" ht="33" customHeight="1">
      <c r="A590" s="1"/>
      <c r="B590" s="1"/>
      <c r="C590" s="81"/>
      <c r="M590" s="102"/>
      <c r="N590" s="1"/>
    </row>
    <row r="591" spans="1:14" ht="33" customHeight="1">
      <c r="A591" s="1"/>
      <c r="B591" s="1"/>
      <c r="C591" s="81"/>
      <c r="M591" s="102"/>
      <c r="N591" s="1"/>
    </row>
    <row r="592" spans="1:14" ht="33" customHeight="1">
      <c r="A592" s="1"/>
      <c r="B592" s="1"/>
      <c r="C592" s="81"/>
      <c r="M592" s="102"/>
      <c r="N592" s="1"/>
    </row>
    <row r="593" spans="1:14" ht="33" customHeight="1">
      <c r="A593" s="1"/>
      <c r="B593" s="1"/>
      <c r="C593" s="81"/>
      <c r="M593" s="102"/>
      <c r="N593" s="1"/>
    </row>
    <row r="594" spans="1:14" ht="33" customHeight="1">
      <c r="A594" s="1"/>
      <c r="B594" s="1"/>
      <c r="C594" s="81"/>
      <c r="M594" s="102"/>
      <c r="N594" s="1"/>
    </row>
    <row r="595" spans="1:14" ht="33" customHeight="1">
      <c r="A595" s="1"/>
      <c r="B595" s="1"/>
      <c r="C595" s="81"/>
      <c r="M595" s="102"/>
      <c r="N595" s="1"/>
    </row>
    <row r="596" spans="1:14" ht="33" customHeight="1">
      <c r="A596" s="1"/>
      <c r="B596" s="1"/>
      <c r="C596" s="81"/>
      <c r="M596" s="102"/>
      <c r="N596" s="1"/>
    </row>
    <row r="597" spans="1:14" ht="33" customHeight="1">
      <c r="A597" s="1"/>
      <c r="B597" s="1"/>
      <c r="C597" s="81"/>
      <c r="M597" s="102"/>
      <c r="N597" s="1"/>
    </row>
    <row r="598" spans="1:14" ht="33" customHeight="1">
      <c r="A598" s="1"/>
      <c r="B598" s="1"/>
      <c r="C598" s="81"/>
      <c r="M598" s="102"/>
      <c r="N598" s="1"/>
    </row>
    <row r="599" spans="1:14" ht="33" customHeight="1">
      <c r="A599" s="1"/>
      <c r="B599" s="1"/>
      <c r="C599" s="81"/>
      <c r="M599" s="102"/>
      <c r="N599" s="1"/>
    </row>
    <row r="600" spans="1:14" ht="33" customHeight="1">
      <c r="A600" s="1"/>
      <c r="B600" s="1"/>
      <c r="C600" s="81"/>
      <c r="M600" s="102"/>
      <c r="N600" s="1"/>
    </row>
    <row r="601" spans="1:14" ht="33" customHeight="1">
      <c r="A601" s="1"/>
      <c r="B601" s="1"/>
      <c r="C601" s="81"/>
      <c r="M601" s="102"/>
      <c r="N601" s="1"/>
    </row>
    <row r="602" spans="1:14" ht="33" customHeight="1">
      <c r="A602" s="1"/>
      <c r="B602" s="1"/>
      <c r="C602" s="81"/>
      <c r="M602" s="102"/>
      <c r="N602" s="1"/>
    </row>
    <row r="603" spans="1:14" ht="33" customHeight="1">
      <c r="A603" s="1"/>
      <c r="B603" s="1"/>
      <c r="C603" s="81"/>
      <c r="M603" s="102"/>
      <c r="N603" s="1"/>
    </row>
    <row r="604" spans="1:14" ht="33" customHeight="1">
      <c r="A604" s="1"/>
      <c r="B604" s="1"/>
      <c r="C604" s="81"/>
      <c r="M604" s="102"/>
      <c r="N604" s="1"/>
    </row>
    <row r="605" spans="1:14" ht="33" customHeight="1">
      <c r="A605" s="1"/>
      <c r="B605" s="1"/>
      <c r="C605" s="81"/>
      <c r="M605" s="102"/>
      <c r="N605" s="1"/>
    </row>
    <row r="606" spans="1:14" ht="33" customHeight="1">
      <c r="A606" s="1"/>
      <c r="B606" s="1"/>
      <c r="C606" s="81"/>
      <c r="M606" s="102"/>
      <c r="N606" s="1"/>
    </row>
    <row r="607" spans="1:14" ht="33" customHeight="1">
      <c r="A607" s="1"/>
      <c r="B607" s="1"/>
      <c r="C607" s="81"/>
      <c r="M607" s="102"/>
      <c r="N607" s="1"/>
    </row>
    <row r="608" spans="1:14" ht="33" customHeight="1">
      <c r="A608" s="1"/>
      <c r="B608" s="1"/>
      <c r="C608" s="81"/>
      <c r="M608" s="102"/>
      <c r="N608" s="1"/>
    </row>
    <row r="609" spans="1:14" ht="33" customHeight="1">
      <c r="A609" s="1"/>
      <c r="B609" s="1"/>
      <c r="C609" s="81"/>
      <c r="M609" s="102"/>
      <c r="N609" s="1"/>
    </row>
    <row r="610" spans="1:14" ht="33" customHeight="1">
      <c r="A610" s="1"/>
      <c r="B610" s="1"/>
      <c r="C610" s="81"/>
      <c r="M610" s="102"/>
      <c r="N610" s="1"/>
    </row>
    <row r="611" spans="1:14" ht="33" customHeight="1">
      <c r="A611" s="1"/>
      <c r="B611" s="1"/>
      <c r="C611" s="81"/>
      <c r="M611" s="102"/>
      <c r="N611" s="1"/>
    </row>
    <row r="612" spans="1:14" ht="33" customHeight="1">
      <c r="A612" s="1"/>
      <c r="B612" s="1"/>
      <c r="C612" s="81"/>
      <c r="M612" s="102"/>
      <c r="N612" s="1"/>
    </row>
    <row r="613" spans="1:14" ht="33" customHeight="1">
      <c r="A613" s="1"/>
      <c r="B613" s="1"/>
      <c r="C613" s="81"/>
      <c r="M613" s="102"/>
      <c r="N613" s="1"/>
    </row>
    <row r="614" spans="1:14" ht="33" customHeight="1">
      <c r="A614" s="1"/>
      <c r="B614" s="1"/>
      <c r="C614" s="81"/>
      <c r="M614" s="102"/>
      <c r="N614" s="1"/>
    </row>
    <row r="615" spans="1:14" ht="33" customHeight="1">
      <c r="A615" s="1"/>
      <c r="B615" s="1"/>
      <c r="C615" s="81"/>
      <c r="M615" s="102"/>
      <c r="N615" s="1"/>
    </row>
    <row r="616" spans="1:14" ht="33" customHeight="1">
      <c r="A616" s="1"/>
      <c r="B616" s="1"/>
      <c r="C616" s="81"/>
      <c r="M616" s="102"/>
      <c r="N616" s="1"/>
    </row>
    <row r="617" spans="1:14" ht="33" customHeight="1">
      <c r="A617" s="1"/>
      <c r="B617" s="1"/>
      <c r="C617" s="81"/>
      <c r="M617" s="102"/>
      <c r="N617" s="1"/>
    </row>
    <row r="618" spans="1:14" ht="33" customHeight="1">
      <c r="A618" s="1"/>
      <c r="B618" s="1"/>
      <c r="C618" s="81"/>
      <c r="M618" s="102"/>
      <c r="N618" s="1"/>
    </row>
    <row r="619" spans="1:14" ht="33" customHeight="1">
      <c r="A619" s="1"/>
      <c r="B619" s="1"/>
      <c r="C619" s="81"/>
      <c r="M619" s="102"/>
      <c r="N619" s="1"/>
    </row>
    <row r="620" spans="1:14" ht="33" customHeight="1">
      <c r="A620" s="1"/>
      <c r="B620" s="1"/>
      <c r="C620" s="81"/>
      <c r="M620" s="102"/>
      <c r="N620" s="1"/>
    </row>
    <row r="621" spans="1:14" ht="33" customHeight="1">
      <c r="A621" s="1"/>
      <c r="B621" s="1"/>
      <c r="C621" s="81"/>
      <c r="M621" s="102"/>
      <c r="N621" s="1"/>
    </row>
    <row r="622" spans="1:14" ht="33" customHeight="1">
      <c r="A622" s="1"/>
      <c r="B622" s="1"/>
      <c r="C622" s="81"/>
      <c r="M622" s="102"/>
      <c r="N622" s="1"/>
    </row>
    <row r="623" spans="1:14" ht="33" customHeight="1">
      <c r="A623" s="1"/>
      <c r="B623" s="1"/>
      <c r="C623" s="81"/>
      <c r="M623" s="102"/>
      <c r="N623" s="1"/>
    </row>
    <row r="624" spans="1:14" ht="33" customHeight="1">
      <c r="A624" s="1"/>
      <c r="B624" s="1"/>
      <c r="C624" s="81"/>
      <c r="M624" s="102"/>
      <c r="N624" s="1"/>
    </row>
    <row r="625" spans="1:14" ht="33" customHeight="1">
      <c r="A625" s="1"/>
      <c r="B625" s="1"/>
      <c r="C625" s="81"/>
      <c r="M625" s="102"/>
      <c r="N625" s="1"/>
    </row>
    <row r="626" spans="1:14" ht="33" customHeight="1">
      <c r="A626" s="1"/>
      <c r="B626" s="1"/>
      <c r="C626" s="81"/>
      <c r="M626" s="102"/>
      <c r="N626" s="1"/>
    </row>
    <row r="627" spans="1:14" ht="33" customHeight="1">
      <c r="A627" s="1"/>
      <c r="B627" s="1"/>
      <c r="C627" s="81"/>
      <c r="M627" s="102"/>
      <c r="N627" s="1"/>
    </row>
    <row r="628" spans="1:14" ht="33" customHeight="1">
      <c r="A628" s="1"/>
      <c r="B628" s="1"/>
      <c r="C628" s="81"/>
      <c r="M628" s="102"/>
      <c r="N628" s="1"/>
    </row>
    <row r="629" spans="1:14" ht="33" customHeight="1">
      <c r="A629" s="1"/>
      <c r="B629" s="1"/>
      <c r="C629" s="81"/>
      <c r="M629" s="102"/>
      <c r="N629" s="1"/>
    </row>
    <row r="630" spans="1:14" ht="33" customHeight="1">
      <c r="A630" s="1"/>
      <c r="B630" s="1"/>
      <c r="C630" s="81"/>
      <c r="M630" s="102"/>
      <c r="N630" s="1"/>
    </row>
    <row r="631" spans="1:14" ht="33" customHeight="1">
      <c r="A631" s="1"/>
      <c r="B631" s="1"/>
      <c r="C631" s="81"/>
      <c r="M631" s="102"/>
      <c r="N631" s="1"/>
    </row>
    <row r="632" spans="1:14" ht="33" customHeight="1">
      <c r="A632" s="1"/>
      <c r="B632" s="1"/>
      <c r="C632" s="81"/>
      <c r="M632" s="102"/>
      <c r="N632" s="1"/>
    </row>
    <row r="633" spans="1:14" ht="33" customHeight="1">
      <c r="A633" s="1"/>
      <c r="B633" s="1"/>
      <c r="C633" s="81"/>
      <c r="M633" s="102"/>
      <c r="N633" s="1"/>
    </row>
    <row r="634" spans="1:14" ht="33" customHeight="1">
      <c r="A634" s="1"/>
      <c r="B634" s="1"/>
      <c r="C634" s="81"/>
      <c r="M634" s="102"/>
      <c r="N634" s="1"/>
    </row>
    <row r="635" spans="1:14" ht="33" customHeight="1">
      <c r="A635" s="1"/>
      <c r="B635" s="1"/>
      <c r="C635" s="81"/>
      <c r="M635" s="102"/>
      <c r="N635" s="1"/>
    </row>
    <row r="636" spans="1:14" ht="33" customHeight="1">
      <c r="A636" s="1"/>
      <c r="B636" s="1"/>
      <c r="C636" s="81"/>
      <c r="M636" s="102"/>
      <c r="N636" s="1"/>
    </row>
    <row r="637" spans="1:14" ht="33" customHeight="1">
      <c r="A637" s="1"/>
      <c r="B637" s="1"/>
      <c r="C637" s="81"/>
      <c r="M637" s="102"/>
      <c r="N637" s="1"/>
    </row>
    <row r="638" spans="1:14" ht="33" customHeight="1">
      <c r="A638" s="1"/>
      <c r="B638" s="1"/>
      <c r="C638" s="81"/>
      <c r="M638" s="102"/>
      <c r="N638" s="1"/>
    </row>
    <row r="639" spans="1:14" ht="33" customHeight="1">
      <c r="A639" s="1"/>
      <c r="B639" s="1"/>
      <c r="C639" s="81"/>
      <c r="M639" s="102"/>
      <c r="N639" s="1"/>
    </row>
    <row r="640" spans="1:14" ht="33" customHeight="1">
      <c r="A640" s="1"/>
      <c r="B640" s="1"/>
      <c r="C640" s="81"/>
      <c r="M640" s="102"/>
      <c r="N640" s="1"/>
    </row>
    <row r="641" spans="1:14" ht="33" customHeight="1">
      <c r="A641" s="1"/>
      <c r="B641" s="1"/>
      <c r="C641" s="81"/>
      <c r="M641" s="102"/>
      <c r="N641" s="1"/>
    </row>
    <row r="642" spans="1:14" ht="33" customHeight="1">
      <c r="A642" s="1"/>
      <c r="B642" s="1"/>
      <c r="C642" s="81"/>
      <c r="M642" s="102"/>
      <c r="N642" s="1"/>
    </row>
    <row r="643" spans="1:14" ht="33" customHeight="1">
      <c r="A643" s="1"/>
      <c r="B643" s="1"/>
      <c r="C643" s="81"/>
      <c r="M643" s="102"/>
      <c r="N643" s="1"/>
    </row>
    <row r="644" spans="1:14" ht="33" customHeight="1">
      <c r="A644" s="1"/>
      <c r="B644" s="1"/>
      <c r="C644" s="81"/>
      <c r="M644" s="102"/>
      <c r="N644" s="1"/>
    </row>
    <row r="645" spans="1:14" ht="33" customHeight="1">
      <c r="A645" s="1"/>
      <c r="B645" s="1"/>
      <c r="C645" s="81"/>
      <c r="M645" s="102"/>
      <c r="N645" s="1"/>
    </row>
    <row r="646" spans="1:14" ht="33" customHeight="1">
      <c r="A646" s="1"/>
      <c r="B646" s="1"/>
      <c r="C646" s="81"/>
      <c r="M646" s="102"/>
      <c r="N646" s="1"/>
    </row>
    <row r="647" spans="1:14" ht="33" customHeight="1">
      <c r="A647" s="1"/>
      <c r="B647" s="1"/>
      <c r="C647" s="81"/>
      <c r="M647" s="102"/>
      <c r="N647" s="1"/>
    </row>
    <row r="648" spans="1:14" ht="33" customHeight="1">
      <c r="A648" s="1"/>
      <c r="B648" s="1"/>
      <c r="C648" s="81"/>
      <c r="M648" s="102"/>
      <c r="N648" s="1"/>
    </row>
    <row r="649" spans="1:14" ht="33" customHeight="1">
      <c r="A649" s="1"/>
      <c r="B649" s="1"/>
      <c r="C649" s="81"/>
      <c r="M649" s="102"/>
      <c r="N649" s="1"/>
    </row>
    <row r="650" spans="1:14" ht="33" customHeight="1">
      <c r="A650" s="1"/>
      <c r="B650" s="1"/>
      <c r="C650" s="81"/>
      <c r="M650" s="102"/>
      <c r="N650" s="1"/>
    </row>
    <row r="651" spans="1:14" ht="33" customHeight="1">
      <c r="A651" s="1"/>
      <c r="B651" s="1"/>
      <c r="C651" s="81"/>
      <c r="M651" s="102"/>
      <c r="N651" s="1"/>
    </row>
    <row r="652" spans="1:14" ht="33" customHeight="1">
      <c r="A652" s="1"/>
      <c r="B652" s="1"/>
      <c r="C652" s="81"/>
      <c r="M652" s="102"/>
      <c r="N652" s="1"/>
    </row>
    <row r="653" spans="1:14" ht="33" customHeight="1">
      <c r="A653" s="1"/>
      <c r="B653" s="1"/>
      <c r="C653" s="81"/>
      <c r="M653" s="102"/>
      <c r="N653" s="1"/>
    </row>
    <row r="654" spans="1:14" ht="33" customHeight="1">
      <c r="A654" s="1"/>
      <c r="B654" s="1"/>
      <c r="C654" s="81"/>
      <c r="M654" s="102"/>
      <c r="N654" s="1"/>
    </row>
    <row r="655" spans="1:14" ht="33" customHeight="1">
      <c r="A655" s="1"/>
      <c r="B655" s="1"/>
      <c r="C655" s="81"/>
      <c r="M655" s="102"/>
      <c r="N655" s="1"/>
    </row>
    <row r="656" spans="1:14" ht="33" customHeight="1">
      <c r="A656" s="1"/>
      <c r="B656" s="1"/>
      <c r="C656" s="81"/>
      <c r="M656" s="102"/>
      <c r="N656" s="1"/>
    </row>
    <row r="657" spans="1:14" ht="33" customHeight="1">
      <c r="A657" s="1"/>
      <c r="B657" s="1"/>
      <c r="C657" s="81"/>
      <c r="M657" s="102"/>
      <c r="N657" s="1"/>
    </row>
    <row r="658" spans="1:14" ht="33" customHeight="1">
      <c r="A658" s="1"/>
      <c r="B658" s="1"/>
      <c r="C658" s="81"/>
      <c r="M658" s="102"/>
      <c r="N658" s="1"/>
    </row>
    <row r="659" spans="1:14" ht="33" customHeight="1">
      <c r="A659" s="1"/>
      <c r="B659" s="1"/>
      <c r="C659" s="81"/>
      <c r="M659" s="102"/>
      <c r="N659" s="1"/>
    </row>
    <row r="660" spans="1:14" ht="33" customHeight="1">
      <c r="A660" s="1"/>
      <c r="B660" s="1"/>
      <c r="C660" s="81"/>
      <c r="M660" s="102"/>
      <c r="N660" s="1"/>
    </row>
    <row r="661" spans="1:14" ht="33" customHeight="1">
      <c r="A661" s="1"/>
      <c r="B661" s="1"/>
      <c r="C661" s="81"/>
      <c r="M661" s="102"/>
      <c r="N661" s="1"/>
    </row>
    <row r="662" spans="1:14" ht="33" customHeight="1">
      <c r="A662" s="1"/>
      <c r="B662" s="1"/>
      <c r="C662" s="81"/>
      <c r="M662" s="102"/>
      <c r="N662" s="1"/>
    </row>
    <row r="663" spans="1:14" ht="33" customHeight="1">
      <c r="A663" s="1"/>
      <c r="B663" s="1"/>
      <c r="C663" s="81"/>
      <c r="M663" s="102"/>
      <c r="N663" s="1"/>
    </row>
    <row r="664" spans="1:14" ht="33" customHeight="1">
      <c r="A664" s="1"/>
      <c r="B664" s="1"/>
      <c r="C664" s="81"/>
      <c r="M664" s="102"/>
      <c r="N664" s="1"/>
    </row>
    <row r="665" spans="1:14" ht="33" customHeight="1">
      <c r="A665" s="1"/>
      <c r="B665" s="1"/>
      <c r="C665" s="81"/>
      <c r="M665" s="102"/>
      <c r="N665" s="1"/>
    </row>
    <row r="666" spans="1:14" ht="33" customHeight="1">
      <c r="A666" s="1"/>
      <c r="B666" s="1"/>
      <c r="C666" s="81"/>
      <c r="M666" s="102"/>
      <c r="N666" s="1"/>
    </row>
    <row r="667" spans="1:14" ht="33" customHeight="1">
      <c r="A667" s="1"/>
      <c r="B667" s="1"/>
      <c r="C667" s="81"/>
      <c r="M667" s="102"/>
      <c r="N667" s="1"/>
    </row>
    <row r="668" spans="1:14" ht="33" customHeight="1">
      <c r="A668" s="1"/>
      <c r="B668" s="1"/>
      <c r="C668" s="81"/>
      <c r="M668" s="102"/>
      <c r="N668" s="1"/>
    </row>
    <row r="669" spans="1:14" ht="33" customHeight="1">
      <c r="A669" s="1"/>
      <c r="B669" s="1"/>
      <c r="C669" s="81"/>
      <c r="M669" s="102"/>
      <c r="N669" s="1"/>
    </row>
    <row r="670" spans="1:14" ht="33" customHeight="1">
      <c r="A670" s="1"/>
      <c r="B670" s="1"/>
      <c r="C670" s="81"/>
      <c r="M670" s="102"/>
      <c r="N670" s="1"/>
    </row>
    <row r="671" spans="1:14" ht="33" customHeight="1">
      <c r="A671" s="1"/>
      <c r="B671" s="1"/>
      <c r="C671" s="81"/>
      <c r="M671" s="102"/>
      <c r="N671" s="1"/>
    </row>
    <row r="672" spans="1:14" ht="33" customHeight="1">
      <c r="A672" s="1"/>
      <c r="B672" s="1"/>
      <c r="C672" s="81"/>
      <c r="M672" s="102"/>
      <c r="N672" s="1"/>
    </row>
    <row r="673" spans="1:14" ht="33" customHeight="1">
      <c r="A673" s="1"/>
      <c r="B673" s="1"/>
      <c r="C673" s="81"/>
      <c r="M673" s="102"/>
      <c r="N673" s="1"/>
    </row>
    <row r="674" spans="1:14" ht="33" customHeight="1">
      <c r="A674" s="1"/>
      <c r="B674" s="1"/>
      <c r="C674" s="81"/>
      <c r="M674" s="102"/>
      <c r="N674" s="1"/>
    </row>
    <row r="675" spans="1:14" ht="33" customHeight="1">
      <c r="A675" s="1"/>
      <c r="B675" s="1"/>
      <c r="C675" s="81"/>
      <c r="M675" s="102"/>
      <c r="N675" s="1"/>
    </row>
    <row r="676" spans="1:14" ht="33" customHeight="1">
      <c r="A676" s="1"/>
      <c r="B676" s="1"/>
      <c r="C676" s="81"/>
      <c r="M676" s="102"/>
      <c r="N676" s="1"/>
    </row>
    <row r="677" spans="1:14" ht="33" customHeight="1">
      <c r="A677" s="1"/>
      <c r="B677" s="1"/>
      <c r="C677" s="81"/>
      <c r="M677" s="102"/>
      <c r="N677" s="1"/>
    </row>
    <row r="678" spans="1:14" ht="33" customHeight="1">
      <c r="A678" s="1"/>
      <c r="B678" s="1"/>
      <c r="C678" s="81"/>
      <c r="M678" s="102"/>
      <c r="N678" s="1"/>
    </row>
    <row r="679" spans="1:14" ht="33" customHeight="1">
      <c r="A679" s="1"/>
      <c r="B679" s="1"/>
      <c r="C679" s="81"/>
      <c r="M679" s="102"/>
      <c r="N679" s="1"/>
    </row>
    <row r="680" spans="1:14" ht="33" customHeight="1">
      <c r="A680" s="1"/>
      <c r="B680" s="1"/>
      <c r="C680" s="81"/>
      <c r="M680" s="102"/>
      <c r="N680" s="1"/>
    </row>
    <row r="681" spans="1:14" ht="33" customHeight="1">
      <c r="A681" s="1"/>
      <c r="B681" s="1"/>
      <c r="C681" s="81"/>
      <c r="M681" s="102"/>
      <c r="N681" s="1"/>
    </row>
    <row r="682" spans="1:14" ht="33" customHeight="1">
      <c r="A682" s="1"/>
      <c r="B682" s="1"/>
      <c r="C682" s="81"/>
      <c r="M682" s="102"/>
      <c r="N682" s="1"/>
    </row>
    <row r="683" spans="1:14" ht="33" customHeight="1">
      <c r="A683" s="1"/>
      <c r="B683" s="1"/>
      <c r="C683" s="81"/>
      <c r="M683" s="102"/>
      <c r="N683" s="1"/>
    </row>
    <row r="684" spans="1:14" ht="33" customHeight="1">
      <c r="A684" s="1"/>
      <c r="B684" s="1"/>
      <c r="C684" s="81"/>
      <c r="M684" s="102"/>
      <c r="N684" s="1"/>
    </row>
    <row r="685" spans="1:14" ht="33" customHeight="1">
      <c r="A685" s="1"/>
      <c r="B685" s="1"/>
      <c r="C685" s="81"/>
      <c r="M685" s="102"/>
      <c r="N685" s="1"/>
    </row>
    <row r="686" spans="1:14" ht="33" customHeight="1">
      <c r="A686" s="1"/>
      <c r="B686" s="1"/>
      <c r="C686" s="81"/>
      <c r="M686" s="102"/>
      <c r="N686" s="1"/>
    </row>
    <row r="687" spans="1:14" ht="33" customHeight="1">
      <c r="A687" s="1"/>
      <c r="B687" s="1"/>
      <c r="C687" s="81"/>
      <c r="M687" s="102"/>
      <c r="N687" s="1"/>
    </row>
    <row r="688" spans="1:14" ht="33" customHeight="1">
      <c r="A688" s="1"/>
      <c r="B688" s="1"/>
      <c r="C688" s="81"/>
      <c r="M688" s="102"/>
      <c r="N688" s="1"/>
    </row>
    <row r="689" spans="1:14" ht="33" customHeight="1">
      <c r="A689" s="1"/>
      <c r="B689" s="1"/>
      <c r="C689" s="81"/>
      <c r="M689" s="102"/>
      <c r="N689" s="1"/>
    </row>
    <row r="690" spans="1:14" ht="33" customHeight="1">
      <c r="A690" s="1"/>
      <c r="B690" s="1"/>
      <c r="C690" s="81"/>
      <c r="M690" s="102"/>
      <c r="N690" s="1"/>
    </row>
    <row r="691" spans="1:14" ht="33" customHeight="1">
      <c r="A691" s="1"/>
      <c r="B691" s="1"/>
      <c r="C691" s="81"/>
      <c r="M691" s="102"/>
      <c r="N691" s="1"/>
    </row>
    <row r="692" spans="1:14" ht="33" customHeight="1">
      <c r="A692" s="1"/>
      <c r="B692" s="1"/>
      <c r="C692" s="81"/>
      <c r="M692" s="102"/>
      <c r="N692" s="1"/>
    </row>
    <row r="693" spans="1:14" ht="33" customHeight="1">
      <c r="A693" s="1"/>
      <c r="B693" s="1"/>
      <c r="C693" s="81"/>
      <c r="M693" s="102"/>
      <c r="N693" s="1"/>
    </row>
    <row r="694" spans="1:14" ht="33" customHeight="1">
      <c r="A694" s="1"/>
      <c r="B694" s="1"/>
      <c r="C694" s="81"/>
      <c r="M694" s="102"/>
      <c r="N694" s="1"/>
    </row>
    <row r="695" spans="1:14" ht="33" customHeight="1">
      <c r="A695" s="1"/>
      <c r="B695" s="1"/>
      <c r="C695" s="81"/>
      <c r="M695" s="102"/>
      <c r="N695" s="1"/>
    </row>
    <row r="696" spans="1:14" ht="33" customHeight="1">
      <c r="A696" s="1"/>
      <c r="B696" s="1"/>
      <c r="C696" s="81"/>
      <c r="M696" s="102"/>
      <c r="N696" s="1"/>
    </row>
    <row r="697" spans="1:14" ht="33" customHeight="1">
      <c r="A697" s="1"/>
      <c r="B697" s="1"/>
      <c r="C697" s="81"/>
      <c r="M697" s="102"/>
      <c r="N697" s="1"/>
    </row>
    <row r="698" spans="1:14" ht="33" customHeight="1">
      <c r="A698" s="1"/>
      <c r="B698" s="1"/>
      <c r="C698" s="81"/>
      <c r="M698" s="102"/>
      <c r="N698" s="1"/>
    </row>
    <row r="699" spans="1:14" ht="33" customHeight="1">
      <c r="A699" s="1"/>
      <c r="B699" s="1"/>
      <c r="C699" s="81"/>
      <c r="M699" s="102"/>
      <c r="N699" s="1"/>
    </row>
    <row r="700" spans="1:14" ht="33" customHeight="1">
      <c r="A700" s="1"/>
      <c r="B700" s="1"/>
      <c r="C700" s="81"/>
      <c r="M700" s="102"/>
      <c r="N700" s="1"/>
    </row>
    <row r="701" spans="1:14" ht="33" customHeight="1">
      <c r="A701" s="1"/>
      <c r="B701" s="1"/>
      <c r="C701" s="81"/>
      <c r="M701" s="102"/>
      <c r="N701" s="1"/>
    </row>
    <row r="702" spans="1:14" ht="33" customHeight="1">
      <c r="A702" s="1"/>
      <c r="B702" s="1"/>
      <c r="C702" s="81"/>
      <c r="M702" s="102"/>
      <c r="N702" s="1"/>
    </row>
    <row r="703" spans="1:14" ht="33" customHeight="1">
      <c r="A703" s="1"/>
      <c r="B703" s="1"/>
      <c r="C703" s="81"/>
      <c r="M703" s="102"/>
      <c r="N703" s="1"/>
    </row>
    <row r="704" spans="1:14" ht="33" customHeight="1">
      <c r="A704" s="1"/>
      <c r="B704" s="1"/>
      <c r="C704" s="81"/>
      <c r="M704" s="102"/>
      <c r="N704" s="1"/>
    </row>
    <row r="705" spans="1:14" ht="33" customHeight="1">
      <c r="A705" s="1"/>
      <c r="B705" s="1"/>
      <c r="C705" s="81"/>
      <c r="M705" s="102"/>
      <c r="N705" s="1"/>
    </row>
    <row r="706" spans="1:14" ht="33" customHeight="1">
      <c r="A706" s="1"/>
      <c r="B706" s="1"/>
      <c r="C706" s="81"/>
      <c r="M706" s="102"/>
      <c r="N706" s="1"/>
    </row>
    <row r="707" spans="1:14" ht="33" customHeight="1">
      <c r="A707" s="1"/>
      <c r="B707" s="1"/>
      <c r="C707" s="81"/>
      <c r="M707" s="102"/>
      <c r="N707" s="1"/>
    </row>
    <row r="708" spans="1:14" ht="33" customHeight="1">
      <c r="A708" s="1"/>
      <c r="B708" s="1"/>
      <c r="C708" s="81"/>
      <c r="M708" s="102"/>
      <c r="N708" s="1"/>
    </row>
    <row r="709" spans="1:14" ht="33" customHeight="1">
      <c r="A709" s="1"/>
      <c r="B709" s="1"/>
      <c r="C709" s="81"/>
      <c r="M709" s="102"/>
      <c r="N709" s="1"/>
    </row>
    <row r="710" spans="1:14" ht="33" customHeight="1">
      <c r="A710" s="1"/>
      <c r="B710" s="1"/>
      <c r="C710" s="81"/>
      <c r="M710" s="102"/>
      <c r="N710" s="1"/>
    </row>
    <row r="711" spans="1:14" ht="33" customHeight="1">
      <c r="A711" s="1"/>
      <c r="B711" s="1"/>
      <c r="C711" s="81"/>
      <c r="M711" s="102"/>
      <c r="N711" s="1"/>
    </row>
    <row r="712" spans="1:14" ht="33" customHeight="1">
      <c r="A712" s="1"/>
      <c r="B712" s="1"/>
      <c r="C712" s="81"/>
      <c r="M712" s="102"/>
      <c r="N712" s="1"/>
    </row>
    <row r="713" spans="1:14" ht="33" customHeight="1">
      <c r="A713" s="1"/>
      <c r="B713" s="1"/>
      <c r="C713" s="81"/>
      <c r="M713" s="102"/>
      <c r="N713" s="1"/>
    </row>
    <row r="714" spans="1:14" ht="33" customHeight="1">
      <c r="A714" s="1"/>
      <c r="B714" s="1"/>
      <c r="C714" s="81"/>
      <c r="M714" s="102"/>
      <c r="N714" s="1"/>
    </row>
    <row r="715" spans="1:14" ht="33" customHeight="1">
      <c r="A715" s="1"/>
      <c r="B715" s="1"/>
      <c r="C715" s="81"/>
      <c r="M715" s="102"/>
      <c r="N715" s="1"/>
    </row>
    <row r="716" spans="1:14" ht="33" customHeight="1">
      <c r="A716" s="1"/>
      <c r="B716" s="1"/>
      <c r="C716" s="81"/>
      <c r="M716" s="102"/>
      <c r="N716" s="1"/>
    </row>
    <row r="717" spans="1:14" ht="33" customHeight="1">
      <c r="A717" s="1"/>
      <c r="B717" s="1"/>
      <c r="C717" s="81"/>
      <c r="M717" s="102"/>
      <c r="N717" s="1"/>
    </row>
    <row r="718" spans="1:14" ht="33" customHeight="1">
      <c r="A718" s="1"/>
      <c r="B718" s="1"/>
      <c r="C718" s="81"/>
      <c r="M718" s="102"/>
      <c r="N718" s="1"/>
    </row>
    <row r="719" spans="1:14" ht="33" customHeight="1">
      <c r="A719" s="1"/>
      <c r="B719" s="1"/>
      <c r="C719" s="81"/>
      <c r="M719" s="102"/>
      <c r="N719" s="1"/>
    </row>
    <row r="720" spans="1:14" ht="33" customHeight="1">
      <c r="A720" s="1"/>
      <c r="B720" s="1"/>
      <c r="C720" s="81"/>
      <c r="M720" s="102"/>
      <c r="N720" s="1"/>
    </row>
    <row r="721" spans="1:14" ht="33" customHeight="1">
      <c r="A721" s="1"/>
      <c r="B721" s="1"/>
      <c r="C721" s="81"/>
      <c r="M721" s="102"/>
      <c r="N721" s="1"/>
    </row>
    <row r="722" spans="1:14" ht="33" customHeight="1">
      <c r="A722" s="1"/>
      <c r="B722" s="1"/>
      <c r="C722" s="81"/>
      <c r="M722" s="102"/>
      <c r="N722" s="1"/>
    </row>
    <row r="723" spans="1:14" ht="33" customHeight="1">
      <c r="A723" s="1"/>
      <c r="B723" s="1"/>
      <c r="C723" s="81"/>
      <c r="M723" s="102"/>
      <c r="N723" s="1"/>
    </row>
    <row r="724" spans="1:14" ht="33" customHeight="1">
      <c r="A724" s="1"/>
      <c r="B724" s="1"/>
      <c r="C724" s="81"/>
      <c r="M724" s="102"/>
      <c r="N724" s="1"/>
    </row>
    <row r="725" spans="1:14" ht="33" customHeight="1">
      <c r="A725" s="1"/>
      <c r="B725" s="1"/>
      <c r="C725" s="81"/>
      <c r="M725" s="102"/>
      <c r="N725" s="1"/>
    </row>
    <row r="726" spans="1:14" ht="33" customHeight="1">
      <c r="A726" s="1"/>
      <c r="B726" s="1"/>
      <c r="C726" s="81"/>
      <c r="M726" s="102"/>
      <c r="N726" s="1"/>
    </row>
    <row r="727" spans="1:14" ht="33" customHeight="1">
      <c r="A727" s="1"/>
      <c r="B727" s="1"/>
      <c r="C727" s="81"/>
      <c r="M727" s="102"/>
      <c r="N727" s="1"/>
    </row>
    <row r="728" spans="1:14" ht="33" customHeight="1">
      <c r="A728" s="1"/>
      <c r="B728" s="1"/>
      <c r="C728" s="81"/>
      <c r="M728" s="102"/>
      <c r="N728" s="1"/>
    </row>
    <row r="729" spans="1:14" ht="33" customHeight="1">
      <c r="A729" s="1"/>
      <c r="B729" s="1"/>
      <c r="C729" s="81"/>
      <c r="M729" s="102"/>
      <c r="N729" s="1"/>
    </row>
    <row r="730" spans="1:14" ht="33" customHeight="1">
      <c r="A730" s="1"/>
      <c r="B730" s="1"/>
      <c r="C730" s="81"/>
      <c r="M730" s="102"/>
      <c r="N730" s="1"/>
    </row>
    <row r="731" spans="1:14" ht="33" customHeight="1">
      <c r="A731" s="1"/>
      <c r="B731" s="1"/>
      <c r="C731" s="81"/>
      <c r="M731" s="102"/>
      <c r="N731" s="1"/>
    </row>
    <row r="732" spans="1:14" ht="33" customHeight="1">
      <c r="A732" s="1"/>
      <c r="B732" s="1"/>
      <c r="C732" s="81"/>
      <c r="M732" s="102"/>
      <c r="N732" s="1"/>
    </row>
    <row r="733" spans="1:14" ht="33" customHeight="1">
      <c r="A733" s="1"/>
      <c r="B733" s="1"/>
      <c r="C733" s="81"/>
      <c r="M733" s="102"/>
      <c r="N733" s="1"/>
    </row>
    <row r="734" spans="1:14" ht="33" customHeight="1">
      <c r="A734" s="1"/>
      <c r="B734" s="1"/>
      <c r="C734" s="81"/>
      <c r="M734" s="102"/>
      <c r="N734" s="1"/>
    </row>
    <row r="735" spans="1:14" ht="33" customHeight="1">
      <c r="A735" s="1"/>
      <c r="B735" s="1"/>
      <c r="C735" s="81"/>
      <c r="M735" s="102"/>
      <c r="N735" s="1"/>
    </row>
    <row r="736" spans="1:14" ht="33" customHeight="1">
      <c r="A736" s="1"/>
      <c r="B736" s="1"/>
      <c r="C736" s="81"/>
      <c r="M736" s="102"/>
      <c r="N736" s="1"/>
    </row>
    <row r="737" spans="1:14" ht="33" customHeight="1">
      <c r="A737" s="1"/>
      <c r="B737" s="1"/>
      <c r="C737" s="81"/>
      <c r="M737" s="102"/>
      <c r="N737" s="1"/>
    </row>
    <row r="738" spans="1:14" ht="33" customHeight="1">
      <c r="A738" s="1"/>
      <c r="B738" s="1"/>
      <c r="C738" s="81"/>
      <c r="M738" s="102"/>
      <c r="N738" s="1"/>
    </row>
    <row r="739" spans="1:14" ht="33" customHeight="1">
      <c r="A739" s="1"/>
      <c r="B739" s="1"/>
      <c r="C739" s="81"/>
      <c r="M739" s="102"/>
      <c r="N739" s="1"/>
    </row>
    <row r="740" spans="1:14" ht="33" customHeight="1">
      <c r="A740" s="1"/>
      <c r="B740" s="1"/>
      <c r="C740" s="81"/>
      <c r="M740" s="102"/>
      <c r="N740" s="1"/>
    </row>
    <row r="741" spans="1:14" ht="33" customHeight="1">
      <c r="A741" s="1"/>
      <c r="B741" s="1"/>
      <c r="C741" s="81"/>
      <c r="M741" s="102"/>
      <c r="N741" s="1"/>
    </row>
    <row r="742" spans="1:14" ht="33" customHeight="1">
      <c r="A742" s="1"/>
      <c r="B742" s="1"/>
      <c r="C742" s="81"/>
      <c r="M742" s="102"/>
      <c r="N742" s="1"/>
    </row>
    <row r="743" spans="1:14" ht="33" customHeight="1">
      <c r="A743" s="1"/>
      <c r="B743" s="1"/>
      <c r="C743" s="81"/>
      <c r="M743" s="102"/>
      <c r="N743" s="1"/>
    </row>
    <row r="744" spans="1:14" ht="33" customHeight="1">
      <c r="A744" s="1"/>
      <c r="B744" s="1"/>
      <c r="C744" s="81"/>
      <c r="M744" s="102"/>
      <c r="N744" s="1"/>
    </row>
    <row r="745" spans="1:14" ht="33" customHeight="1">
      <c r="A745" s="1"/>
      <c r="B745" s="1"/>
      <c r="C745" s="81"/>
      <c r="M745" s="102"/>
      <c r="N745" s="1"/>
    </row>
    <row r="746" spans="1:14" ht="33" customHeight="1">
      <c r="A746" s="1"/>
      <c r="B746" s="1"/>
      <c r="C746" s="81"/>
      <c r="M746" s="102"/>
      <c r="N746" s="1"/>
    </row>
    <row r="747" spans="1:14" ht="33" customHeight="1">
      <c r="A747" s="1"/>
      <c r="B747" s="1"/>
      <c r="C747" s="81"/>
      <c r="M747" s="102"/>
      <c r="N747" s="1"/>
    </row>
    <row r="748" spans="1:14" ht="33" customHeight="1">
      <c r="A748" s="1"/>
      <c r="B748" s="1"/>
      <c r="C748" s="81"/>
      <c r="M748" s="102"/>
      <c r="N748" s="1"/>
    </row>
    <row r="749" spans="1:14" ht="33" customHeight="1">
      <c r="A749" s="1"/>
      <c r="B749" s="1"/>
      <c r="C749" s="81"/>
      <c r="M749" s="102"/>
      <c r="N749" s="1"/>
    </row>
    <row r="750" spans="1:14" ht="33" customHeight="1">
      <c r="A750" s="1"/>
      <c r="B750" s="1"/>
      <c r="C750" s="81"/>
      <c r="M750" s="102"/>
      <c r="N750" s="1"/>
    </row>
    <row r="751" spans="1:14" ht="33" customHeight="1">
      <c r="A751" s="1"/>
      <c r="B751" s="1"/>
      <c r="C751" s="81"/>
      <c r="M751" s="102"/>
      <c r="N751" s="1"/>
    </row>
    <row r="752" spans="1:14" ht="33" customHeight="1">
      <c r="A752" s="1"/>
      <c r="B752" s="1"/>
      <c r="C752" s="81"/>
      <c r="M752" s="102"/>
      <c r="N752" s="1"/>
    </row>
    <row r="753" spans="1:14" ht="33" customHeight="1">
      <c r="A753" s="1"/>
      <c r="B753" s="1"/>
      <c r="C753" s="81"/>
      <c r="M753" s="102"/>
      <c r="N753" s="1"/>
    </row>
    <row r="754" spans="1:14" ht="33" customHeight="1">
      <c r="A754" s="1"/>
      <c r="B754" s="1"/>
      <c r="C754" s="81"/>
      <c r="M754" s="102"/>
      <c r="N754" s="1"/>
    </row>
    <row r="755" spans="1:14" ht="33" customHeight="1">
      <c r="A755" s="1"/>
      <c r="B755" s="1"/>
      <c r="C755" s="81"/>
      <c r="M755" s="102"/>
      <c r="N755" s="1"/>
    </row>
    <row r="756" spans="1:14" ht="33" customHeight="1">
      <c r="A756" s="1"/>
      <c r="B756" s="1"/>
      <c r="C756" s="81"/>
      <c r="M756" s="102"/>
      <c r="N756" s="1"/>
    </row>
    <row r="757" spans="1:14" ht="33" customHeight="1">
      <c r="A757" s="1"/>
      <c r="B757" s="1"/>
      <c r="C757" s="81"/>
      <c r="M757" s="102"/>
      <c r="N757" s="1"/>
    </row>
    <row r="758" spans="1:14" ht="33" customHeight="1">
      <c r="A758" s="1"/>
      <c r="B758" s="1"/>
      <c r="C758" s="81"/>
      <c r="M758" s="102"/>
      <c r="N758" s="1"/>
    </row>
    <row r="759" spans="1:14" ht="33" customHeight="1">
      <c r="A759" s="1"/>
      <c r="B759" s="1"/>
      <c r="C759" s="81"/>
      <c r="M759" s="102"/>
      <c r="N759" s="1"/>
    </row>
    <row r="760" spans="1:14" ht="33" customHeight="1">
      <c r="A760" s="1"/>
      <c r="B760" s="1"/>
      <c r="C760" s="81"/>
      <c r="M760" s="102"/>
      <c r="N760" s="1"/>
    </row>
    <row r="761" spans="1:14" ht="33" customHeight="1">
      <c r="A761" s="1"/>
      <c r="B761" s="1"/>
      <c r="C761" s="81"/>
      <c r="M761" s="102"/>
      <c r="N761" s="1"/>
    </row>
    <row r="762" spans="1:14" ht="33" customHeight="1">
      <c r="A762" s="1"/>
      <c r="B762" s="1"/>
      <c r="C762" s="81"/>
      <c r="M762" s="102"/>
      <c r="N762" s="1"/>
    </row>
    <row r="763" spans="1:14" ht="33" customHeight="1">
      <c r="A763" s="1"/>
      <c r="B763" s="1"/>
      <c r="C763" s="81"/>
      <c r="M763" s="102"/>
      <c r="N763" s="1"/>
    </row>
    <row r="764" spans="1:14" ht="33" customHeight="1">
      <c r="A764" s="1"/>
      <c r="B764" s="1"/>
      <c r="C764" s="81"/>
      <c r="M764" s="102"/>
      <c r="N764" s="1"/>
    </row>
    <row r="765" spans="1:14" ht="33" customHeight="1">
      <c r="A765" s="1"/>
      <c r="B765" s="1"/>
      <c r="C765" s="81"/>
      <c r="M765" s="102"/>
      <c r="N765" s="1"/>
    </row>
    <row r="766" spans="1:14" ht="33" customHeight="1">
      <c r="A766" s="1"/>
      <c r="B766" s="1"/>
      <c r="C766" s="81"/>
      <c r="M766" s="102"/>
      <c r="N766" s="1"/>
    </row>
    <row r="767" spans="1:14" ht="33" customHeight="1">
      <c r="A767" s="1"/>
      <c r="B767" s="1"/>
      <c r="C767" s="81"/>
      <c r="M767" s="102"/>
      <c r="N767" s="1"/>
    </row>
    <row r="768" spans="1:14" ht="33" customHeight="1">
      <c r="A768" s="1"/>
      <c r="B768" s="1"/>
      <c r="C768" s="81"/>
      <c r="M768" s="102"/>
      <c r="N768" s="1"/>
    </row>
    <row r="769" spans="1:14" ht="33" customHeight="1">
      <c r="A769" s="1"/>
      <c r="B769" s="1"/>
      <c r="C769" s="81"/>
      <c r="M769" s="102"/>
      <c r="N769" s="1"/>
    </row>
    <row r="770" spans="1:14" ht="33" customHeight="1">
      <c r="A770" s="1"/>
      <c r="B770" s="1"/>
      <c r="C770" s="81"/>
      <c r="M770" s="102"/>
      <c r="N770" s="1"/>
    </row>
    <row r="771" spans="1:14" ht="33" customHeight="1">
      <c r="A771" s="1"/>
      <c r="B771" s="1"/>
      <c r="C771" s="81"/>
      <c r="M771" s="102"/>
      <c r="N771" s="1"/>
    </row>
    <row r="772" spans="1:14" ht="33" customHeight="1">
      <c r="A772" s="1"/>
      <c r="B772" s="1"/>
      <c r="C772" s="81"/>
      <c r="M772" s="102"/>
      <c r="N772" s="1"/>
    </row>
    <row r="773" spans="1:14" ht="33" customHeight="1">
      <c r="A773" s="1"/>
      <c r="B773" s="1"/>
      <c r="C773" s="81"/>
      <c r="M773" s="102"/>
      <c r="N773" s="1"/>
    </row>
    <row r="774" spans="1:14" ht="33" customHeight="1">
      <c r="A774" s="1"/>
      <c r="B774" s="1"/>
      <c r="C774" s="81"/>
      <c r="M774" s="102"/>
      <c r="N774" s="1"/>
    </row>
    <row r="775" spans="1:14" ht="33" customHeight="1">
      <c r="A775" s="1"/>
      <c r="B775" s="1"/>
      <c r="C775" s="81"/>
      <c r="M775" s="102"/>
      <c r="N775" s="1"/>
    </row>
    <row r="776" spans="1:14" ht="33" customHeight="1">
      <c r="A776" s="1"/>
      <c r="B776" s="1"/>
      <c r="C776" s="81"/>
      <c r="M776" s="102"/>
      <c r="N776" s="1"/>
    </row>
    <row r="777" spans="1:14" ht="33" customHeight="1">
      <c r="A777" s="1"/>
      <c r="B777" s="1"/>
      <c r="C777" s="81"/>
      <c r="M777" s="102"/>
      <c r="N777" s="1"/>
    </row>
    <row r="778" spans="1:14" ht="33" customHeight="1">
      <c r="A778" s="1"/>
      <c r="B778" s="1"/>
      <c r="C778" s="81"/>
      <c r="M778" s="102"/>
      <c r="N778" s="1"/>
    </row>
    <row r="779" spans="1:14" ht="33" customHeight="1">
      <c r="A779" s="1"/>
      <c r="B779" s="1"/>
      <c r="C779" s="81"/>
      <c r="M779" s="102"/>
      <c r="N779" s="1"/>
    </row>
    <row r="780" spans="1:14" ht="33" customHeight="1">
      <c r="A780" s="1"/>
      <c r="B780" s="1"/>
      <c r="C780" s="81"/>
      <c r="M780" s="102"/>
      <c r="N780" s="1"/>
    </row>
    <row r="781" spans="1:14" ht="33" customHeight="1">
      <c r="A781" s="1"/>
      <c r="B781" s="1"/>
      <c r="C781" s="81"/>
      <c r="M781" s="102"/>
      <c r="N781" s="1"/>
    </row>
    <row r="782" spans="1:14" ht="33" customHeight="1">
      <c r="A782" s="1"/>
      <c r="B782" s="1"/>
      <c r="C782" s="81"/>
      <c r="M782" s="102"/>
      <c r="N782" s="1"/>
    </row>
    <row r="783" spans="1:14" ht="33" customHeight="1">
      <c r="A783" s="1"/>
      <c r="B783" s="1"/>
      <c r="C783" s="81"/>
      <c r="M783" s="102"/>
      <c r="N783" s="1"/>
    </row>
    <row r="784" spans="1:14" ht="33" customHeight="1">
      <c r="A784" s="1"/>
      <c r="B784" s="1"/>
      <c r="C784" s="81"/>
      <c r="M784" s="102"/>
      <c r="N784" s="1"/>
    </row>
    <row r="785" spans="1:14" ht="33" customHeight="1">
      <c r="A785" s="1"/>
      <c r="B785" s="1"/>
      <c r="C785" s="81"/>
      <c r="M785" s="102"/>
      <c r="N785" s="1"/>
    </row>
    <row r="786" spans="1:14" ht="33" customHeight="1">
      <c r="A786" s="1"/>
      <c r="B786" s="1"/>
      <c r="C786" s="81"/>
      <c r="M786" s="102"/>
      <c r="N786" s="1"/>
    </row>
    <row r="787" spans="1:14" ht="33" customHeight="1">
      <c r="A787" s="1"/>
      <c r="B787" s="1"/>
      <c r="C787" s="81"/>
      <c r="M787" s="102"/>
      <c r="N787" s="1"/>
    </row>
    <row r="788" spans="1:14" ht="33" customHeight="1">
      <c r="A788" s="1"/>
      <c r="B788" s="1"/>
      <c r="C788" s="81"/>
      <c r="M788" s="102"/>
      <c r="N788" s="1"/>
    </row>
    <row r="789" spans="1:14" ht="33" customHeight="1">
      <c r="A789" s="1"/>
      <c r="B789" s="1"/>
      <c r="C789" s="81"/>
      <c r="M789" s="102"/>
      <c r="N789" s="1"/>
    </row>
    <row r="790" spans="1:14" ht="33" customHeight="1">
      <c r="A790" s="1"/>
      <c r="B790" s="1"/>
      <c r="C790" s="81"/>
      <c r="M790" s="102"/>
      <c r="N790" s="1"/>
    </row>
    <row r="791" spans="1:14" ht="33" customHeight="1">
      <c r="A791" s="1"/>
      <c r="B791" s="1"/>
      <c r="C791" s="81"/>
      <c r="M791" s="102"/>
      <c r="N791" s="1"/>
    </row>
    <row r="792" spans="1:14" ht="33" customHeight="1">
      <c r="A792" s="1"/>
      <c r="B792" s="1"/>
      <c r="C792" s="81"/>
      <c r="M792" s="102"/>
      <c r="N792" s="1"/>
    </row>
    <row r="793" spans="1:14" ht="33" customHeight="1">
      <c r="A793" s="1"/>
      <c r="B793" s="1"/>
      <c r="C793" s="81"/>
      <c r="M793" s="102"/>
      <c r="N793" s="1"/>
    </row>
    <row r="794" spans="1:14" ht="33" customHeight="1">
      <c r="A794" s="1"/>
      <c r="B794" s="1"/>
      <c r="C794" s="81"/>
      <c r="M794" s="102"/>
      <c r="N794" s="1"/>
    </row>
    <row r="795" spans="1:14" ht="33" customHeight="1">
      <c r="A795" s="1"/>
      <c r="B795" s="1"/>
      <c r="C795" s="81"/>
      <c r="M795" s="102"/>
      <c r="N795" s="1"/>
    </row>
    <row r="796" spans="1:14" ht="33" customHeight="1">
      <c r="A796" s="1"/>
      <c r="B796" s="1"/>
      <c r="C796" s="81"/>
      <c r="M796" s="102"/>
      <c r="N796" s="1"/>
    </row>
    <row r="797" spans="1:14" ht="33" customHeight="1">
      <c r="A797" s="1"/>
      <c r="B797" s="1"/>
      <c r="C797" s="81"/>
      <c r="M797" s="102"/>
      <c r="N797" s="1"/>
    </row>
    <row r="798" spans="1:14" ht="33" customHeight="1">
      <c r="A798" s="1"/>
      <c r="B798" s="1"/>
      <c r="C798" s="81"/>
      <c r="M798" s="102"/>
      <c r="N798" s="1"/>
    </row>
    <row r="799" spans="1:14" ht="33" customHeight="1">
      <c r="A799" s="1"/>
      <c r="B799" s="1"/>
      <c r="C799" s="81"/>
      <c r="M799" s="102"/>
      <c r="N799" s="1"/>
    </row>
    <row r="800" spans="1:14" ht="33" customHeight="1">
      <c r="A800" s="1"/>
      <c r="B800" s="1"/>
      <c r="C800" s="81"/>
      <c r="M800" s="102"/>
      <c r="N800" s="1"/>
    </row>
    <row r="801" spans="1:14" ht="33" customHeight="1">
      <c r="A801" s="1"/>
      <c r="B801" s="1"/>
      <c r="C801" s="81"/>
      <c r="M801" s="102"/>
      <c r="N801" s="1"/>
    </row>
    <row r="802" spans="1:14" ht="33" customHeight="1">
      <c r="A802" s="1"/>
      <c r="B802" s="1"/>
      <c r="C802" s="81"/>
      <c r="M802" s="102"/>
      <c r="N802" s="1"/>
    </row>
    <row r="803" spans="1:14" ht="33" customHeight="1">
      <c r="A803" s="1"/>
      <c r="B803" s="1"/>
      <c r="C803" s="81"/>
      <c r="M803" s="102"/>
      <c r="N803" s="1"/>
    </row>
    <row r="804" spans="1:14" ht="33" customHeight="1">
      <c r="A804" s="1"/>
      <c r="B804" s="1"/>
      <c r="C804" s="81"/>
      <c r="M804" s="102"/>
      <c r="N804" s="1"/>
    </row>
    <row r="805" spans="1:14" ht="33" customHeight="1">
      <c r="A805" s="1"/>
      <c r="B805" s="1"/>
      <c r="C805" s="81"/>
      <c r="M805" s="102"/>
      <c r="N805" s="1"/>
    </row>
    <row r="806" spans="1:14" ht="33" customHeight="1">
      <c r="A806" s="1"/>
      <c r="B806" s="1"/>
      <c r="C806" s="81"/>
      <c r="M806" s="102"/>
      <c r="N806" s="1"/>
    </row>
    <row r="807" spans="1:14" ht="33" customHeight="1">
      <c r="A807" s="1"/>
      <c r="B807" s="1"/>
      <c r="C807" s="81"/>
      <c r="M807" s="102"/>
      <c r="N807" s="1"/>
    </row>
    <row r="808" spans="1:14" ht="33" customHeight="1">
      <c r="A808" s="1"/>
      <c r="B808" s="1"/>
      <c r="C808" s="81"/>
      <c r="M808" s="102"/>
      <c r="N808" s="1"/>
    </row>
    <row r="809" spans="1:14" ht="33" customHeight="1">
      <c r="A809" s="1"/>
      <c r="B809" s="1"/>
      <c r="C809" s="81"/>
      <c r="M809" s="102"/>
      <c r="N809" s="1"/>
    </row>
    <row r="810" spans="1:14" ht="33" customHeight="1">
      <c r="A810" s="1"/>
      <c r="B810" s="1"/>
      <c r="C810" s="81"/>
      <c r="M810" s="102"/>
      <c r="N810" s="1"/>
    </row>
    <row r="811" spans="1:14" ht="33" customHeight="1">
      <c r="A811" s="1"/>
      <c r="B811" s="1"/>
      <c r="C811" s="81"/>
      <c r="M811" s="102"/>
      <c r="N811" s="1"/>
    </row>
    <row r="812" spans="1:14" ht="33" customHeight="1">
      <c r="A812" s="1"/>
      <c r="B812" s="1"/>
      <c r="C812" s="81"/>
      <c r="M812" s="102"/>
      <c r="N812" s="1"/>
    </row>
    <row r="813" spans="1:14" ht="33" customHeight="1">
      <c r="A813" s="1"/>
      <c r="B813" s="1"/>
      <c r="C813" s="81"/>
      <c r="M813" s="102"/>
      <c r="N813" s="1"/>
    </row>
    <row r="814" spans="1:14" ht="33" customHeight="1">
      <c r="A814" s="1"/>
      <c r="B814" s="1"/>
      <c r="C814" s="81"/>
      <c r="M814" s="102"/>
      <c r="N814" s="1"/>
    </row>
    <row r="815" spans="1:14" ht="33" customHeight="1">
      <c r="A815" s="1"/>
      <c r="B815" s="1"/>
      <c r="C815" s="81"/>
      <c r="M815" s="102"/>
      <c r="N815" s="1"/>
    </row>
    <row r="816" spans="1:14" ht="33" customHeight="1">
      <c r="A816" s="1"/>
      <c r="B816" s="1"/>
      <c r="C816" s="81"/>
      <c r="M816" s="102"/>
      <c r="N816" s="1"/>
    </row>
    <row r="817" spans="1:14" ht="33" customHeight="1">
      <c r="A817" s="1"/>
      <c r="B817" s="1"/>
      <c r="C817" s="81"/>
      <c r="M817" s="102"/>
      <c r="N817" s="1"/>
    </row>
    <row r="818" spans="1:14" ht="33" customHeight="1">
      <c r="A818" s="1"/>
      <c r="B818" s="1"/>
      <c r="C818" s="81"/>
      <c r="M818" s="102"/>
      <c r="N818" s="1"/>
    </row>
    <row r="819" spans="1:14" ht="33" customHeight="1">
      <c r="A819" s="1"/>
      <c r="B819" s="1"/>
      <c r="C819" s="81"/>
      <c r="M819" s="102"/>
      <c r="N819" s="1"/>
    </row>
    <row r="820" spans="1:14" ht="33" customHeight="1">
      <c r="A820" s="1"/>
      <c r="B820" s="1"/>
      <c r="C820" s="81"/>
      <c r="M820" s="102"/>
      <c r="N820" s="1"/>
    </row>
    <row r="821" spans="1:14" ht="33" customHeight="1">
      <c r="A821" s="1"/>
      <c r="B821" s="1"/>
      <c r="C821" s="81"/>
      <c r="M821" s="102"/>
      <c r="N821" s="1"/>
    </row>
    <row r="822" spans="1:14" ht="33" customHeight="1">
      <c r="A822" s="1"/>
      <c r="B822" s="1"/>
      <c r="C822" s="81"/>
      <c r="M822" s="102"/>
      <c r="N822" s="1"/>
    </row>
    <row r="823" spans="1:14" ht="33" customHeight="1">
      <c r="A823" s="1"/>
      <c r="B823" s="1"/>
      <c r="C823" s="81"/>
      <c r="M823" s="102"/>
      <c r="N823" s="1"/>
    </row>
    <row r="824" spans="1:14" ht="33" customHeight="1">
      <c r="A824" s="1"/>
      <c r="B824" s="1"/>
      <c r="C824" s="81"/>
      <c r="M824" s="102"/>
      <c r="N824" s="1"/>
    </row>
    <row r="825" spans="1:14" ht="33" customHeight="1">
      <c r="A825" s="1"/>
      <c r="B825" s="1"/>
      <c r="C825" s="81"/>
      <c r="M825" s="102"/>
      <c r="N825" s="1"/>
    </row>
    <row r="826" spans="1:14" ht="33" customHeight="1">
      <c r="A826" s="1"/>
      <c r="B826" s="1"/>
      <c r="C826" s="81"/>
      <c r="M826" s="102"/>
      <c r="N826" s="1"/>
    </row>
    <row r="827" spans="1:14" ht="33" customHeight="1">
      <c r="A827" s="1"/>
      <c r="B827" s="1"/>
      <c r="C827" s="81"/>
      <c r="M827" s="102"/>
      <c r="N827" s="1"/>
    </row>
    <row r="828" spans="1:14" ht="33" customHeight="1">
      <c r="A828" s="1"/>
      <c r="B828" s="1"/>
      <c r="C828" s="81"/>
      <c r="M828" s="102"/>
      <c r="N828" s="1"/>
    </row>
    <row r="829" spans="1:14" ht="33" customHeight="1">
      <c r="A829" s="1"/>
      <c r="B829" s="1"/>
      <c r="C829" s="81"/>
      <c r="M829" s="102"/>
      <c r="N829" s="1"/>
    </row>
    <row r="830" spans="1:14" ht="33" customHeight="1">
      <c r="A830" s="1"/>
      <c r="B830" s="1"/>
      <c r="C830" s="81"/>
      <c r="M830" s="102"/>
      <c r="N830" s="1"/>
    </row>
    <row r="831" spans="1:14" ht="33" customHeight="1">
      <c r="A831" s="1"/>
      <c r="B831" s="1"/>
      <c r="C831" s="81"/>
      <c r="M831" s="102"/>
      <c r="N831" s="1"/>
    </row>
    <row r="832" spans="1:14" ht="33" customHeight="1">
      <c r="A832" s="1"/>
      <c r="B832" s="1"/>
      <c r="C832" s="81"/>
      <c r="M832" s="102"/>
      <c r="N832" s="1"/>
    </row>
    <row r="833" spans="1:14" ht="33" customHeight="1">
      <c r="A833" s="1"/>
      <c r="B833" s="1"/>
      <c r="C833" s="81"/>
      <c r="M833" s="102"/>
      <c r="N833" s="1"/>
    </row>
    <row r="834" spans="1:14" ht="33" customHeight="1">
      <c r="A834" s="1"/>
      <c r="B834" s="1"/>
      <c r="C834" s="81"/>
      <c r="M834" s="102"/>
      <c r="N834" s="1"/>
    </row>
    <row r="835" spans="1:14" ht="33" customHeight="1">
      <c r="A835" s="1"/>
      <c r="B835" s="1"/>
      <c r="C835" s="81"/>
      <c r="M835" s="102"/>
      <c r="N835" s="1"/>
    </row>
    <row r="836" spans="1:14" ht="33" customHeight="1">
      <c r="A836" s="1"/>
      <c r="B836" s="1"/>
      <c r="C836" s="81"/>
      <c r="M836" s="102"/>
      <c r="N836" s="1"/>
    </row>
    <row r="837" spans="1:14" ht="33" customHeight="1">
      <c r="A837" s="1"/>
      <c r="B837" s="1"/>
      <c r="C837" s="81"/>
      <c r="M837" s="102"/>
      <c r="N837" s="1"/>
    </row>
    <row r="838" spans="1:14" ht="33" customHeight="1">
      <c r="A838" s="1"/>
      <c r="B838" s="1"/>
      <c r="C838" s="81"/>
      <c r="M838" s="102"/>
      <c r="N838" s="1"/>
    </row>
    <row r="839" spans="1:14" ht="33" customHeight="1">
      <c r="A839" s="1"/>
      <c r="B839" s="1"/>
      <c r="C839" s="81"/>
      <c r="M839" s="102"/>
      <c r="N839" s="1"/>
    </row>
    <row r="840" spans="1:14" ht="33" customHeight="1">
      <c r="A840" s="1"/>
      <c r="B840" s="1"/>
      <c r="C840" s="81"/>
      <c r="M840" s="102"/>
      <c r="N840" s="1"/>
    </row>
    <row r="841" spans="1:14" ht="33" customHeight="1">
      <c r="A841" s="1"/>
      <c r="B841" s="1"/>
      <c r="C841" s="81"/>
      <c r="M841" s="102"/>
      <c r="N841" s="1"/>
    </row>
    <row r="842" spans="1:14" ht="33" customHeight="1">
      <c r="A842" s="1"/>
      <c r="B842" s="1"/>
      <c r="C842" s="81"/>
      <c r="M842" s="102"/>
      <c r="N842" s="1"/>
    </row>
    <row r="843" spans="1:14" ht="33" customHeight="1">
      <c r="A843" s="1"/>
      <c r="B843" s="1"/>
      <c r="C843" s="81"/>
      <c r="M843" s="102"/>
      <c r="N843" s="1"/>
    </row>
    <row r="844" spans="1:14" ht="33" customHeight="1">
      <c r="A844" s="1"/>
      <c r="B844" s="1"/>
      <c r="C844" s="81"/>
      <c r="M844" s="102"/>
      <c r="N844" s="1"/>
    </row>
    <row r="845" spans="1:14" ht="33" customHeight="1">
      <c r="A845" s="1"/>
      <c r="B845" s="1"/>
      <c r="C845" s="81"/>
      <c r="M845" s="102"/>
      <c r="N845" s="1"/>
    </row>
    <row r="846" spans="1:14" ht="33" customHeight="1">
      <c r="A846" s="1"/>
      <c r="B846" s="1"/>
      <c r="C846" s="81"/>
      <c r="M846" s="102"/>
      <c r="N846" s="1"/>
    </row>
    <row r="847" spans="1:14" ht="33" customHeight="1">
      <c r="A847" s="1"/>
      <c r="B847" s="1"/>
      <c r="C847" s="81"/>
      <c r="M847" s="102"/>
      <c r="N847" s="1"/>
    </row>
    <row r="848" spans="1:14" ht="33" customHeight="1">
      <c r="A848" s="1"/>
      <c r="B848" s="1"/>
      <c r="C848" s="81"/>
      <c r="M848" s="102"/>
      <c r="N848" s="1"/>
    </row>
    <row r="849" spans="1:14" ht="33" customHeight="1">
      <c r="A849" s="1"/>
      <c r="B849" s="1"/>
      <c r="C849" s="81"/>
      <c r="M849" s="102"/>
      <c r="N849" s="1"/>
    </row>
    <row r="850" spans="1:14" ht="33" customHeight="1">
      <c r="A850" s="1"/>
      <c r="B850" s="1"/>
      <c r="C850" s="81"/>
      <c r="M850" s="102"/>
      <c r="N850" s="1"/>
    </row>
    <row r="851" spans="1:14" ht="33" customHeight="1">
      <c r="A851" s="1"/>
      <c r="B851" s="1"/>
      <c r="C851" s="81"/>
      <c r="M851" s="102"/>
      <c r="N851" s="1"/>
    </row>
    <row r="852" spans="1:14" ht="33" customHeight="1">
      <c r="A852" s="1"/>
      <c r="B852" s="1"/>
      <c r="C852" s="81"/>
      <c r="M852" s="102"/>
      <c r="N852" s="1"/>
    </row>
    <row r="853" spans="1:14" ht="33" customHeight="1">
      <c r="A853" s="1"/>
      <c r="B853" s="1"/>
      <c r="C853" s="81"/>
      <c r="M853" s="102"/>
      <c r="N853" s="1"/>
    </row>
    <row r="854" spans="1:14" ht="33" customHeight="1">
      <c r="A854" s="1"/>
      <c r="B854" s="1"/>
      <c r="C854" s="81"/>
      <c r="M854" s="102"/>
      <c r="N854" s="1"/>
    </row>
    <row r="855" spans="1:14" ht="33" customHeight="1">
      <c r="A855" s="1"/>
      <c r="B855" s="1"/>
      <c r="C855" s="81"/>
      <c r="M855" s="102"/>
      <c r="N855" s="1"/>
    </row>
    <row r="856" spans="1:14" ht="33" customHeight="1">
      <c r="A856" s="1"/>
      <c r="B856" s="1"/>
      <c r="C856" s="81"/>
      <c r="M856" s="102"/>
      <c r="N856" s="1"/>
    </row>
    <row r="857" spans="1:14" ht="33" customHeight="1">
      <c r="A857" s="1"/>
      <c r="B857" s="1"/>
      <c r="C857" s="81"/>
      <c r="M857" s="102"/>
      <c r="N857" s="1"/>
    </row>
    <row r="858" spans="1:14" ht="33" customHeight="1">
      <c r="A858" s="1"/>
      <c r="B858" s="1"/>
      <c r="C858" s="81"/>
      <c r="M858" s="102"/>
      <c r="N858" s="1"/>
    </row>
    <row r="859" spans="1:14" ht="33" customHeight="1">
      <c r="A859" s="1"/>
      <c r="B859" s="1"/>
      <c r="C859" s="81"/>
      <c r="M859" s="102"/>
      <c r="N859" s="1"/>
    </row>
    <row r="860" spans="1:14" ht="33" customHeight="1">
      <c r="A860" s="1"/>
      <c r="B860" s="1"/>
      <c r="C860" s="81"/>
      <c r="M860" s="102"/>
      <c r="N860" s="1"/>
    </row>
    <row r="861" spans="1:14" ht="33" customHeight="1">
      <c r="A861" s="1"/>
      <c r="B861" s="1"/>
      <c r="C861" s="81"/>
      <c r="M861" s="102"/>
      <c r="N861" s="1"/>
    </row>
    <row r="862" spans="1:14" ht="33" customHeight="1">
      <c r="A862" s="1"/>
      <c r="B862" s="1"/>
      <c r="C862" s="81"/>
      <c r="M862" s="102"/>
      <c r="N862" s="1"/>
    </row>
    <row r="863" spans="1:14" ht="33" customHeight="1">
      <c r="A863" s="1"/>
      <c r="B863" s="1"/>
      <c r="C863" s="81"/>
      <c r="M863" s="102"/>
      <c r="N863" s="1"/>
    </row>
    <row r="864" spans="1:14" ht="33" customHeight="1">
      <c r="A864" s="1"/>
      <c r="B864" s="1"/>
      <c r="C864" s="81"/>
      <c r="M864" s="102"/>
      <c r="N864" s="1"/>
    </row>
    <row r="865" spans="1:14" ht="33" customHeight="1">
      <c r="A865" s="1"/>
      <c r="B865" s="1"/>
      <c r="C865" s="81"/>
      <c r="M865" s="102"/>
      <c r="N865" s="1"/>
    </row>
    <row r="866" spans="1:14" ht="33" customHeight="1">
      <c r="A866" s="1"/>
      <c r="B866" s="1"/>
      <c r="C866" s="81"/>
      <c r="M866" s="102"/>
      <c r="N866" s="1"/>
    </row>
    <row r="867" spans="1:14" ht="33" customHeight="1">
      <c r="A867" s="1"/>
      <c r="B867" s="1"/>
      <c r="C867" s="81"/>
      <c r="M867" s="102"/>
      <c r="N867" s="1"/>
    </row>
    <row r="868" spans="1:14" ht="33" customHeight="1">
      <c r="A868" s="1"/>
      <c r="B868" s="1"/>
      <c r="C868" s="81"/>
      <c r="M868" s="102"/>
      <c r="N868" s="1"/>
    </row>
    <row r="869" spans="1:14" ht="33" customHeight="1">
      <c r="A869" s="1"/>
      <c r="B869" s="1"/>
      <c r="C869" s="81"/>
      <c r="M869" s="102"/>
      <c r="N869" s="1"/>
    </row>
    <row r="870" spans="1:14" ht="33" customHeight="1">
      <c r="A870" s="1"/>
      <c r="B870" s="1"/>
      <c r="C870" s="81"/>
      <c r="M870" s="102"/>
      <c r="N870" s="1"/>
    </row>
    <row r="871" spans="1:14" ht="33" customHeight="1">
      <c r="A871" s="1"/>
      <c r="B871" s="1"/>
      <c r="C871" s="81"/>
      <c r="M871" s="102"/>
      <c r="N871" s="1"/>
    </row>
    <row r="872" spans="1:14" ht="33" customHeight="1">
      <c r="A872" s="1"/>
      <c r="B872" s="1"/>
      <c r="C872" s="81"/>
      <c r="M872" s="102"/>
      <c r="N872" s="1"/>
    </row>
    <row r="873" spans="1:14" ht="33" customHeight="1">
      <c r="A873" s="1"/>
      <c r="B873" s="1"/>
      <c r="C873" s="81"/>
      <c r="M873" s="102"/>
      <c r="N873" s="1"/>
    </row>
    <row r="874" spans="1:14" ht="33" customHeight="1">
      <c r="A874" s="1"/>
      <c r="B874" s="1"/>
      <c r="C874" s="81"/>
      <c r="M874" s="102"/>
      <c r="N874" s="1"/>
    </row>
    <row r="875" spans="1:14" ht="33" customHeight="1">
      <c r="A875" s="1"/>
      <c r="B875" s="1"/>
      <c r="C875" s="81"/>
      <c r="M875" s="102"/>
      <c r="N875" s="1"/>
    </row>
    <row r="876" spans="1:14" ht="33" customHeight="1">
      <c r="A876" s="1"/>
      <c r="B876" s="1"/>
      <c r="C876" s="81"/>
      <c r="M876" s="102"/>
      <c r="N876" s="1"/>
    </row>
    <row r="877" spans="1:14" ht="33" customHeight="1">
      <c r="A877" s="1"/>
      <c r="B877" s="1"/>
      <c r="C877" s="81"/>
      <c r="M877" s="102"/>
      <c r="N877" s="1"/>
    </row>
    <row r="878" spans="1:14" ht="33" customHeight="1">
      <c r="A878" s="1"/>
      <c r="B878" s="1"/>
      <c r="C878" s="81"/>
      <c r="M878" s="102"/>
      <c r="N878" s="1"/>
    </row>
    <row r="879" spans="1:14" ht="33" customHeight="1">
      <c r="A879" s="1"/>
      <c r="B879" s="1"/>
      <c r="C879" s="81"/>
      <c r="M879" s="102"/>
      <c r="N879" s="1"/>
    </row>
    <row r="880" spans="1:14" ht="33" customHeight="1">
      <c r="A880" s="1"/>
      <c r="B880" s="1"/>
      <c r="C880" s="81"/>
      <c r="M880" s="102"/>
      <c r="N880" s="1"/>
    </row>
    <row r="881" spans="1:14" ht="33" customHeight="1">
      <c r="A881" s="1"/>
      <c r="B881" s="1"/>
      <c r="C881" s="81"/>
      <c r="M881" s="102"/>
      <c r="N881" s="1"/>
    </row>
    <row r="882" spans="1:14" ht="33" customHeight="1">
      <c r="A882" s="1"/>
      <c r="B882" s="1"/>
      <c r="C882" s="81"/>
      <c r="M882" s="102"/>
      <c r="N882" s="1"/>
    </row>
    <row r="883" spans="1:14" ht="33" customHeight="1">
      <c r="A883" s="1"/>
      <c r="B883" s="1"/>
      <c r="C883" s="81"/>
      <c r="M883" s="102"/>
      <c r="N883" s="1"/>
    </row>
    <row r="884" spans="1:14" ht="33" customHeight="1">
      <c r="A884" s="1"/>
      <c r="B884" s="1"/>
      <c r="C884" s="81"/>
      <c r="M884" s="102"/>
      <c r="N884" s="1"/>
    </row>
    <row r="885" spans="1:14" ht="33" customHeight="1">
      <c r="A885" s="1"/>
      <c r="B885" s="1"/>
      <c r="C885" s="81"/>
      <c r="M885" s="102"/>
      <c r="N885" s="1"/>
    </row>
    <row r="886" spans="1:14" ht="33" customHeight="1">
      <c r="A886" s="1"/>
      <c r="B886" s="1"/>
      <c r="C886" s="81"/>
      <c r="M886" s="102"/>
      <c r="N886" s="1"/>
    </row>
    <row r="887" spans="1:14" ht="33" customHeight="1">
      <c r="A887" s="1"/>
      <c r="B887" s="1"/>
      <c r="C887" s="81"/>
      <c r="M887" s="102"/>
      <c r="N887" s="1"/>
    </row>
    <row r="888" spans="1:14" ht="33" customHeight="1">
      <c r="A888" s="1"/>
      <c r="B888" s="1"/>
      <c r="C888" s="81"/>
      <c r="M888" s="102"/>
      <c r="N888" s="1"/>
    </row>
    <row r="889" spans="1:14" ht="33" customHeight="1">
      <c r="A889" s="1"/>
      <c r="B889" s="1"/>
      <c r="C889" s="81"/>
      <c r="M889" s="102"/>
      <c r="N889" s="1"/>
    </row>
    <row r="890" spans="1:14" ht="33" customHeight="1">
      <c r="A890" s="1"/>
      <c r="B890" s="1"/>
      <c r="C890" s="81"/>
      <c r="M890" s="102"/>
      <c r="N890" s="1"/>
    </row>
    <row r="891" spans="1:14" ht="33" customHeight="1">
      <c r="A891" s="1"/>
      <c r="B891" s="1"/>
      <c r="C891" s="81"/>
      <c r="M891" s="102"/>
      <c r="N891" s="1"/>
    </row>
    <row r="892" spans="1:14" ht="33" customHeight="1">
      <c r="A892" s="1"/>
      <c r="B892" s="1"/>
      <c r="C892" s="81"/>
      <c r="M892" s="102"/>
      <c r="N892" s="1"/>
    </row>
    <row r="893" spans="1:14" ht="33" customHeight="1">
      <c r="A893" s="1"/>
      <c r="B893" s="1"/>
      <c r="C893" s="81"/>
      <c r="M893" s="102"/>
      <c r="N893" s="1"/>
    </row>
    <row r="894" spans="1:14" ht="33" customHeight="1">
      <c r="A894" s="1"/>
      <c r="B894" s="1"/>
      <c r="C894" s="81"/>
      <c r="M894" s="102"/>
      <c r="N894" s="1"/>
    </row>
    <row r="895" spans="1:14" ht="33" customHeight="1">
      <c r="A895" s="1"/>
      <c r="B895" s="1"/>
      <c r="C895" s="81"/>
      <c r="M895" s="102"/>
      <c r="N895" s="1"/>
    </row>
    <row r="896" spans="1:14" ht="33" customHeight="1">
      <c r="A896" s="1"/>
      <c r="B896" s="1"/>
      <c r="C896" s="81"/>
      <c r="M896" s="102"/>
      <c r="N896" s="1"/>
    </row>
    <row r="897" spans="1:14" ht="33" customHeight="1">
      <c r="A897" s="1"/>
      <c r="B897" s="1"/>
      <c r="C897" s="81"/>
      <c r="M897" s="102"/>
      <c r="N897" s="1"/>
    </row>
    <row r="898" spans="1:14" ht="33" customHeight="1">
      <c r="A898" s="1"/>
      <c r="B898" s="1"/>
      <c r="C898" s="81"/>
      <c r="M898" s="102"/>
      <c r="N898" s="1"/>
    </row>
    <row r="899" spans="1:14" ht="33" customHeight="1">
      <c r="A899" s="1"/>
      <c r="B899" s="1"/>
      <c r="C899" s="81"/>
      <c r="M899" s="102"/>
      <c r="N899" s="1"/>
    </row>
    <row r="900" spans="1:14" ht="33" customHeight="1">
      <c r="A900" s="1"/>
      <c r="B900" s="1"/>
      <c r="C900" s="81"/>
      <c r="M900" s="102"/>
      <c r="N900" s="1"/>
    </row>
    <row r="901" spans="1:14" ht="33" customHeight="1">
      <c r="A901" s="1"/>
      <c r="B901" s="1"/>
      <c r="C901" s="81"/>
      <c r="M901" s="102"/>
      <c r="N901" s="1"/>
    </row>
    <row r="902" spans="1:14" ht="33" customHeight="1">
      <c r="A902" s="1"/>
      <c r="B902" s="1"/>
      <c r="C902" s="81"/>
      <c r="M902" s="102"/>
      <c r="N902" s="1"/>
    </row>
    <row r="903" spans="1:14" ht="33" customHeight="1">
      <c r="A903" s="1"/>
      <c r="B903" s="1"/>
      <c r="C903" s="81"/>
      <c r="M903" s="102"/>
      <c r="N903" s="1"/>
    </row>
    <row r="904" spans="1:14" ht="33" customHeight="1">
      <c r="A904" s="1"/>
      <c r="B904" s="1"/>
      <c r="C904" s="81"/>
      <c r="M904" s="102"/>
      <c r="N904" s="1"/>
    </row>
    <row r="905" spans="1:14" ht="33" customHeight="1">
      <c r="A905" s="1"/>
      <c r="B905" s="1"/>
      <c r="C905" s="81"/>
      <c r="M905" s="102"/>
      <c r="N905" s="1"/>
    </row>
    <row r="906" spans="1:14" ht="33" customHeight="1">
      <c r="A906" s="1"/>
      <c r="B906" s="1"/>
      <c r="C906" s="81"/>
      <c r="M906" s="102"/>
      <c r="N906" s="1"/>
    </row>
    <row r="907" spans="1:14" ht="33" customHeight="1">
      <c r="A907" s="1"/>
      <c r="B907" s="1"/>
      <c r="C907" s="81"/>
      <c r="M907" s="102"/>
      <c r="N907" s="1"/>
    </row>
    <row r="908" spans="1:14" ht="33" customHeight="1">
      <c r="A908" s="1"/>
      <c r="B908" s="1"/>
      <c r="C908" s="81"/>
      <c r="M908" s="102"/>
      <c r="N908" s="1"/>
    </row>
    <row r="909" spans="1:14" ht="33" customHeight="1">
      <c r="A909" s="1"/>
      <c r="B909" s="1"/>
      <c r="C909" s="81"/>
      <c r="M909" s="102"/>
      <c r="N909" s="1"/>
    </row>
    <row r="910" spans="1:14" ht="33" customHeight="1">
      <c r="A910" s="1"/>
      <c r="B910" s="1"/>
      <c r="C910" s="81"/>
      <c r="M910" s="102"/>
      <c r="N910" s="1"/>
    </row>
    <row r="911" spans="1:14" ht="33" customHeight="1">
      <c r="A911" s="1"/>
      <c r="B911" s="1"/>
      <c r="C911" s="81"/>
      <c r="M911" s="102"/>
      <c r="N911" s="1"/>
    </row>
    <row r="912" spans="1:14" ht="33" customHeight="1">
      <c r="A912" s="1"/>
      <c r="B912" s="1"/>
      <c r="C912" s="81"/>
      <c r="M912" s="102"/>
      <c r="N912" s="1"/>
    </row>
    <row r="913" spans="1:14" ht="33" customHeight="1">
      <c r="A913" s="1"/>
      <c r="B913" s="1"/>
      <c r="C913" s="81"/>
      <c r="M913" s="102"/>
      <c r="N913" s="1"/>
    </row>
    <row r="914" spans="1:14" ht="33" customHeight="1">
      <c r="A914" s="1"/>
      <c r="B914" s="1"/>
      <c r="C914" s="81"/>
      <c r="M914" s="102"/>
      <c r="N914" s="1"/>
    </row>
    <row r="915" spans="1:14" ht="33" customHeight="1">
      <c r="A915" s="1"/>
      <c r="B915" s="1"/>
      <c r="C915" s="81"/>
      <c r="M915" s="102"/>
      <c r="N915" s="1"/>
    </row>
    <row r="916" spans="1:14" ht="33" customHeight="1">
      <c r="A916" s="1"/>
      <c r="B916" s="1"/>
      <c r="C916" s="81"/>
      <c r="M916" s="102"/>
      <c r="N916" s="1"/>
    </row>
    <row r="917" spans="1:14" ht="33" customHeight="1">
      <c r="A917" s="1"/>
      <c r="B917" s="1"/>
      <c r="C917" s="81"/>
      <c r="M917" s="102"/>
      <c r="N917" s="1"/>
    </row>
    <row r="918" spans="1:14" ht="33" customHeight="1">
      <c r="A918" s="1"/>
      <c r="B918" s="1"/>
      <c r="C918" s="81"/>
      <c r="M918" s="102"/>
      <c r="N918" s="1"/>
    </row>
    <row r="919" spans="1:14" ht="33" customHeight="1">
      <c r="A919" s="1"/>
      <c r="B919" s="1"/>
      <c r="C919" s="81"/>
      <c r="M919" s="102"/>
      <c r="N919" s="1"/>
    </row>
    <row r="920" spans="1:14" ht="33" customHeight="1">
      <c r="A920" s="1"/>
      <c r="B920" s="1"/>
      <c r="C920" s="81"/>
      <c r="M920" s="102"/>
      <c r="N920" s="1"/>
    </row>
    <row r="921" spans="1:14">
      <c r="A921" s="1"/>
      <c r="B921" s="1"/>
      <c r="M921" s="102"/>
      <c r="N921" s="1"/>
    </row>
  </sheetData>
  <mergeCells count="6">
    <mergeCell ref="B1:C3"/>
    <mergeCell ref="B8:B9"/>
    <mergeCell ref="A8:A9"/>
    <mergeCell ref="A5:B5"/>
    <mergeCell ref="D3:F3"/>
    <mergeCell ref="D5:N5"/>
  </mergeCells>
  <dataValidations count="1">
    <dataValidation type="list" allowBlank="1" showInputMessage="1" showErrorMessage="1" sqref="B6" xr:uid="{8ED0A76F-FC89-42F6-A3DC-DE7C6ADEBB7D}">
      <formula1>SearchType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58DA2-A398-4413-8825-16FA0D4BEF91}">
  <sheetPr codeName="Sheet5"/>
  <dimension ref="A1:O80"/>
  <sheetViews>
    <sheetView zoomScale="110" zoomScaleNormal="110" workbookViewId="0">
      <selection activeCell="B6" sqref="B6"/>
    </sheetView>
  </sheetViews>
  <sheetFormatPr defaultColWidth="8.7109375" defaultRowHeight="15"/>
  <cols>
    <col min="1" max="1" width="15.28515625" customWidth="1"/>
    <col min="2" max="2" width="30.42578125" customWidth="1"/>
    <col min="3" max="3" width="8.42578125" style="81" customWidth="1"/>
    <col min="4" max="5" width="10.7109375" style="81" customWidth="1"/>
    <col min="6" max="6" width="27.7109375" style="1" customWidth="1"/>
    <col min="7" max="7" width="17.7109375" style="1" customWidth="1"/>
    <col min="8" max="8" width="16.7109375" style="1" customWidth="1"/>
    <col min="9" max="9" width="10.7109375" style="81" customWidth="1"/>
    <col min="10" max="10" width="9.140625" style="81"/>
    <col min="11" max="11" width="23.140625" style="1" customWidth="1"/>
    <col min="12" max="12" width="17" style="1" customWidth="1"/>
    <col min="13" max="13" width="17.7109375" style="1" customWidth="1"/>
    <col min="14" max="14" width="11.140625" customWidth="1"/>
    <col min="15" max="15" width="12.28515625" customWidth="1"/>
  </cols>
  <sheetData>
    <row r="1" spans="1:15" ht="25.15" customHeight="1">
      <c r="A1" s="39" t="s">
        <v>108</v>
      </c>
      <c r="B1" s="781" t="s">
        <v>134</v>
      </c>
      <c r="C1" s="781"/>
    </row>
    <row r="2" spans="1:15" ht="25.15" customHeight="1">
      <c r="B2" s="781"/>
      <c r="C2" s="781"/>
    </row>
    <row r="3" spans="1:15" ht="25.15" customHeight="1">
      <c r="B3" s="781"/>
      <c r="C3" s="781"/>
      <c r="D3" s="787" t="s">
        <v>110</v>
      </c>
      <c r="E3" s="787"/>
      <c r="F3" s="787"/>
      <c r="G3" s="1">
        <f>IF(B6&lt;&gt;"",COUNTA(D6:D64002),0)</f>
        <v>0</v>
      </c>
    </row>
    <row r="4" spans="1:15" s="40" customFormat="1" ht="21">
      <c r="A4" s="793" t="s">
        <v>111</v>
      </c>
      <c r="B4" s="794"/>
      <c r="C4" s="84"/>
      <c r="D4" s="795" t="s">
        <v>112</v>
      </c>
      <c r="E4" s="795"/>
      <c r="F4" s="795"/>
      <c r="G4" s="795"/>
      <c r="H4" s="795"/>
      <c r="I4" s="795"/>
      <c r="J4" s="795"/>
      <c r="K4" s="795"/>
      <c r="L4" s="795"/>
      <c r="M4" s="795"/>
      <c r="N4" s="795"/>
      <c r="O4" s="795"/>
    </row>
    <row r="5" spans="1:15" ht="41.25" customHeight="1">
      <c r="A5" s="86" t="s">
        <v>113</v>
      </c>
      <c r="B5" s="87" t="s">
        <v>114</v>
      </c>
      <c r="C5" s="608" t="s">
        <v>115</v>
      </c>
      <c r="D5" s="608" t="s">
        <v>116</v>
      </c>
      <c r="E5" s="608" t="s">
        <v>117</v>
      </c>
      <c r="F5" s="608" t="s">
        <v>114</v>
      </c>
      <c r="G5" s="608" t="s">
        <v>118</v>
      </c>
      <c r="H5" s="608" t="s">
        <v>119</v>
      </c>
      <c r="I5" s="608" t="s">
        <v>120</v>
      </c>
      <c r="J5" s="608" t="s">
        <v>121</v>
      </c>
      <c r="K5" s="608" t="s">
        <v>135</v>
      </c>
      <c r="L5" s="608" t="s">
        <v>136</v>
      </c>
      <c r="M5" s="608" t="s">
        <v>137</v>
      </c>
      <c r="N5" s="608" t="s">
        <v>124</v>
      </c>
      <c r="O5" s="608" t="s">
        <v>125</v>
      </c>
    </row>
    <row r="6" spans="1:15" ht="33" customHeight="1">
      <c r="A6" s="88" t="str">
        <f>IF(B5&lt;&gt;"",B5,"")</f>
        <v>Company</v>
      </c>
      <c r="B6" s="87"/>
      <c r="C6" s="81" t="str" cm="1">
        <f t="array" ref="C6">IF($B$5="Company",IF($B$6&lt;&gt;"",_xlfn._xlws.FILTER(EOL_Tbl[ID],ISNUMBER(SEARCH($B$6,EOL_Tbl[Company])),"No result"),""),IF($B$5="Facility Type",IF($B$6&lt;&gt;"",_xlfn._xlws.FILTER(EOL_Tbl[ID],ISNUMBER(SEARCH($B$6,EOL_Tbl[Product/Facility Type])),"No result"),""),IF($B$5="State",IF($B$6&lt;&gt;"",_xlfn._xlws.FILTER(EOL_Tbl[ID],ISNUMBER(SEARCH($B$6,EOL_Tbl[Facility State or Province])),"No result"),""))))</f>
        <v/>
      </c>
      <c r="D6" s="81" t="str" cm="1">
        <f t="array" ref="D6">IF($B$5="Company",IF($B$6&lt;&gt;"",_xlfn._xlws.FILTER(EOL_Tbl[Status],ISNUMBER(SEARCH($B$6,EOL_Tbl[Company])),"No result"),""),IF($B$5="Facility Type",IF($B$6&lt;&gt;"",_xlfn._xlws.FILTER(EOL_Tbl[Status],ISNUMBER(SEARCH($B$6,EOL_Tbl[Product/Facility Type])),"No result"),""),IF($B$5="State",IF($B$6&lt;&gt;"",_xlfn._xlws.FILTER(EOL_Tbl[Status],ISNUMBER(SEARCH($B$6,EOL_Tbl[Facility State or Province])),"No result"),""))))</f>
        <v/>
      </c>
      <c r="E6" s="81" t="str" cm="1">
        <f t="array" ref="E6">IF($B$5="Company",IF($B$6&lt;&gt;"",_xlfn._xlws.FILTER(EOL_Tbl[NAATBatt Member],ISNUMBER(SEARCH($B$6,EOL_Tbl[Company])),"No result"),""),IF($B$5="Facility Type",IF($B$6&lt;&gt;"",_xlfn._xlws.FILTER(EOL_Tbl[NAATBatt Member],ISNUMBER(SEARCH($B$6,EOL_Tbl[Product/Facility Type])),"No result"),""),IF($B$5="State",IF($B$6&lt;&gt;"",_xlfn._xlws.FILTER(EOL_Tbl[NAATBatt Member],ISNUMBER(SEARCH($B$6,EOL_Tbl[Facility State or Province])),"No result"),""))))</f>
        <v/>
      </c>
      <c r="F6" s="1" t="str" cm="1">
        <f t="array" ref="F6">IF($B$5="Company",IF($B$6&lt;&gt;"",_xlfn._xlws.FILTER(EOL_Tbl[Company],ISNUMBER(SEARCH($B$6,EOL_Tbl[Company])),"No result"),""),IF($B$5="Facility Type",IF($B$6&lt;&gt;"",_xlfn._xlws.FILTER(EOL_Tbl[Company],ISNUMBER(SEARCH($B$6,EOL_Tbl[Product/Facility Type])),"No result"),""),IF($B$5="State",IF($B$6&lt;&gt;"",_xlfn._xlws.FILTER(EOL_Tbl[Company],ISNUMBER(SEARCH($B$6,EOL_Tbl[Facility State or Province])),"No result"),""))))</f>
        <v/>
      </c>
      <c r="G6" s="1" t="str" cm="1">
        <f t="array" ref="G6">IF($B$5="Company",IF($B$6&lt;&gt;"",_xlfn._xlws.FILTER(EOL_Tbl[Facility Name],ISNUMBER(SEARCH($B$6,EOL_Tbl[Company])),"No result"),""),IF($B$5="Facility Type",IF($B$6&lt;&gt;"",_xlfn._xlws.FILTER(EOL_Tbl[Facility Name],ISNUMBER(SEARCH($B$6,EOL_Tbl[Product/Facility Type])),"No result"),""),IF($B$5="State",IF($B$6&lt;&gt;"",_xlfn._xlws.FILTER(EOL_Tbl[Facility Name],ISNUMBER(SEARCH($B$6,EOL_Tbl[Facility State or Province])),"No result"),""))))</f>
        <v/>
      </c>
      <c r="H6" s="1" t="str" cm="1">
        <f t="array" ref="H6">IF($B$5="Company",IF($B$6&lt;&gt;"",_xlfn._xlws.FILTER(EOL_Tbl[Facility City],ISNUMBER(SEARCH($B$6,EOL_Tbl[Company])),"No result"),""),IF($B$5="Facility Type",IF($B$6&lt;&gt;"",_xlfn._xlws.FILTER(EOL_Tbl[Facility City],ISNUMBER(SEARCH($B$6,EOL_Tbl[Product/Facility Type])),"No result"),""),IF($B$5="State",IF($B$6&lt;&gt;"",_xlfn._xlws.FILTER(EOL_Tbl[Facility City],ISNUMBER(SEARCH($B$6,EOL_Tbl[Facility State or Province])),"No result"),""))))</f>
        <v/>
      </c>
      <c r="I6" s="81" t="str" cm="1">
        <f t="array" ref="I6">IF($B$5="Company",IF($B$6&lt;&gt;"",_xlfn._xlws.FILTER(EOL_Tbl[Facility State or Province],ISNUMBER(SEARCH($B$6,EOL_Tbl[Company])),"No result"),""),IF($B$5="Facility Type",IF($B$6&lt;&gt;"",_xlfn._xlws.FILTER(EOL_Tbl[Facility State or Province],ISNUMBER(SEARCH($B$6,EOL_Tbl[Product/Facility Type])),"No result"),""),IF($B$5="State",IF($B$6&lt;&gt;"",_xlfn._xlws.FILTER(EOL_Tbl[Facility State or Province],ISNUMBER(SEARCH($B$6,EOL_Tbl[Facility State or Province])),"No result"),""))))</f>
        <v/>
      </c>
      <c r="J6" s="81" t="str" cm="1">
        <f t="array" ref="J6">IF($B$5="Company",IF($B$6&lt;&gt;"",_xlfn._xlws.FILTER(EOL_Tbl[Facility Country],ISNUMBER(SEARCH($B$6,EOL_Tbl[Company])),"No result"),""),IF($B$5="Facility Type",IF($B$6&lt;&gt;"",_xlfn._xlws.FILTER(EOL_Tbl[Facility Country],ISNUMBER(SEARCH($B$6,EOL_Tbl[Product/Facility Type])),"No result"),""),IF($B$5="State",IF($B$6&lt;&gt;"",_xlfn._xlws.FILTER(EOL_Tbl[Facility Country],ISNUMBER(SEARCH($B$6,EOL_Tbl[Facility State or Province])),"No result"),""))))</f>
        <v/>
      </c>
      <c r="K6" s="1" t="str" cm="1">
        <f t="array" ref="K6">IF($B$5="Company",IF($B$6&lt;&gt;"",_xlfn._xlws.FILTER(EOL_Tbl[Product/Facility Type],ISNUMBER(SEARCH($B$6,EOL_Tbl[Company])),"No result"),""),IF($B$5="Facility Type",IF($B$6&lt;&gt;"",_xlfn._xlws.FILTER(EOL_Tbl[Product/Facility Type],ISNUMBER(SEARCH($B$6,EOL_Tbl[Product/Facility Type])),"No result"),""),IF($B$5="State",IF($B$6&lt;&gt;"",_xlfn._xlws.FILTER(EOL_Tbl[Product/Facility Type],ISNUMBER(SEARCH($B$6,EOL_Tbl[Facility State or Province])),"No result"),""))))</f>
        <v/>
      </c>
      <c r="L6" s="1" t="str" cm="1">
        <f t="array" ref="L6">IF($B$5="Company",IF($B$6&lt;&gt;"",_xlfn._xlws.FILTER(EOL_Tbl[Feedstock],ISNUMBER(SEARCH($B$6,EOL_Tbl[Company])),"No result"),""),IF($B$5="Facility Type",IF($B$6&lt;&gt;"",_xlfn._xlws.FILTER(EOL_Tbl[Feedstock],ISNUMBER(SEARCH($B$6,EOL_Tbl[Product/Facility Type])),"No result"),""),IF($B$5="State",IF($B$6&lt;&gt;"",_xlfn._xlws.FILTER(EOL_Tbl[Feedstock],ISNUMBER(SEARCH($B$6,EOL_Tbl[Facility State or Province])),"No result"),""))))</f>
        <v/>
      </c>
      <c r="M6" s="1" t="str" cm="1">
        <f t="array" ref="M6">IF($B$5="Company",IF($B$6&lt;&gt;"",_xlfn._xlws.FILTER(EOL_Tbl[Product],ISNUMBER(SEARCH($B$6,EOL_Tbl[Company])),"No result"),""),IF($B$5="Facility Type",IF($B$6&lt;&gt;"",_xlfn._xlws.FILTER(EOL_Tbl[Product],ISNUMBER(SEARCH($B$6,EOL_Tbl[Product/Facility Type])),"No result"),""),IF($B$5="State",IF($B$6&lt;&gt;"",_xlfn._xlws.FILTER(EOL_Tbl[Product],ISNUMBER(SEARCH($B$6,EOL_Tbl[Facility State or Province])),"No result"),""))))</f>
        <v/>
      </c>
      <c r="N6" s="1" t="str" cm="1">
        <f t="array" ref="N6">IF($B$5="Company",IF($B$6&lt;&gt;"",_xlfn._xlws.FILTER(EOL_Tbl[Capacity],ISNUMBER(SEARCH($B$6,EOL_Tbl[Company])),"No result"),""),IF($B$5="Facility Type",IF($B$6&lt;&gt;"",_xlfn._xlws.FILTER(EOL_Tbl[Capacity],ISNUMBER(SEARCH($B$6,EOL_Tbl[Product/Facility Type])),"No result"),""),IF($B$5="State",IF($B$6&lt;&gt;"",_xlfn._xlws.FILTER(EOL_Tbl[Capacity],ISNUMBER(SEARCH($B$6,EOL_Tbl[Facility State or Province])),"No result"),""))))</f>
        <v/>
      </c>
      <c r="O6" s="1" t="str" cm="1">
        <f t="array" ref="O6">IF($B$5="Company",IF($B$6&lt;&gt;"",_xlfn._xlws.FILTER(EOL_Tbl[Capacity Units],ISNUMBER(SEARCH($B$6,EOL_Tbl[Company])),"No result"),""),IF($B$5="Facility Type",IF($B$6&lt;&gt;"",_xlfn._xlws.FILTER(EOL_Tbl[Capacity Units],ISNUMBER(SEARCH($B$6,EOL_Tbl[Product/Facility Type])),"No result"),""),IF($B$5="State",IF($B$6&lt;&gt;"",_xlfn._xlws.FILTER(EOL_Tbl[Capacity Units],ISNUMBER(SEARCH($B$6,EOL_Tbl[Facility State or Province])),"No result"),""))))</f>
        <v/>
      </c>
    </row>
    <row r="7" spans="1:15" ht="33" customHeight="1">
      <c r="A7" s="791" t="s">
        <v>127</v>
      </c>
      <c r="B7" s="789" t="s">
        <v>138</v>
      </c>
    </row>
    <row r="8" spans="1:15" ht="44.65" customHeight="1">
      <c r="A8" s="792"/>
      <c r="B8" s="790"/>
    </row>
    <row r="9" spans="1:15" ht="33" customHeight="1">
      <c r="B9" s="93" t="s">
        <v>129</v>
      </c>
    </row>
    <row r="10" spans="1:15" ht="33" customHeight="1">
      <c r="B10" s="94" t="s">
        <v>130</v>
      </c>
    </row>
    <row r="11" spans="1:15" ht="33" customHeight="1">
      <c r="B11" s="95" t="s">
        <v>131</v>
      </c>
    </row>
    <row r="12" spans="1:15" ht="33" customHeight="1">
      <c r="B12" s="92" t="s">
        <v>132</v>
      </c>
    </row>
    <row r="13" spans="1:15" ht="33" customHeight="1">
      <c r="B13" s="91" t="s">
        <v>133</v>
      </c>
    </row>
    <row r="14" spans="1:15" ht="33" customHeight="1"/>
    <row r="15" spans="1:15" ht="33" customHeight="1"/>
    <row r="16" spans="1:15" ht="33" customHeight="1"/>
    <row r="17" ht="33" customHeight="1"/>
    <row r="18" ht="33" customHeight="1"/>
    <row r="19" ht="33" customHeight="1"/>
    <row r="20" ht="33" customHeight="1"/>
    <row r="21" ht="33" customHeight="1"/>
    <row r="22" ht="33" customHeight="1"/>
    <row r="23" ht="33" customHeight="1"/>
    <row r="24" ht="33" customHeight="1"/>
    <row r="25" ht="33" customHeight="1"/>
    <row r="26" ht="33" customHeight="1"/>
    <row r="27" ht="33" customHeight="1"/>
    <row r="28" ht="33" customHeight="1"/>
    <row r="29" ht="33" customHeight="1"/>
    <row r="30" ht="33" customHeight="1"/>
    <row r="31" ht="33" customHeight="1"/>
    <row r="32" ht="33" customHeight="1"/>
    <row r="33" ht="33" customHeight="1"/>
    <row r="34" ht="33" customHeight="1"/>
    <row r="35" ht="33" customHeight="1"/>
    <row r="36" ht="33" customHeight="1"/>
    <row r="37" ht="33" customHeight="1"/>
    <row r="38" ht="33" customHeight="1"/>
    <row r="39" ht="33" customHeight="1"/>
    <row r="40" ht="33" customHeight="1"/>
    <row r="41" ht="33" customHeight="1"/>
    <row r="42" ht="33" customHeight="1"/>
    <row r="43" ht="33" customHeight="1"/>
    <row r="44" ht="33" customHeight="1"/>
    <row r="45" ht="33" customHeight="1"/>
    <row r="46" ht="33" customHeight="1"/>
    <row r="47" ht="33" customHeight="1"/>
    <row r="48" ht="33" customHeight="1"/>
    <row r="49" ht="33" customHeight="1"/>
    <row r="50" ht="33" customHeight="1"/>
    <row r="51" ht="33" customHeight="1"/>
    <row r="52" ht="33" customHeight="1"/>
    <row r="53" ht="33" customHeight="1"/>
    <row r="54" ht="33" customHeight="1"/>
    <row r="55" ht="33" customHeight="1"/>
    <row r="56" ht="33" customHeight="1"/>
    <row r="57" ht="33" customHeight="1"/>
    <row r="58" ht="33" customHeight="1"/>
    <row r="59" ht="33" customHeight="1"/>
    <row r="60" ht="33" customHeight="1"/>
    <row r="61" ht="33" customHeight="1"/>
    <row r="62" ht="33" customHeight="1"/>
    <row r="63" ht="33" customHeight="1"/>
    <row r="64" ht="33" customHeight="1"/>
    <row r="65" ht="33" customHeight="1"/>
    <row r="66" ht="33" customHeight="1"/>
    <row r="67" ht="33" customHeight="1"/>
    <row r="68" ht="33" customHeight="1"/>
    <row r="69" ht="33" customHeight="1"/>
    <row r="70" ht="33" customHeight="1"/>
    <row r="71" ht="33" customHeight="1"/>
    <row r="72" ht="33" customHeight="1"/>
    <row r="73" ht="33" customHeight="1"/>
    <row r="74" ht="33" customHeight="1"/>
    <row r="75" ht="33" customHeight="1"/>
    <row r="76" ht="33" customHeight="1"/>
    <row r="77" ht="33" customHeight="1"/>
    <row r="78" ht="33" customHeight="1"/>
    <row r="79" ht="33" customHeight="1"/>
    <row r="80" ht="33" customHeight="1"/>
  </sheetData>
  <mergeCells count="6">
    <mergeCell ref="B7:B8"/>
    <mergeCell ref="B1:C3"/>
    <mergeCell ref="A7:A8"/>
    <mergeCell ref="D3:F3"/>
    <mergeCell ref="A4:B4"/>
    <mergeCell ref="D4:O4"/>
  </mergeCells>
  <dataValidations count="1">
    <dataValidation type="list" allowBlank="1" showInputMessage="1" showErrorMessage="1" sqref="B5" xr:uid="{6DDBA20A-D7A5-4BA4-A92A-345B7C09729B}">
      <formula1>EOLSearch</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C3C35-5F37-444D-BA07-B1F43FD18D88}">
  <sheetPr codeName="Sheet6"/>
  <dimension ref="A1:AL854"/>
  <sheetViews>
    <sheetView topLeftCell="A55" workbookViewId="0">
      <selection activeCell="D66" sqref="D66"/>
    </sheetView>
  </sheetViews>
  <sheetFormatPr defaultColWidth="8.7109375" defaultRowHeight="15"/>
  <cols>
    <col min="1" max="1" width="6" bestFit="1" customWidth="1"/>
    <col min="2" max="2" width="23.28515625" bestFit="1" customWidth="1"/>
    <col min="3" max="3" width="22.7109375" bestFit="1" customWidth="1"/>
    <col min="4" max="4" width="63.5703125" bestFit="1" customWidth="1"/>
    <col min="5" max="5" width="19.7109375" bestFit="1" customWidth="1"/>
    <col min="6" max="6" width="68.140625" bestFit="1" customWidth="1"/>
    <col min="7" max="7" width="63.5703125" bestFit="1" customWidth="1"/>
    <col min="8" max="10" width="68.140625" bestFit="1" customWidth="1"/>
    <col min="11" max="11" width="38.85546875" bestFit="1" customWidth="1"/>
    <col min="12" max="12" width="24.7109375" bestFit="1" customWidth="1"/>
    <col min="13" max="13" width="16.7109375" bestFit="1" customWidth="1"/>
    <col min="14" max="14" width="12.28515625" bestFit="1" customWidth="1"/>
    <col min="15" max="15" width="17.28515625" bestFit="1" customWidth="1"/>
    <col min="16" max="16" width="36.28515625" bestFit="1" customWidth="1"/>
    <col min="17" max="17" width="12.7109375" bestFit="1" customWidth="1"/>
    <col min="18" max="18" width="19.140625" bestFit="1" customWidth="1"/>
    <col min="19" max="19" width="20.5703125" bestFit="1" customWidth="1"/>
    <col min="20" max="20" width="35" bestFit="1" customWidth="1"/>
    <col min="21" max="22" width="68.140625" bestFit="1" customWidth="1"/>
    <col min="23" max="23" width="29" bestFit="1" customWidth="1"/>
    <col min="24" max="24" width="25.7109375" bestFit="1" customWidth="1"/>
    <col min="25" max="25" width="28.42578125" bestFit="1" customWidth="1"/>
    <col min="26" max="26" width="5.7109375" bestFit="1" customWidth="1"/>
    <col min="27" max="27" width="10.140625" bestFit="1" customWidth="1"/>
    <col min="28" max="29" width="68.140625" bestFit="1" customWidth="1"/>
    <col min="30" max="30" width="22.28515625" bestFit="1" customWidth="1"/>
    <col min="31" max="31" width="68.140625" bestFit="1" customWidth="1"/>
    <col min="32" max="32" width="24" bestFit="1" customWidth="1"/>
    <col min="33" max="33" width="38.42578125" bestFit="1" customWidth="1"/>
    <col min="34" max="34" width="16.140625" bestFit="1" customWidth="1"/>
    <col min="35" max="35" width="25.7109375" bestFit="1" customWidth="1"/>
    <col min="36" max="36" width="68.140625" bestFit="1" customWidth="1"/>
    <col min="37" max="37" width="37.28515625" bestFit="1" customWidth="1"/>
    <col min="38" max="38" width="28" bestFit="1" customWidth="1"/>
    <col min="39" max="40" width="10.7109375" bestFit="1" customWidth="1"/>
    <col min="41" max="41" width="28" bestFit="1" customWidth="1"/>
    <col min="42" max="42" width="27.7109375" bestFit="1" customWidth="1"/>
    <col min="43" max="43" width="10.7109375" bestFit="1" customWidth="1"/>
    <col min="44" max="44" width="28" bestFit="1" customWidth="1"/>
    <col min="45" max="45" width="27.7109375" customWidth="1"/>
    <col min="46" max="46" width="27.7109375" bestFit="1" customWidth="1"/>
    <col min="47" max="47" width="23.7109375" bestFit="1" customWidth="1"/>
    <col min="48" max="48" width="81.140625" bestFit="1" customWidth="1"/>
    <col min="49" max="50" width="23.7109375" bestFit="1" customWidth="1"/>
  </cols>
  <sheetData>
    <row r="1" spans="1:38">
      <c r="A1" t="s">
        <v>115</v>
      </c>
      <c r="B1" t="s">
        <v>139</v>
      </c>
      <c r="C1" t="s">
        <v>5</v>
      </c>
      <c r="D1" t="s">
        <v>114</v>
      </c>
      <c r="E1" t="s">
        <v>140</v>
      </c>
      <c r="F1" t="s">
        <v>118</v>
      </c>
      <c r="G1" t="s">
        <v>141</v>
      </c>
      <c r="H1" t="s">
        <v>137</v>
      </c>
      <c r="I1" t="s">
        <v>142</v>
      </c>
      <c r="J1" t="s">
        <v>143</v>
      </c>
      <c r="K1" t="s">
        <v>119</v>
      </c>
      <c r="L1" t="s">
        <v>120</v>
      </c>
      <c r="M1" t="s">
        <v>121</v>
      </c>
      <c r="N1" t="s">
        <v>144</v>
      </c>
      <c r="O1" t="s">
        <v>145</v>
      </c>
      <c r="P1" t="s">
        <v>146</v>
      </c>
      <c r="Q1" t="s">
        <v>147</v>
      </c>
      <c r="R1" t="s">
        <v>148</v>
      </c>
      <c r="S1" t="s">
        <v>124</v>
      </c>
      <c r="T1" t="s">
        <v>149</v>
      </c>
      <c r="U1" t="s">
        <v>150</v>
      </c>
      <c r="V1" t="s">
        <v>151</v>
      </c>
      <c r="W1" t="s">
        <v>152</v>
      </c>
      <c r="X1" t="s">
        <v>153</v>
      </c>
      <c r="Y1" t="s">
        <v>154</v>
      </c>
      <c r="Z1" t="s">
        <v>155</v>
      </c>
      <c r="AA1" t="s">
        <v>156</v>
      </c>
      <c r="AB1" t="s">
        <v>157</v>
      </c>
      <c r="AC1" t="s">
        <v>158</v>
      </c>
      <c r="AD1" t="s">
        <v>160</v>
      </c>
      <c r="AE1" t="s">
        <v>161</v>
      </c>
      <c r="AF1" t="s">
        <v>162</v>
      </c>
      <c r="AG1" t="s">
        <v>6095</v>
      </c>
      <c r="AH1" t="s">
        <v>164</v>
      </c>
      <c r="AI1" t="s">
        <v>165</v>
      </c>
      <c r="AJ1" t="s">
        <v>159</v>
      </c>
      <c r="AK1" t="s">
        <v>7242</v>
      </c>
      <c r="AL1" t="s">
        <v>166</v>
      </c>
    </row>
    <row r="2" spans="1:38">
      <c r="A2">
        <v>1001</v>
      </c>
      <c r="B2" t="s">
        <v>3354</v>
      </c>
      <c r="C2" t="s">
        <v>168</v>
      </c>
      <c r="D2" t="s">
        <v>6825</v>
      </c>
      <c r="E2" t="s">
        <v>197</v>
      </c>
      <c r="F2" t="s">
        <v>6825</v>
      </c>
      <c r="G2" t="s">
        <v>6829</v>
      </c>
      <c r="H2" t="s">
        <v>269</v>
      </c>
      <c r="I2" t="s">
        <v>6966</v>
      </c>
      <c r="J2" t="s">
        <v>6827</v>
      </c>
      <c r="K2" t="s">
        <v>6967</v>
      </c>
      <c r="L2" t="s">
        <v>249</v>
      </c>
      <c r="M2" t="s">
        <v>6</v>
      </c>
      <c r="N2">
        <v>94025</v>
      </c>
      <c r="O2" t="s">
        <v>6968</v>
      </c>
      <c r="P2">
        <v>37.478007785523303</v>
      </c>
      <c r="Q2">
        <v>-122.14251745309799</v>
      </c>
      <c r="R2">
        <v>40</v>
      </c>
      <c r="S2">
        <v>0</v>
      </c>
      <c r="U2" t="s">
        <v>6825</v>
      </c>
      <c r="V2" t="s">
        <v>6966</v>
      </c>
      <c r="W2" t="s">
        <v>6825</v>
      </c>
      <c r="X2" t="s">
        <v>249</v>
      </c>
      <c r="Y2" t="s">
        <v>6</v>
      </c>
      <c r="Z2" t="s">
        <v>184</v>
      </c>
      <c r="AA2">
        <v>45339</v>
      </c>
      <c r="AC2" t="s">
        <v>6826</v>
      </c>
      <c r="AD2">
        <v>3</v>
      </c>
    </row>
    <row r="3" spans="1:38">
      <c r="A3">
        <v>1002</v>
      </c>
      <c r="B3" t="s">
        <v>167</v>
      </c>
      <c r="C3" t="s">
        <v>168</v>
      </c>
      <c r="D3" t="s">
        <v>169</v>
      </c>
      <c r="E3" t="s">
        <v>170</v>
      </c>
      <c r="F3" t="s">
        <v>171</v>
      </c>
      <c r="G3" t="s">
        <v>172</v>
      </c>
      <c r="H3" t="s">
        <v>173</v>
      </c>
      <c r="I3" t="s">
        <v>174</v>
      </c>
      <c r="J3" t="s">
        <v>175</v>
      </c>
      <c r="K3" t="s">
        <v>176</v>
      </c>
      <c r="L3" t="s">
        <v>177</v>
      </c>
      <c r="M3" t="s">
        <v>6</v>
      </c>
      <c r="N3">
        <v>89047</v>
      </c>
      <c r="O3" t="s">
        <v>178</v>
      </c>
      <c r="P3">
        <v>37.740208000000003</v>
      </c>
      <c r="Q3">
        <v>-117.79231900000001</v>
      </c>
      <c r="R3">
        <v>75</v>
      </c>
      <c r="S3">
        <v>940</v>
      </c>
      <c r="T3" t="s">
        <v>179</v>
      </c>
      <c r="U3" t="s">
        <v>180</v>
      </c>
      <c r="V3" t="s">
        <v>181</v>
      </c>
      <c r="W3" t="s">
        <v>182</v>
      </c>
      <c r="X3" t="s">
        <v>183</v>
      </c>
      <c r="Y3" t="s">
        <v>6</v>
      </c>
      <c r="Z3" t="s">
        <v>184</v>
      </c>
      <c r="AA3">
        <v>44417</v>
      </c>
      <c r="AB3" t="s">
        <v>185</v>
      </c>
      <c r="AC3" t="s">
        <v>186</v>
      </c>
      <c r="AD3">
        <v>27</v>
      </c>
      <c r="AE3" t="s">
        <v>187</v>
      </c>
    </row>
    <row r="4" spans="1:38">
      <c r="A4">
        <v>1003</v>
      </c>
      <c r="B4" t="s">
        <v>167</v>
      </c>
      <c r="C4" t="s">
        <v>168</v>
      </c>
      <c r="D4" t="s">
        <v>169</v>
      </c>
      <c r="E4" t="s">
        <v>170</v>
      </c>
      <c r="F4" t="s">
        <v>188</v>
      </c>
      <c r="G4" t="s">
        <v>172</v>
      </c>
      <c r="H4" t="s">
        <v>189</v>
      </c>
      <c r="I4" t="s">
        <v>174</v>
      </c>
      <c r="J4" t="s">
        <v>190</v>
      </c>
      <c r="K4" t="s">
        <v>191</v>
      </c>
      <c r="L4" t="s">
        <v>183</v>
      </c>
      <c r="M4" t="s">
        <v>6</v>
      </c>
      <c r="N4">
        <v>28086</v>
      </c>
      <c r="O4" t="s">
        <v>192</v>
      </c>
      <c r="P4">
        <v>35.220465735874697</v>
      </c>
      <c r="Q4">
        <v>-81.341652675492199</v>
      </c>
      <c r="R4">
        <v>170</v>
      </c>
      <c r="U4" t="s">
        <v>180</v>
      </c>
      <c r="V4" t="s">
        <v>174</v>
      </c>
      <c r="W4" t="s">
        <v>182</v>
      </c>
      <c r="X4" t="s">
        <v>183</v>
      </c>
      <c r="Y4" t="s">
        <v>6</v>
      </c>
      <c r="Z4" t="s">
        <v>184</v>
      </c>
      <c r="AA4">
        <v>44417</v>
      </c>
      <c r="AB4" t="s">
        <v>193</v>
      </c>
      <c r="AC4" t="s">
        <v>186</v>
      </c>
      <c r="AD4">
        <v>27</v>
      </c>
      <c r="AE4" t="s">
        <v>194</v>
      </c>
    </row>
    <row r="5" spans="1:38">
      <c r="A5">
        <v>1004</v>
      </c>
      <c r="B5" t="s">
        <v>195</v>
      </c>
      <c r="C5" t="s">
        <v>168</v>
      </c>
      <c r="D5" t="s">
        <v>196</v>
      </c>
      <c r="E5" t="s">
        <v>197</v>
      </c>
      <c r="F5" t="s">
        <v>198</v>
      </c>
      <c r="G5" t="s">
        <v>172</v>
      </c>
      <c r="H5" t="s">
        <v>199</v>
      </c>
      <c r="I5" t="s">
        <v>200</v>
      </c>
      <c r="J5" t="s">
        <v>201</v>
      </c>
      <c r="L5" t="s">
        <v>155</v>
      </c>
      <c r="M5" t="s">
        <v>7</v>
      </c>
      <c r="P5">
        <v>53.536890999999997</v>
      </c>
      <c r="Q5">
        <v>-80.545652000000004</v>
      </c>
      <c r="R5">
        <v>250</v>
      </c>
      <c r="S5">
        <v>8100</v>
      </c>
      <c r="T5" t="s">
        <v>179</v>
      </c>
      <c r="U5" t="s">
        <v>196</v>
      </c>
      <c r="V5" t="s">
        <v>200</v>
      </c>
      <c r="W5" t="s">
        <v>202</v>
      </c>
      <c r="Y5" t="s">
        <v>203</v>
      </c>
      <c r="Z5" t="s">
        <v>184</v>
      </c>
      <c r="AA5">
        <v>44930</v>
      </c>
      <c r="AB5" t="s">
        <v>204</v>
      </c>
      <c r="AC5" t="s">
        <v>205</v>
      </c>
      <c r="AD5">
        <v>29</v>
      </c>
      <c r="AE5" t="s">
        <v>206</v>
      </c>
    </row>
    <row r="6" spans="1:38">
      <c r="A6">
        <v>1005</v>
      </c>
      <c r="B6" t="s">
        <v>195</v>
      </c>
      <c r="C6" t="s">
        <v>168</v>
      </c>
      <c r="D6" t="s">
        <v>207</v>
      </c>
      <c r="E6" t="s">
        <v>197</v>
      </c>
      <c r="F6" t="s">
        <v>208</v>
      </c>
      <c r="G6" t="s">
        <v>172</v>
      </c>
      <c r="H6" t="s">
        <v>209</v>
      </c>
      <c r="I6" t="s">
        <v>210</v>
      </c>
      <c r="K6" t="s">
        <v>211</v>
      </c>
      <c r="L6" t="s">
        <v>212</v>
      </c>
      <c r="M6" t="s">
        <v>7</v>
      </c>
      <c r="P6">
        <v>48.476151000000002</v>
      </c>
      <c r="Q6">
        <v>-81.330839999999995</v>
      </c>
      <c r="R6">
        <v>900</v>
      </c>
      <c r="S6">
        <v>38000</v>
      </c>
      <c r="T6" t="s">
        <v>213</v>
      </c>
      <c r="U6" t="s">
        <v>214</v>
      </c>
      <c r="V6" t="s">
        <v>210</v>
      </c>
      <c r="W6" t="s">
        <v>215</v>
      </c>
      <c r="X6" t="s">
        <v>212</v>
      </c>
      <c r="Y6" t="s">
        <v>7</v>
      </c>
      <c r="Z6" t="s">
        <v>184</v>
      </c>
      <c r="AA6">
        <v>45290</v>
      </c>
      <c r="AB6" t="s">
        <v>216</v>
      </c>
      <c r="AC6" t="s">
        <v>217</v>
      </c>
      <c r="AD6">
        <v>23</v>
      </c>
      <c r="AE6" t="s">
        <v>218</v>
      </c>
    </row>
    <row r="7" spans="1:38">
      <c r="A7">
        <v>1006</v>
      </c>
      <c r="B7" t="s">
        <v>195</v>
      </c>
      <c r="C7" t="s">
        <v>168</v>
      </c>
      <c r="D7" t="s">
        <v>219</v>
      </c>
      <c r="E7" t="s">
        <v>197</v>
      </c>
      <c r="F7" t="s">
        <v>220</v>
      </c>
      <c r="G7" t="s">
        <v>172</v>
      </c>
      <c r="H7" t="s">
        <v>173</v>
      </c>
      <c r="I7" t="s">
        <v>221</v>
      </c>
      <c r="K7" t="s">
        <v>222</v>
      </c>
      <c r="L7" t="s">
        <v>177</v>
      </c>
      <c r="M7" t="s">
        <v>6</v>
      </c>
      <c r="N7">
        <v>89047</v>
      </c>
      <c r="P7">
        <v>37.752532408556498</v>
      </c>
      <c r="Q7">
        <v>-117.590624526261</v>
      </c>
      <c r="R7">
        <v>183</v>
      </c>
      <c r="S7">
        <v>27400</v>
      </c>
      <c r="T7" t="s">
        <v>223</v>
      </c>
      <c r="U7" t="s">
        <v>224</v>
      </c>
      <c r="V7" t="s">
        <v>221</v>
      </c>
      <c r="W7" t="s">
        <v>225</v>
      </c>
      <c r="X7" t="s">
        <v>226</v>
      </c>
      <c r="Y7" t="s">
        <v>7</v>
      </c>
      <c r="Z7" t="s">
        <v>184</v>
      </c>
      <c r="AA7">
        <v>45299</v>
      </c>
      <c r="AB7" t="s">
        <v>227</v>
      </c>
      <c r="AC7" t="s">
        <v>228</v>
      </c>
      <c r="AD7">
        <v>27</v>
      </c>
      <c r="AE7" t="s">
        <v>229</v>
      </c>
    </row>
    <row r="8" spans="1:38">
      <c r="A8">
        <v>1007</v>
      </c>
      <c r="B8" t="s">
        <v>3354</v>
      </c>
      <c r="C8" t="s">
        <v>168</v>
      </c>
      <c r="D8" t="s">
        <v>231</v>
      </c>
      <c r="E8" t="s">
        <v>197</v>
      </c>
      <c r="F8" t="s">
        <v>231</v>
      </c>
      <c r="G8" t="s">
        <v>172</v>
      </c>
      <c r="H8" t="s">
        <v>232</v>
      </c>
      <c r="I8" t="s">
        <v>233</v>
      </c>
      <c r="J8" t="s">
        <v>234</v>
      </c>
      <c r="K8" t="s">
        <v>225</v>
      </c>
      <c r="L8" t="s">
        <v>226</v>
      </c>
      <c r="M8" t="s">
        <v>7</v>
      </c>
      <c r="N8" t="s">
        <v>235</v>
      </c>
      <c r="O8" t="s">
        <v>236</v>
      </c>
      <c r="P8">
        <v>49.282944837346903</v>
      </c>
      <c r="Q8">
        <v>-123.11915641837101</v>
      </c>
      <c r="R8">
        <v>4</v>
      </c>
      <c r="S8">
        <v>2160</v>
      </c>
      <c r="T8" t="s">
        <v>237</v>
      </c>
      <c r="U8" t="s">
        <v>238</v>
      </c>
      <c r="V8" t="s">
        <v>233</v>
      </c>
      <c r="W8" t="s">
        <v>215</v>
      </c>
      <c r="X8" t="s">
        <v>212</v>
      </c>
      <c r="Y8" t="s">
        <v>239</v>
      </c>
      <c r="Z8" t="s">
        <v>240</v>
      </c>
      <c r="AA8">
        <v>44774</v>
      </c>
      <c r="AB8" t="s">
        <v>241</v>
      </c>
      <c r="AC8" t="s">
        <v>242</v>
      </c>
      <c r="AD8">
        <v>28</v>
      </c>
      <c r="AE8" t="s">
        <v>243</v>
      </c>
    </row>
    <row r="9" spans="1:38">
      <c r="A9">
        <v>1008</v>
      </c>
      <c r="B9" t="s">
        <v>3354</v>
      </c>
      <c r="C9" t="s">
        <v>168</v>
      </c>
      <c r="D9" t="s">
        <v>244</v>
      </c>
      <c r="E9" t="s">
        <v>170</v>
      </c>
      <c r="F9" t="s">
        <v>245</v>
      </c>
      <c r="G9" t="s">
        <v>172</v>
      </c>
      <c r="H9" t="s">
        <v>173</v>
      </c>
      <c r="I9" t="s">
        <v>246</v>
      </c>
      <c r="J9" t="s">
        <v>247</v>
      </c>
      <c r="K9" t="s">
        <v>248</v>
      </c>
      <c r="L9" t="s">
        <v>249</v>
      </c>
      <c r="M9" t="s">
        <v>6</v>
      </c>
      <c r="N9">
        <v>92251</v>
      </c>
      <c r="P9">
        <v>32.848538462017999</v>
      </c>
      <c r="Q9">
        <v>-115.57108641814899</v>
      </c>
      <c r="R9">
        <v>50</v>
      </c>
      <c r="S9">
        <v>5800</v>
      </c>
      <c r="T9" t="s">
        <v>179</v>
      </c>
      <c r="U9" t="s">
        <v>244</v>
      </c>
      <c r="V9" t="s">
        <v>246</v>
      </c>
      <c r="W9" t="s">
        <v>250</v>
      </c>
      <c r="X9" t="s">
        <v>251</v>
      </c>
      <c r="Y9" t="s">
        <v>252</v>
      </c>
      <c r="Z9" t="s">
        <v>184</v>
      </c>
      <c r="AA9">
        <v>44865</v>
      </c>
      <c r="AB9" t="s">
        <v>253</v>
      </c>
      <c r="AC9" t="s">
        <v>254</v>
      </c>
      <c r="AD9">
        <v>21</v>
      </c>
      <c r="AE9" t="s">
        <v>255</v>
      </c>
    </row>
    <row r="10" spans="1:38">
      <c r="A10">
        <v>1009</v>
      </c>
      <c r="B10" t="s">
        <v>3354</v>
      </c>
      <c r="C10" t="s">
        <v>168</v>
      </c>
      <c r="D10" t="s">
        <v>256</v>
      </c>
      <c r="E10" t="s">
        <v>197</v>
      </c>
      <c r="F10" t="s">
        <v>257</v>
      </c>
      <c r="G10" t="s">
        <v>172</v>
      </c>
      <c r="H10" t="s">
        <v>189</v>
      </c>
      <c r="I10" t="s">
        <v>258</v>
      </c>
      <c r="J10" t="s">
        <v>259</v>
      </c>
      <c r="K10" t="s">
        <v>260</v>
      </c>
      <c r="L10" t="s">
        <v>155</v>
      </c>
      <c r="M10" t="s">
        <v>7</v>
      </c>
      <c r="N10" t="s">
        <v>261</v>
      </c>
      <c r="O10" t="s">
        <v>262</v>
      </c>
      <c r="P10">
        <v>45.502541593809703</v>
      </c>
      <c r="Q10">
        <v>-73.565493402168897</v>
      </c>
      <c r="S10">
        <v>5727</v>
      </c>
      <c r="T10" t="s">
        <v>179</v>
      </c>
      <c r="U10" t="s">
        <v>256</v>
      </c>
      <c r="V10" t="s">
        <v>258</v>
      </c>
      <c r="W10" t="s">
        <v>260</v>
      </c>
      <c r="X10" t="s">
        <v>155</v>
      </c>
      <c r="Y10" t="s">
        <v>7</v>
      </c>
      <c r="Z10" t="s">
        <v>184</v>
      </c>
      <c r="AA10">
        <v>44417</v>
      </c>
      <c r="AB10" t="s">
        <v>263</v>
      </c>
      <c r="AC10" t="s">
        <v>264</v>
      </c>
      <c r="AD10">
        <v>24</v>
      </c>
      <c r="AE10" t="s">
        <v>265</v>
      </c>
    </row>
    <row r="11" spans="1:38">
      <c r="A11">
        <v>1010</v>
      </c>
      <c r="B11" t="s">
        <v>266</v>
      </c>
      <c r="C11" t="s">
        <v>168</v>
      </c>
      <c r="D11" t="s">
        <v>267</v>
      </c>
      <c r="E11" t="s">
        <v>197</v>
      </c>
      <c r="F11" t="s">
        <v>268</v>
      </c>
      <c r="G11" t="s">
        <v>172</v>
      </c>
      <c r="H11" t="s">
        <v>269</v>
      </c>
      <c r="I11" t="s">
        <v>270</v>
      </c>
      <c r="J11" t="s">
        <v>271</v>
      </c>
      <c r="K11" t="s">
        <v>272</v>
      </c>
      <c r="L11" t="s">
        <v>249</v>
      </c>
      <c r="M11" t="s">
        <v>6</v>
      </c>
      <c r="P11">
        <v>33.313056000000003</v>
      </c>
      <c r="Q11">
        <v>-115.834444</v>
      </c>
      <c r="R11">
        <v>220</v>
      </c>
      <c r="S11">
        <v>20000</v>
      </c>
      <c r="T11" t="s">
        <v>273</v>
      </c>
      <c r="U11" t="s">
        <v>267</v>
      </c>
      <c r="V11" t="s">
        <v>274</v>
      </c>
      <c r="W11" t="s">
        <v>275</v>
      </c>
      <c r="X11" t="s">
        <v>249</v>
      </c>
      <c r="Y11" t="s">
        <v>6</v>
      </c>
      <c r="Z11" t="s">
        <v>184</v>
      </c>
      <c r="AA11">
        <v>45289</v>
      </c>
      <c r="AB11" t="s">
        <v>276</v>
      </c>
      <c r="AC11" t="s">
        <v>277</v>
      </c>
      <c r="AD11">
        <v>25</v>
      </c>
    </row>
    <row r="12" spans="1:38">
      <c r="A12">
        <v>1011</v>
      </c>
      <c r="B12" t="s">
        <v>195</v>
      </c>
      <c r="C12" t="s">
        <v>168</v>
      </c>
      <c r="D12" t="s">
        <v>278</v>
      </c>
      <c r="E12" t="s">
        <v>197</v>
      </c>
      <c r="F12" t="s">
        <v>279</v>
      </c>
      <c r="G12" t="s">
        <v>172</v>
      </c>
      <c r="H12" t="s">
        <v>232</v>
      </c>
      <c r="I12" t="s">
        <v>280</v>
      </c>
      <c r="K12" t="s">
        <v>281</v>
      </c>
      <c r="L12" t="s">
        <v>282</v>
      </c>
      <c r="M12" t="s">
        <v>7</v>
      </c>
      <c r="N12" t="s">
        <v>283</v>
      </c>
      <c r="O12" t="s">
        <v>284</v>
      </c>
      <c r="P12">
        <v>63.548011780000003</v>
      </c>
      <c r="Q12">
        <v>-116.7405737</v>
      </c>
      <c r="R12">
        <v>90</v>
      </c>
      <c r="S12">
        <v>685</v>
      </c>
      <c r="T12" t="s">
        <v>285</v>
      </c>
      <c r="U12" t="s">
        <v>278</v>
      </c>
      <c r="V12" t="s">
        <v>280</v>
      </c>
      <c r="W12" t="s">
        <v>286</v>
      </c>
      <c r="X12" t="s">
        <v>212</v>
      </c>
      <c r="Y12" t="s">
        <v>7</v>
      </c>
      <c r="Z12" t="s">
        <v>184</v>
      </c>
      <c r="AA12">
        <v>45289</v>
      </c>
      <c r="AB12" t="s">
        <v>287</v>
      </c>
      <c r="AC12" t="s">
        <v>288</v>
      </c>
      <c r="AD12">
        <v>26</v>
      </c>
      <c r="AE12" t="s">
        <v>289</v>
      </c>
    </row>
    <row r="13" spans="1:38">
      <c r="A13">
        <v>1012</v>
      </c>
      <c r="B13" t="s">
        <v>195</v>
      </c>
      <c r="C13" t="s">
        <v>168</v>
      </c>
      <c r="D13" t="s">
        <v>290</v>
      </c>
      <c r="E13" t="s">
        <v>197</v>
      </c>
      <c r="F13" t="s">
        <v>291</v>
      </c>
      <c r="G13" t="s">
        <v>172</v>
      </c>
      <c r="H13" t="s">
        <v>292</v>
      </c>
      <c r="I13" t="s">
        <v>293</v>
      </c>
      <c r="J13" t="s">
        <v>294</v>
      </c>
      <c r="K13" t="s">
        <v>295</v>
      </c>
      <c r="L13" t="s">
        <v>226</v>
      </c>
      <c r="M13" t="s">
        <v>7</v>
      </c>
      <c r="O13" t="s">
        <v>296</v>
      </c>
      <c r="P13">
        <v>54.446905300997301</v>
      </c>
      <c r="Q13">
        <v>-124.255666556428</v>
      </c>
      <c r="S13">
        <v>59100</v>
      </c>
      <c r="T13" t="s">
        <v>297</v>
      </c>
      <c r="U13" t="s">
        <v>298</v>
      </c>
      <c r="V13" t="s">
        <v>293</v>
      </c>
      <c r="W13" t="s">
        <v>225</v>
      </c>
      <c r="X13" t="s">
        <v>226</v>
      </c>
      <c r="Y13" t="s">
        <v>7</v>
      </c>
      <c r="Z13" t="s">
        <v>184</v>
      </c>
      <c r="AA13">
        <v>45095</v>
      </c>
      <c r="AB13" t="s">
        <v>299</v>
      </c>
      <c r="AC13" t="s">
        <v>300</v>
      </c>
      <c r="AD13">
        <v>30</v>
      </c>
      <c r="AE13" t="s">
        <v>301</v>
      </c>
    </row>
    <row r="14" spans="1:38">
      <c r="A14">
        <v>1013</v>
      </c>
      <c r="B14" t="s">
        <v>195</v>
      </c>
      <c r="C14" t="s">
        <v>168</v>
      </c>
      <c r="D14" t="s">
        <v>302</v>
      </c>
      <c r="E14" t="s">
        <v>197</v>
      </c>
      <c r="F14" t="s">
        <v>303</v>
      </c>
      <c r="G14" t="s">
        <v>172</v>
      </c>
      <c r="H14" t="s">
        <v>199</v>
      </c>
      <c r="I14" t="s">
        <v>304</v>
      </c>
      <c r="J14" t="s">
        <v>305</v>
      </c>
      <c r="K14" t="s">
        <v>305</v>
      </c>
      <c r="L14" t="s">
        <v>212</v>
      </c>
      <c r="M14" t="s">
        <v>7</v>
      </c>
      <c r="P14">
        <v>52.6</v>
      </c>
      <c r="Q14">
        <v>-93.37</v>
      </c>
      <c r="R14">
        <v>132</v>
      </c>
      <c r="S14">
        <v>160000</v>
      </c>
      <c r="T14" t="s">
        <v>179</v>
      </c>
      <c r="U14" t="s">
        <v>302</v>
      </c>
      <c r="V14" t="s">
        <v>306</v>
      </c>
      <c r="W14" t="s">
        <v>307</v>
      </c>
      <c r="X14" t="s">
        <v>212</v>
      </c>
      <c r="Y14" t="s">
        <v>308</v>
      </c>
      <c r="Z14" t="s">
        <v>184</v>
      </c>
      <c r="AA14">
        <v>45291</v>
      </c>
      <c r="AB14" t="s">
        <v>309</v>
      </c>
      <c r="AC14" t="s">
        <v>310</v>
      </c>
      <c r="AD14">
        <v>27</v>
      </c>
      <c r="AE14" t="s">
        <v>311</v>
      </c>
    </row>
    <row r="15" spans="1:38">
      <c r="A15">
        <v>1014</v>
      </c>
      <c r="B15" t="s">
        <v>167</v>
      </c>
      <c r="C15" t="s">
        <v>168</v>
      </c>
      <c r="D15" t="s">
        <v>312</v>
      </c>
      <c r="E15" t="s">
        <v>170</v>
      </c>
      <c r="F15" t="s">
        <v>313</v>
      </c>
      <c r="G15" t="s">
        <v>172</v>
      </c>
      <c r="H15" t="s">
        <v>314</v>
      </c>
      <c r="I15" t="s">
        <v>315</v>
      </c>
      <c r="J15" t="s">
        <v>316</v>
      </c>
      <c r="K15" t="s">
        <v>317</v>
      </c>
      <c r="L15" t="s">
        <v>155</v>
      </c>
      <c r="M15" t="s">
        <v>7</v>
      </c>
      <c r="N15" t="s">
        <v>318</v>
      </c>
      <c r="O15" t="s">
        <v>319</v>
      </c>
      <c r="P15">
        <v>48.213816914046603</v>
      </c>
      <c r="Q15">
        <v>-78.828334002272499</v>
      </c>
      <c r="R15">
        <v>1280</v>
      </c>
      <c r="S15">
        <v>40000</v>
      </c>
      <c r="T15" t="s">
        <v>297</v>
      </c>
      <c r="U15" t="s">
        <v>312</v>
      </c>
      <c r="V15" t="s">
        <v>320</v>
      </c>
      <c r="W15" t="s">
        <v>321</v>
      </c>
      <c r="X15" t="s">
        <v>322</v>
      </c>
      <c r="Y15" t="s">
        <v>323</v>
      </c>
      <c r="Z15" t="s">
        <v>184</v>
      </c>
      <c r="AA15">
        <v>44421</v>
      </c>
      <c r="AB15" t="s">
        <v>324</v>
      </c>
      <c r="AC15" t="s">
        <v>325</v>
      </c>
      <c r="AD15">
        <v>30</v>
      </c>
    </row>
    <row r="16" spans="1:38">
      <c r="A16">
        <v>1015</v>
      </c>
      <c r="B16" t="s">
        <v>167</v>
      </c>
      <c r="C16" t="s">
        <v>168</v>
      </c>
      <c r="D16" t="s">
        <v>312</v>
      </c>
      <c r="E16" t="s">
        <v>170</v>
      </c>
      <c r="F16" t="s">
        <v>313</v>
      </c>
      <c r="G16" t="s">
        <v>172</v>
      </c>
      <c r="H16" t="s">
        <v>326</v>
      </c>
      <c r="I16" t="s">
        <v>315</v>
      </c>
      <c r="J16" t="s">
        <v>316</v>
      </c>
      <c r="K16" t="s">
        <v>317</v>
      </c>
      <c r="L16" t="s">
        <v>155</v>
      </c>
      <c r="M16" t="s">
        <v>7</v>
      </c>
      <c r="N16" t="s">
        <v>318</v>
      </c>
      <c r="O16" t="s">
        <v>319</v>
      </c>
      <c r="P16">
        <v>48.213816914046603</v>
      </c>
      <c r="Q16">
        <v>-78.828334002272499</v>
      </c>
      <c r="R16">
        <v>1280</v>
      </c>
      <c r="S16">
        <v>827</v>
      </c>
      <c r="T16" t="s">
        <v>237</v>
      </c>
      <c r="U16" t="s">
        <v>312</v>
      </c>
      <c r="V16" t="s">
        <v>320</v>
      </c>
      <c r="W16" t="s">
        <v>321</v>
      </c>
      <c r="X16" t="s">
        <v>322</v>
      </c>
      <c r="Y16" t="s">
        <v>323</v>
      </c>
      <c r="Z16" t="s">
        <v>184</v>
      </c>
      <c r="AA16">
        <v>44421</v>
      </c>
      <c r="AB16" t="s">
        <v>327</v>
      </c>
      <c r="AC16" t="s">
        <v>325</v>
      </c>
      <c r="AD16">
        <v>30</v>
      </c>
      <c r="AE16" t="s">
        <v>328</v>
      </c>
    </row>
    <row r="17" spans="1:31">
      <c r="A17">
        <v>1016</v>
      </c>
      <c r="B17" t="s">
        <v>167</v>
      </c>
      <c r="C17" t="s">
        <v>168</v>
      </c>
      <c r="D17" t="s">
        <v>312</v>
      </c>
      <c r="E17" t="s">
        <v>170</v>
      </c>
      <c r="F17" t="s">
        <v>329</v>
      </c>
      <c r="G17" t="s">
        <v>172</v>
      </c>
      <c r="H17" t="s">
        <v>330</v>
      </c>
      <c r="I17" t="s">
        <v>331</v>
      </c>
      <c r="J17" t="s">
        <v>332</v>
      </c>
      <c r="K17" t="s">
        <v>333</v>
      </c>
      <c r="L17" t="s">
        <v>212</v>
      </c>
      <c r="M17" t="s">
        <v>7</v>
      </c>
      <c r="N17" t="s">
        <v>334</v>
      </c>
      <c r="O17" t="s">
        <v>335</v>
      </c>
      <c r="P17">
        <v>46.586931132891799</v>
      </c>
      <c r="Q17">
        <v>-80.769922486262203</v>
      </c>
      <c r="R17">
        <v>2500</v>
      </c>
      <c r="S17">
        <v>75695</v>
      </c>
      <c r="T17" t="s">
        <v>336</v>
      </c>
      <c r="U17" t="s">
        <v>312</v>
      </c>
      <c r="V17" t="s">
        <v>320</v>
      </c>
      <c r="W17" t="s">
        <v>321</v>
      </c>
      <c r="X17" t="s">
        <v>322</v>
      </c>
      <c r="Y17" t="s">
        <v>323</v>
      </c>
      <c r="Z17" t="s">
        <v>184</v>
      </c>
      <c r="AA17">
        <v>44421</v>
      </c>
      <c r="AB17" t="s">
        <v>337</v>
      </c>
      <c r="AC17" t="s">
        <v>325</v>
      </c>
      <c r="AD17">
        <v>30</v>
      </c>
      <c r="AE17" t="s">
        <v>338</v>
      </c>
    </row>
    <row r="18" spans="1:31">
      <c r="A18">
        <v>1017</v>
      </c>
      <c r="B18" t="s">
        <v>195</v>
      </c>
      <c r="C18" t="s">
        <v>168</v>
      </c>
      <c r="D18" t="s">
        <v>339</v>
      </c>
      <c r="E18" t="s">
        <v>197</v>
      </c>
      <c r="F18" t="s">
        <v>340</v>
      </c>
      <c r="G18" t="s">
        <v>341</v>
      </c>
      <c r="H18" t="s">
        <v>342</v>
      </c>
      <c r="I18" t="s">
        <v>343</v>
      </c>
      <c r="K18" t="s">
        <v>344</v>
      </c>
      <c r="L18" t="s">
        <v>345</v>
      </c>
      <c r="M18" t="s">
        <v>6</v>
      </c>
      <c r="P18">
        <v>64.512432009549599</v>
      </c>
      <c r="Q18">
        <v>-165.426964405191</v>
      </c>
      <c r="R18">
        <v>200</v>
      </c>
      <c r="S18">
        <v>57000</v>
      </c>
      <c r="T18" t="s">
        <v>346</v>
      </c>
      <c r="U18" t="s">
        <v>339</v>
      </c>
      <c r="V18" t="s">
        <v>343</v>
      </c>
      <c r="W18" t="s">
        <v>347</v>
      </c>
      <c r="X18" t="s">
        <v>345</v>
      </c>
      <c r="Y18" t="s">
        <v>6</v>
      </c>
      <c r="Z18" t="s">
        <v>184</v>
      </c>
      <c r="AA18">
        <v>45095</v>
      </c>
      <c r="AB18" t="s">
        <v>348</v>
      </c>
      <c r="AC18" t="s">
        <v>349</v>
      </c>
      <c r="AD18">
        <v>22</v>
      </c>
      <c r="AE18" t="s">
        <v>350</v>
      </c>
    </row>
    <row r="19" spans="1:31">
      <c r="A19">
        <v>1018</v>
      </c>
      <c r="B19" t="s">
        <v>195</v>
      </c>
      <c r="C19" t="s">
        <v>168</v>
      </c>
      <c r="D19" t="s">
        <v>351</v>
      </c>
      <c r="E19" t="s">
        <v>197</v>
      </c>
      <c r="F19" t="s">
        <v>352</v>
      </c>
      <c r="G19" t="s">
        <v>172</v>
      </c>
      <c r="H19" t="s">
        <v>353</v>
      </c>
      <c r="I19" t="s">
        <v>354</v>
      </c>
      <c r="J19" t="s">
        <v>355</v>
      </c>
      <c r="K19" t="s">
        <v>356</v>
      </c>
      <c r="L19" t="s">
        <v>212</v>
      </c>
      <c r="M19" t="s">
        <v>7</v>
      </c>
      <c r="P19">
        <v>48.382221000000001</v>
      </c>
      <c r="Q19">
        <v>-89.246099999999998</v>
      </c>
      <c r="U19" t="s">
        <v>351</v>
      </c>
      <c r="V19" t="s">
        <v>357</v>
      </c>
      <c r="W19" t="s">
        <v>358</v>
      </c>
      <c r="X19" t="s">
        <v>359</v>
      </c>
      <c r="Y19" t="s">
        <v>252</v>
      </c>
      <c r="Z19" t="s">
        <v>184</v>
      </c>
      <c r="AA19">
        <v>45305</v>
      </c>
      <c r="AB19" t="s">
        <v>360</v>
      </c>
      <c r="AC19" t="s">
        <v>361</v>
      </c>
      <c r="AD19">
        <v>24</v>
      </c>
      <c r="AE19" t="s">
        <v>362</v>
      </c>
    </row>
    <row r="20" spans="1:31">
      <c r="A20">
        <v>1019</v>
      </c>
      <c r="B20" t="s">
        <v>195</v>
      </c>
      <c r="C20" t="s">
        <v>168</v>
      </c>
      <c r="D20" t="s">
        <v>363</v>
      </c>
      <c r="E20" t="s">
        <v>197</v>
      </c>
      <c r="F20" t="s">
        <v>364</v>
      </c>
      <c r="G20" t="s">
        <v>172</v>
      </c>
      <c r="H20" t="s">
        <v>292</v>
      </c>
      <c r="I20" t="s">
        <v>365</v>
      </c>
      <c r="K20" t="s">
        <v>366</v>
      </c>
      <c r="L20" t="s">
        <v>226</v>
      </c>
      <c r="M20" t="s">
        <v>7</v>
      </c>
      <c r="N20" t="s">
        <v>367</v>
      </c>
      <c r="P20">
        <v>58.474410542305598</v>
      </c>
      <c r="Q20">
        <v>-128.85263188822299</v>
      </c>
      <c r="S20">
        <v>33000</v>
      </c>
      <c r="T20" t="s">
        <v>297</v>
      </c>
      <c r="U20" t="s">
        <v>368</v>
      </c>
      <c r="V20" t="s">
        <v>369</v>
      </c>
      <c r="W20" t="s">
        <v>370</v>
      </c>
      <c r="X20" t="s">
        <v>371</v>
      </c>
      <c r="Y20" t="s">
        <v>372</v>
      </c>
      <c r="Z20" t="s">
        <v>184</v>
      </c>
      <c r="AA20">
        <v>45095</v>
      </c>
      <c r="AB20" t="s">
        <v>373</v>
      </c>
      <c r="AC20" t="s">
        <v>374</v>
      </c>
      <c r="AD20">
        <v>23</v>
      </c>
      <c r="AE20" t="s">
        <v>375</v>
      </c>
    </row>
    <row r="21" spans="1:31">
      <c r="A21">
        <v>1020</v>
      </c>
      <c r="B21" t="s">
        <v>195</v>
      </c>
      <c r="C21" t="s">
        <v>168</v>
      </c>
      <c r="D21" t="s">
        <v>363</v>
      </c>
      <c r="E21" t="s">
        <v>197</v>
      </c>
      <c r="F21" t="s">
        <v>364</v>
      </c>
      <c r="G21" t="s">
        <v>172</v>
      </c>
      <c r="H21" t="s">
        <v>376</v>
      </c>
      <c r="I21" t="s">
        <v>365</v>
      </c>
      <c r="K21" t="s">
        <v>366</v>
      </c>
      <c r="L21" t="s">
        <v>226</v>
      </c>
      <c r="M21" t="s">
        <v>7</v>
      </c>
      <c r="N21" t="s">
        <v>367</v>
      </c>
      <c r="P21">
        <v>58.474410542305598</v>
      </c>
      <c r="Q21">
        <v>-128.85263188822299</v>
      </c>
      <c r="S21">
        <v>1800</v>
      </c>
      <c r="T21" t="s">
        <v>237</v>
      </c>
      <c r="U21" t="s">
        <v>368</v>
      </c>
      <c r="V21" t="s">
        <v>369</v>
      </c>
      <c r="W21" t="s">
        <v>370</v>
      </c>
      <c r="X21" t="s">
        <v>371</v>
      </c>
      <c r="Y21" t="s">
        <v>372</v>
      </c>
      <c r="Z21" t="s">
        <v>184</v>
      </c>
      <c r="AA21">
        <v>45095</v>
      </c>
      <c r="AB21" t="s">
        <v>373</v>
      </c>
      <c r="AC21" t="s">
        <v>374</v>
      </c>
      <c r="AD21">
        <v>23</v>
      </c>
      <c r="AE21" t="s">
        <v>375</v>
      </c>
    </row>
    <row r="22" spans="1:31">
      <c r="A22">
        <v>1021</v>
      </c>
      <c r="B22" t="s">
        <v>167</v>
      </c>
      <c r="C22" t="s">
        <v>168</v>
      </c>
      <c r="D22" t="s">
        <v>377</v>
      </c>
      <c r="E22" t="s">
        <v>197</v>
      </c>
      <c r="F22" t="s">
        <v>378</v>
      </c>
      <c r="G22" t="s">
        <v>341</v>
      </c>
      <c r="H22" t="s">
        <v>379</v>
      </c>
      <c r="I22" t="s">
        <v>380</v>
      </c>
      <c r="J22" t="s">
        <v>381</v>
      </c>
      <c r="K22" t="s">
        <v>382</v>
      </c>
      <c r="L22" t="s">
        <v>383</v>
      </c>
      <c r="M22" t="s">
        <v>6</v>
      </c>
      <c r="N22">
        <v>84601</v>
      </c>
      <c r="O22" t="s">
        <v>384</v>
      </c>
      <c r="P22">
        <v>40.224980320837297</v>
      </c>
      <c r="Q22">
        <v>-111.713837003827</v>
      </c>
      <c r="S22">
        <v>2000</v>
      </c>
      <c r="T22" t="s">
        <v>385</v>
      </c>
      <c r="U22" t="s">
        <v>377</v>
      </c>
      <c r="V22" t="s">
        <v>380</v>
      </c>
      <c r="W22" t="s">
        <v>382</v>
      </c>
      <c r="X22" t="s">
        <v>383</v>
      </c>
      <c r="Y22" t="s">
        <v>6</v>
      </c>
      <c r="Z22" t="s">
        <v>184</v>
      </c>
      <c r="AA22">
        <v>45289</v>
      </c>
      <c r="AB22" t="s">
        <v>386</v>
      </c>
      <c r="AC22" t="s">
        <v>387</v>
      </c>
      <c r="AD22">
        <v>27</v>
      </c>
      <c r="AE22" t="s">
        <v>388</v>
      </c>
    </row>
    <row r="23" spans="1:31">
      <c r="A23">
        <v>1022</v>
      </c>
      <c r="B23" t="s">
        <v>389</v>
      </c>
      <c r="C23" t="s">
        <v>168</v>
      </c>
      <c r="D23" t="s">
        <v>390</v>
      </c>
      <c r="E23" t="s">
        <v>197</v>
      </c>
      <c r="F23" t="s">
        <v>391</v>
      </c>
      <c r="G23" t="s">
        <v>172</v>
      </c>
      <c r="H23" t="s">
        <v>326</v>
      </c>
      <c r="I23" t="s">
        <v>392</v>
      </c>
      <c r="K23" t="s">
        <v>393</v>
      </c>
      <c r="L23" t="s">
        <v>115</v>
      </c>
      <c r="M23" t="s">
        <v>6</v>
      </c>
      <c r="O23" t="s">
        <v>394</v>
      </c>
      <c r="P23">
        <v>45.1306766849941</v>
      </c>
      <c r="Q23">
        <v>-114.3615808717</v>
      </c>
      <c r="R23">
        <v>38</v>
      </c>
      <c r="S23">
        <v>1915</v>
      </c>
      <c r="T23" t="s">
        <v>297</v>
      </c>
      <c r="U23" t="s">
        <v>390</v>
      </c>
      <c r="V23" t="s">
        <v>395</v>
      </c>
      <c r="W23" t="s">
        <v>396</v>
      </c>
      <c r="X23" t="s">
        <v>397</v>
      </c>
      <c r="Y23" t="s">
        <v>252</v>
      </c>
      <c r="Z23" t="s">
        <v>184</v>
      </c>
      <c r="AA23">
        <v>45092</v>
      </c>
      <c r="AB23" t="s">
        <v>398</v>
      </c>
      <c r="AC23" t="s">
        <v>399</v>
      </c>
      <c r="AD23">
        <v>28</v>
      </c>
      <c r="AE23" t="s">
        <v>400</v>
      </c>
    </row>
    <row r="24" spans="1:31">
      <c r="A24">
        <v>1023</v>
      </c>
      <c r="B24" t="s">
        <v>195</v>
      </c>
      <c r="C24" t="s">
        <v>168</v>
      </c>
      <c r="D24" t="s">
        <v>401</v>
      </c>
      <c r="E24" t="s">
        <v>197</v>
      </c>
      <c r="F24" t="s">
        <v>402</v>
      </c>
      <c r="G24" t="s">
        <v>172</v>
      </c>
      <c r="H24" t="s">
        <v>269</v>
      </c>
      <c r="I24" t="s">
        <v>403</v>
      </c>
      <c r="J24" t="s">
        <v>404</v>
      </c>
      <c r="K24" t="s">
        <v>405</v>
      </c>
      <c r="L24" t="s">
        <v>177</v>
      </c>
      <c r="M24" t="s">
        <v>6</v>
      </c>
      <c r="P24">
        <v>42.001389000000003</v>
      </c>
      <c r="Q24">
        <v>-117.996667</v>
      </c>
      <c r="S24">
        <v>95602.29445506692</v>
      </c>
      <c r="T24" t="s">
        <v>179</v>
      </c>
      <c r="U24" t="s">
        <v>401</v>
      </c>
      <c r="V24" t="s">
        <v>403</v>
      </c>
      <c r="W24" t="s">
        <v>406</v>
      </c>
      <c r="X24" t="s">
        <v>407</v>
      </c>
      <c r="Y24" t="s">
        <v>252</v>
      </c>
      <c r="Z24" t="s">
        <v>184</v>
      </c>
      <c r="AA24">
        <v>45289</v>
      </c>
      <c r="AB24" t="s">
        <v>408</v>
      </c>
      <c r="AC24" t="s">
        <v>409</v>
      </c>
      <c r="AD24">
        <v>22</v>
      </c>
      <c r="AE24" t="s">
        <v>410</v>
      </c>
    </row>
    <row r="25" spans="1:31">
      <c r="A25">
        <v>1024</v>
      </c>
      <c r="B25" t="s">
        <v>195</v>
      </c>
      <c r="C25" t="s">
        <v>168</v>
      </c>
      <c r="D25" t="s">
        <v>411</v>
      </c>
      <c r="E25" t="s">
        <v>197</v>
      </c>
      <c r="F25" t="s">
        <v>411</v>
      </c>
      <c r="G25" t="s">
        <v>172</v>
      </c>
      <c r="H25" t="s">
        <v>269</v>
      </c>
      <c r="I25" t="s">
        <v>412</v>
      </c>
      <c r="J25" t="s">
        <v>413</v>
      </c>
      <c r="K25" t="s">
        <v>414</v>
      </c>
      <c r="L25" t="s">
        <v>249</v>
      </c>
      <c r="M25" t="s">
        <v>6</v>
      </c>
      <c r="N25">
        <v>94607</v>
      </c>
      <c r="O25" t="s">
        <v>415</v>
      </c>
      <c r="P25">
        <v>37.799999999999997</v>
      </c>
      <c r="Q25">
        <v>-122.27</v>
      </c>
      <c r="R25">
        <v>250</v>
      </c>
      <c r="U25" t="s">
        <v>411</v>
      </c>
      <c r="V25" t="s">
        <v>412</v>
      </c>
      <c r="W25" t="s">
        <v>414</v>
      </c>
      <c r="X25" t="s">
        <v>249</v>
      </c>
      <c r="Y25" t="s">
        <v>6</v>
      </c>
      <c r="Z25" t="s">
        <v>184</v>
      </c>
      <c r="AA25">
        <v>44899</v>
      </c>
      <c r="AB25" t="s">
        <v>416</v>
      </c>
      <c r="AC25" t="s">
        <v>417</v>
      </c>
      <c r="AD25">
        <v>17</v>
      </c>
      <c r="AE25" t="s">
        <v>418</v>
      </c>
    </row>
    <row r="26" spans="1:31">
      <c r="A26">
        <v>1025</v>
      </c>
      <c r="B26" t="s">
        <v>389</v>
      </c>
      <c r="C26" t="s">
        <v>168</v>
      </c>
      <c r="D26" t="s">
        <v>419</v>
      </c>
      <c r="F26" t="s">
        <v>420</v>
      </c>
      <c r="G26" t="s">
        <v>172</v>
      </c>
      <c r="H26" t="s">
        <v>269</v>
      </c>
      <c r="I26" t="s">
        <v>421</v>
      </c>
      <c r="J26" t="s">
        <v>422</v>
      </c>
      <c r="K26" t="s">
        <v>423</v>
      </c>
      <c r="L26" t="s">
        <v>177</v>
      </c>
      <c r="M26" t="s">
        <v>6</v>
      </c>
      <c r="O26" t="s">
        <v>424</v>
      </c>
      <c r="P26">
        <v>41.569975461099098</v>
      </c>
      <c r="Q26">
        <v>-117.785810940654</v>
      </c>
      <c r="R26">
        <v>65</v>
      </c>
      <c r="S26">
        <v>5640</v>
      </c>
      <c r="T26" t="s">
        <v>179</v>
      </c>
      <c r="U26" t="s">
        <v>425</v>
      </c>
      <c r="V26" t="s">
        <v>426</v>
      </c>
      <c r="W26" t="s">
        <v>225</v>
      </c>
      <c r="X26" t="s">
        <v>226</v>
      </c>
      <c r="Y26" t="s">
        <v>7</v>
      </c>
      <c r="Z26" t="s">
        <v>184</v>
      </c>
      <c r="AA26">
        <v>45092</v>
      </c>
      <c r="AB26" t="s">
        <v>427</v>
      </c>
      <c r="AC26" t="s">
        <v>428</v>
      </c>
      <c r="AD26">
        <v>27</v>
      </c>
      <c r="AE26" t="s">
        <v>429</v>
      </c>
    </row>
    <row r="27" spans="1:31">
      <c r="A27">
        <v>1026</v>
      </c>
      <c r="B27" t="s">
        <v>167</v>
      </c>
      <c r="C27" t="s">
        <v>168</v>
      </c>
      <c r="D27" t="s">
        <v>430</v>
      </c>
      <c r="E27" t="s">
        <v>197</v>
      </c>
      <c r="F27" t="s">
        <v>431</v>
      </c>
      <c r="G27" t="s">
        <v>172</v>
      </c>
      <c r="H27" t="s">
        <v>432</v>
      </c>
      <c r="I27" t="s">
        <v>433</v>
      </c>
      <c r="K27" t="s">
        <v>434</v>
      </c>
      <c r="L27" t="s">
        <v>435</v>
      </c>
      <c r="M27" t="s">
        <v>6</v>
      </c>
      <c r="O27" t="s">
        <v>436</v>
      </c>
      <c r="P27">
        <v>46.750161705646597</v>
      </c>
      <c r="Q27">
        <v>-87.899989273491897</v>
      </c>
      <c r="R27">
        <v>200</v>
      </c>
      <c r="S27">
        <v>19000</v>
      </c>
      <c r="T27" t="s">
        <v>297</v>
      </c>
      <c r="U27" t="s">
        <v>430</v>
      </c>
      <c r="V27" t="s">
        <v>437</v>
      </c>
      <c r="W27" t="s">
        <v>215</v>
      </c>
      <c r="X27" t="s">
        <v>212</v>
      </c>
      <c r="Y27" t="s">
        <v>7</v>
      </c>
      <c r="Z27" t="s">
        <v>184</v>
      </c>
      <c r="AA27">
        <v>44422</v>
      </c>
      <c r="AB27" t="s">
        <v>438</v>
      </c>
      <c r="AC27" t="s">
        <v>439</v>
      </c>
      <c r="AD27">
        <v>22</v>
      </c>
      <c r="AE27" t="s">
        <v>440</v>
      </c>
    </row>
    <row r="28" spans="1:31">
      <c r="A28">
        <v>1027</v>
      </c>
      <c r="B28" t="s">
        <v>167</v>
      </c>
      <c r="C28" t="s">
        <v>168</v>
      </c>
      <c r="D28" t="s">
        <v>430</v>
      </c>
      <c r="E28" t="s">
        <v>197</v>
      </c>
      <c r="F28" t="s">
        <v>441</v>
      </c>
      <c r="G28" t="s">
        <v>172</v>
      </c>
      <c r="H28" t="s">
        <v>314</v>
      </c>
      <c r="I28" t="s">
        <v>433</v>
      </c>
      <c r="J28" t="s">
        <v>442</v>
      </c>
      <c r="K28" t="s">
        <v>443</v>
      </c>
      <c r="L28" t="s">
        <v>435</v>
      </c>
      <c r="M28" t="s">
        <v>6</v>
      </c>
      <c r="N28">
        <v>49814</v>
      </c>
      <c r="O28" t="s">
        <v>436</v>
      </c>
      <c r="P28">
        <v>46.484071153945202</v>
      </c>
      <c r="Q28">
        <v>-87.898236015829994</v>
      </c>
      <c r="R28">
        <v>200</v>
      </c>
      <c r="S28">
        <v>19000</v>
      </c>
      <c r="T28" t="s">
        <v>297</v>
      </c>
      <c r="U28" t="s">
        <v>430</v>
      </c>
      <c r="V28" t="s">
        <v>437</v>
      </c>
      <c r="W28" t="s">
        <v>215</v>
      </c>
      <c r="X28" t="s">
        <v>212</v>
      </c>
      <c r="Y28" t="s">
        <v>7</v>
      </c>
      <c r="Z28" t="s">
        <v>184</v>
      </c>
      <c r="AA28">
        <v>44422</v>
      </c>
      <c r="AB28" t="s">
        <v>444</v>
      </c>
      <c r="AC28" t="s">
        <v>439</v>
      </c>
      <c r="AD28">
        <v>22</v>
      </c>
      <c r="AE28" t="s">
        <v>445</v>
      </c>
    </row>
    <row r="29" spans="1:31">
      <c r="A29">
        <v>1028</v>
      </c>
      <c r="B29" t="s">
        <v>3354</v>
      </c>
      <c r="C29" t="s">
        <v>168</v>
      </c>
      <c r="D29" t="s">
        <v>446</v>
      </c>
      <c r="E29" t="s">
        <v>197</v>
      </c>
      <c r="F29" t="s">
        <v>447</v>
      </c>
      <c r="G29" t="s">
        <v>172</v>
      </c>
      <c r="H29" t="s">
        <v>448</v>
      </c>
      <c r="I29" t="s">
        <v>449</v>
      </c>
      <c r="J29" t="s">
        <v>450</v>
      </c>
      <c r="K29" t="s">
        <v>451</v>
      </c>
      <c r="L29" t="s">
        <v>452</v>
      </c>
      <c r="M29" t="s">
        <v>7</v>
      </c>
      <c r="O29" t="s">
        <v>453</v>
      </c>
      <c r="P29">
        <v>46.200426295978701</v>
      </c>
      <c r="Q29">
        <v>-67.6328207176917</v>
      </c>
      <c r="U29" t="s">
        <v>446</v>
      </c>
      <c r="V29" t="s">
        <v>449</v>
      </c>
      <c r="W29" t="s">
        <v>454</v>
      </c>
      <c r="X29" t="s">
        <v>155</v>
      </c>
      <c r="Y29" t="s">
        <v>7</v>
      </c>
      <c r="Z29" t="s">
        <v>184</v>
      </c>
      <c r="AA29">
        <v>44422</v>
      </c>
      <c r="AB29" t="s">
        <v>455</v>
      </c>
      <c r="AC29" t="s">
        <v>456</v>
      </c>
      <c r="AD29">
        <v>22</v>
      </c>
      <c r="AE29" t="s">
        <v>457</v>
      </c>
    </row>
    <row r="30" spans="1:31">
      <c r="A30">
        <v>1029</v>
      </c>
      <c r="B30" t="s">
        <v>3354</v>
      </c>
      <c r="C30" t="s">
        <v>168</v>
      </c>
      <c r="D30" t="s">
        <v>446</v>
      </c>
      <c r="E30" t="s">
        <v>197</v>
      </c>
      <c r="F30" t="s">
        <v>458</v>
      </c>
      <c r="G30" t="s">
        <v>172</v>
      </c>
      <c r="H30" t="s">
        <v>448</v>
      </c>
      <c r="I30" t="s">
        <v>449</v>
      </c>
      <c r="J30" t="s">
        <v>459</v>
      </c>
      <c r="K30" t="s">
        <v>460</v>
      </c>
      <c r="L30" t="s">
        <v>452</v>
      </c>
      <c r="M30" t="s">
        <v>7</v>
      </c>
      <c r="O30" t="s">
        <v>453</v>
      </c>
      <c r="P30">
        <v>46.200433721811002</v>
      </c>
      <c r="Q30">
        <v>-67.632745615840605</v>
      </c>
      <c r="R30">
        <v>223</v>
      </c>
      <c r="S30">
        <v>2000</v>
      </c>
      <c r="T30" t="s">
        <v>461</v>
      </c>
      <c r="U30" t="s">
        <v>446</v>
      </c>
      <c r="V30" t="s">
        <v>449</v>
      </c>
      <c r="W30" t="s">
        <v>454</v>
      </c>
      <c r="X30" t="s">
        <v>155</v>
      </c>
      <c r="Y30" t="s">
        <v>7</v>
      </c>
      <c r="Z30" t="s">
        <v>184</v>
      </c>
      <c r="AA30">
        <v>45290</v>
      </c>
      <c r="AB30" t="s">
        <v>462</v>
      </c>
      <c r="AC30" t="s">
        <v>456</v>
      </c>
      <c r="AD30">
        <v>22</v>
      </c>
      <c r="AE30" t="s">
        <v>463</v>
      </c>
    </row>
    <row r="31" spans="1:31">
      <c r="A31">
        <v>1030</v>
      </c>
      <c r="B31" t="s">
        <v>3354</v>
      </c>
      <c r="C31" t="s">
        <v>168</v>
      </c>
      <c r="D31" t="s">
        <v>446</v>
      </c>
      <c r="E31" t="s">
        <v>197</v>
      </c>
      <c r="F31" t="s">
        <v>464</v>
      </c>
      <c r="G31" t="s">
        <v>341</v>
      </c>
      <c r="H31" t="s">
        <v>465</v>
      </c>
      <c r="I31" t="s">
        <v>449</v>
      </c>
      <c r="J31" t="s">
        <v>466</v>
      </c>
      <c r="K31" t="s">
        <v>467</v>
      </c>
      <c r="L31" t="s">
        <v>155</v>
      </c>
      <c r="M31" t="s">
        <v>7</v>
      </c>
      <c r="O31" t="s">
        <v>453</v>
      </c>
      <c r="P31">
        <v>46.5492379916424</v>
      </c>
      <c r="Q31">
        <v>-75.504014390923501</v>
      </c>
      <c r="U31" t="s">
        <v>446</v>
      </c>
      <c r="V31" t="s">
        <v>449</v>
      </c>
      <c r="W31" t="s">
        <v>454</v>
      </c>
      <c r="X31" t="s">
        <v>155</v>
      </c>
      <c r="Y31" t="s">
        <v>7</v>
      </c>
      <c r="Z31" t="s">
        <v>184</v>
      </c>
      <c r="AA31">
        <v>44422</v>
      </c>
      <c r="AB31" t="s">
        <v>468</v>
      </c>
      <c r="AC31" t="s">
        <v>469</v>
      </c>
      <c r="AD31">
        <v>23</v>
      </c>
      <c r="AE31" t="s">
        <v>470</v>
      </c>
    </row>
    <row r="32" spans="1:31">
      <c r="A32">
        <v>1031</v>
      </c>
      <c r="B32" t="s">
        <v>195</v>
      </c>
      <c r="C32" t="s">
        <v>168</v>
      </c>
      <c r="D32" t="s">
        <v>471</v>
      </c>
      <c r="E32" t="s">
        <v>197</v>
      </c>
      <c r="F32" t="s">
        <v>472</v>
      </c>
      <c r="G32" t="s">
        <v>341</v>
      </c>
      <c r="H32" t="s">
        <v>465</v>
      </c>
      <c r="I32" t="s">
        <v>473</v>
      </c>
      <c r="J32" t="s">
        <v>474</v>
      </c>
      <c r="K32" t="s">
        <v>475</v>
      </c>
      <c r="L32" t="s">
        <v>476</v>
      </c>
      <c r="M32" t="s">
        <v>7</v>
      </c>
      <c r="P32">
        <v>51.1232477</v>
      </c>
      <c r="Q32">
        <v>-69.064514000000003</v>
      </c>
      <c r="R32">
        <v>100</v>
      </c>
      <c r="S32">
        <v>51900</v>
      </c>
      <c r="T32" t="s">
        <v>477</v>
      </c>
      <c r="U32" t="s">
        <v>471</v>
      </c>
      <c r="V32" t="s">
        <v>478</v>
      </c>
      <c r="W32" t="s">
        <v>215</v>
      </c>
      <c r="X32" t="s">
        <v>212</v>
      </c>
      <c r="Y32" t="s">
        <v>7</v>
      </c>
      <c r="Z32" t="s">
        <v>184</v>
      </c>
      <c r="AA32">
        <v>45290</v>
      </c>
      <c r="AB32" t="s">
        <v>479</v>
      </c>
      <c r="AC32" t="s">
        <v>480</v>
      </c>
      <c r="AD32">
        <v>24</v>
      </c>
    </row>
    <row r="33" spans="1:31">
      <c r="A33">
        <v>1032</v>
      </c>
      <c r="B33" t="s">
        <v>167</v>
      </c>
      <c r="C33" t="s">
        <v>168</v>
      </c>
      <c r="D33" t="s">
        <v>481</v>
      </c>
      <c r="E33" t="s">
        <v>197</v>
      </c>
      <c r="F33" t="s">
        <v>482</v>
      </c>
      <c r="G33" t="s">
        <v>172</v>
      </c>
      <c r="H33" t="s">
        <v>326</v>
      </c>
      <c r="I33" t="s">
        <v>483</v>
      </c>
      <c r="J33" t="s">
        <v>484</v>
      </c>
      <c r="K33" t="s">
        <v>485</v>
      </c>
      <c r="L33" t="s">
        <v>486</v>
      </c>
      <c r="M33" t="s">
        <v>6</v>
      </c>
      <c r="N33">
        <v>63645</v>
      </c>
      <c r="P33">
        <v>37.5650966269463</v>
      </c>
      <c r="Q33">
        <v>-90.292589459047704</v>
      </c>
      <c r="R33">
        <v>50</v>
      </c>
      <c r="S33">
        <v>300</v>
      </c>
      <c r="T33" t="s">
        <v>487</v>
      </c>
      <c r="U33" t="s">
        <v>488</v>
      </c>
      <c r="V33" t="s">
        <v>489</v>
      </c>
      <c r="W33" t="s">
        <v>490</v>
      </c>
      <c r="X33" t="s">
        <v>486</v>
      </c>
      <c r="Y33" t="s">
        <v>6</v>
      </c>
      <c r="Z33" t="s">
        <v>184</v>
      </c>
      <c r="AA33">
        <v>45094</v>
      </c>
      <c r="AB33" t="s">
        <v>491</v>
      </c>
      <c r="AC33" t="s">
        <v>492</v>
      </c>
      <c r="AD33">
        <v>16</v>
      </c>
      <c r="AE33" t="s">
        <v>493</v>
      </c>
    </row>
    <row r="34" spans="1:31">
      <c r="A34">
        <v>1033</v>
      </c>
      <c r="B34" t="s">
        <v>167</v>
      </c>
      <c r="C34" t="s">
        <v>168</v>
      </c>
      <c r="D34" t="s">
        <v>494</v>
      </c>
      <c r="E34" t="s">
        <v>197</v>
      </c>
      <c r="F34" t="s">
        <v>495</v>
      </c>
      <c r="G34" t="s">
        <v>172</v>
      </c>
      <c r="H34" t="s">
        <v>326</v>
      </c>
      <c r="I34" t="s">
        <v>496</v>
      </c>
      <c r="J34" t="s">
        <v>497</v>
      </c>
      <c r="K34" t="s">
        <v>498</v>
      </c>
      <c r="L34" t="s">
        <v>499</v>
      </c>
      <c r="M34" t="s">
        <v>500</v>
      </c>
      <c r="P34">
        <v>20.657727320943099</v>
      </c>
      <c r="Q34">
        <v>-74.944692622390505</v>
      </c>
      <c r="S34">
        <v>3800</v>
      </c>
      <c r="T34" t="s">
        <v>237</v>
      </c>
      <c r="U34" t="s">
        <v>501</v>
      </c>
      <c r="V34" t="s">
        <v>502</v>
      </c>
      <c r="W34" t="s">
        <v>215</v>
      </c>
      <c r="X34" t="s">
        <v>503</v>
      </c>
      <c r="Y34" t="s">
        <v>7</v>
      </c>
      <c r="Z34" t="s">
        <v>184</v>
      </c>
      <c r="AA34">
        <v>44422</v>
      </c>
      <c r="AB34" t="s">
        <v>504</v>
      </c>
      <c r="AC34" t="s">
        <v>505</v>
      </c>
      <c r="AD34">
        <v>28</v>
      </c>
      <c r="AE34" t="s">
        <v>506</v>
      </c>
    </row>
    <row r="35" spans="1:31">
      <c r="A35">
        <v>1034</v>
      </c>
      <c r="B35" t="s">
        <v>167</v>
      </c>
      <c r="C35" t="s">
        <v>168</v>
      </c>
      <c r="D35" t="s">
        <v>494</v>
      </c>
      <c r="E35" t="s">
        <v>197</v>
      </c>
      <c r="F35" t="s">
        <v>495</v>
      </c>
      <c r="G35" t="s">
        <v>172</v>
      </c>
      <c r="H35" t="s">
        <v>314</v>
      </c>
      <c r="I35" t="s">
        <v>496</v>
      </c>
      <c r="J35" t="s">
        <v>497</v>
      </c>
      <c r="K35" t="s">
        <v>498</v>
      </c>
      <c r="L35" t="s">
        <v>499</v>
      </c>
      <c r="M35" t="s">
        <v>500</v>
      </c>
      <c r="P35">
        <v>20.657727320943099</v>
      </c>
      <c r="Q35">
        <v>-74.944692622390505</v>
      </c>
      <c r="S35">
        <v>35000</v>
      </c>
      <c r="T35" t="s">
        <v>297</v>
      </c>
      <c r="U35" t="s">
        <v>501</v>
      </c>
      <c r="V35" t="s">
        <v>502</v>
      </c>
      <c r="W35" t="s">
        <v>215</v>
      </c>
      <c r="X35" t="s">
        <v>212</v>
      </c>
      <c r="Y35" t="s">
        <v>7</v>
      </c>
      <c r="Z35" t="s">
        <v>184</v>
      </c>
      <c r="AA35">
        <v>44422</v>
      </c>
      <c r="AB35" t="s">
        <v>507</v>
      </c>
      <c r="AC35" t="s">
        <v>508</v>
      </c>
      <c r="AD35">
        <v>17</v>
      </c>
      <c r="AE35" t="s">
        <v>506</v>
      </c>
    </row>
    <row r="36" spans="1:31">
      <c r="A36">
        <v>1035</v>
      </c>
      <c r="B36" t="s">
        <v>195</v>
      </c>
      <c r="C36" t="s">
        <v>168</v>
      </c>
      <c r="D36" t="s">
        <v>509</v>
      </c>
      <c r="E36" t="s">
        <v>197</v>
      </c>
      <c r="F36" t="s">
        <v>510</v>
      </c>
      <c r="G36" t="s">
        <v>172</v>
      </c>
      <c r="H36" t="s">
        <v>292</v>
      </c>
      <c r="I36" t="s">
        <v>511</v>
      </c>
      <c r="K36" t="s">
        <v>512</v>
      </c>
      <c r="L36" t="s">
        <v>212</v>
      </c>
      <c r="M36" t="s">
        <v>7</v>
      </c>
      <c r="P36">
        <v>48.4795864881577</v>
      </c>
      <c r="Q36">
        <v>-81.334261718573401</v>
      </c>
      <c r="S36">
        <v>34000</v>
      </c>
      <c r="T36" t="s">
        <v>297</v>
      </c>
      <c r="U36" t="s">
        <v>513</v>
      </c>
      <c r="V36" t="s">
        <v>511</v>
      </c>
      <c r="W36" t="s">
        <v>215</v>
      </c>
      <c r="X36" t="s">
        <v>212</v>
      </c>
      <c r="Y36" t="s">
        <v>7</v>
      </c>
      <c r="Z36" t="s">
        <v>184</v>
      </c>
      <c r="AA36">
        <v>45095</v>
      </c>
      <c r="AB36" t="s">
        <v>514</v>
      </c>
      <c r="AC36" t="s">
        <v>517</v>
      </c>
      <c r="AD36">
        <v>19</v>
      </c>
      <c r="AE36" t="s">
        <v>516</v>
      </c>
    </row>
    <row r="37" spans="1:31">
      <c r="A37">
        <v>1036</v>
      </c>
      <c r="B37" t="s">
        <v>195</v>
      </c>
      <c r="C37" t="s">
        <v>168</v>
      </c>
      <c r="D37" t="s">
        <v>509</v>
      </c>
      <c r="E37" t="s">
        <v>197</v>
      </c>
      <c r="F37" t="s">
        <v>510</v>
      </c>
      <c r="G37" t="s">
        <v>172</v>
      </c>
      <c r="H37" t="s">
        <v>376</v>
      </c>
      <c r="I37" t="s">
        <v>511</v>
      </c>
      <c r="K37" t="s">
        <v>512</v>
      </c>
      <c r="L37" t="s">
        <v>212</v>
      </c>
      <c r="M37" t="s">
        <v>7</v>
      </c>
      <c r="P37">
        <v>48.4795864881577</v>
      </c>
      <c r="Q37">
        <v>-81.334261718573401</v>
      </c>
      <c r="U37" t="s">
        <v>513</v>
      </c>
      <c r="V37" t="s">
        <v>511</v>
      </c>
      <c r="W37" t="s">
        <v>215</v>
      </c>
      <c r="X37" t="s">
        <v>212</v>
      </c>
      <c r="Y37" t="s">
        <v>7</v>
      </c>
      <c r="Z37" t="s">
        <v>184</v>
      </c>
      <c r="AA37">
        <v>45095</v>
      </c>
      <c r="AB37" t="s">
        <v>514</v>
      </c>
      <c r="AC37" t="s">
        <v>517</v>
      </c>
      <c r="AD37">
        <v>19</v>
      </c>
      <c r="AE37" t="s">
        <v>516</v>
      </c>
    </row>
    <row r="38" spans="1:31">
      <c r="A38">
        <v>1037</v>
      </c>
      <c r="B38" t="s">
        <v>195</v>
      </c>
      <c r="C38" t="s">
        <v>168</v>
      </c>
      <c r="D38" t="s">
        <v>518</v>
      </c>
      <c r="E38" t="s">
        <v>197</v>
      </c>
      <c r="F38" t="s">
        <v>519</v>
      </c>
      <c r="G38" t="s">
        <v>172</v>
      </c>
      <c r="H38" t="s">
        <v>104</v>
      </c>
      <c r="I38" t="s">
        <v>520</v>
      </c>
      <c r="J38" t="s">
        <v>521</v>
      </c>
      <c r="K38" t="s">
        <v>522</v>
      </c>
      <c r="L38" t="s">
        <v>155</v>
      </c>
      <c r="M38" t="s">
        <v>7</v>
      </c>
      <c r="O38" t="s">
        <v>523</v>
      </c>
      <c r="P38">
        <v>51.689020965356697</v>
      </c>
      <c r="Q38">
        <v>-75.836361559272405</v>
      </c>
      <c r="R38">
        <v>70</v>
      </c>
      <c r="S38">
        <v>5160</v>
      </c>
      <c r="T38" t="s">
        <v>179</v>
      </c>
      <c r="U38" t="s">
        <v>524</v>
      </c>
      <c r="V38" t="s">
        <v>525</v>
      </c>
      <c r="W38" t="s">
        <v>526</v>
      </c>
      <c r="X38" t="s">
        <v>155</v>
      </c>
      <c r="Y38" t="s">
        <v>7</v>
      </c>
      <c r="Z38" t="s">
        <v>184</v>
      </c>
      <c r="AA38">
        <v>44424</v>
      </c>
      <c r="AB38" t="s">
        <v>527</v>
      </c>
      <c r="AC38" t="s">
        <v>515</v>
      </c>
      <c r="AD38">
        <v>21</v>
      </c>
      <c r="AE38" t="s">
        <v>528</v>
      </c>
    </row>
    <row r="39" spans="1:31">
      <c r="A39">
        <v>1038</v>
      </c>
      <c r="B39" t="s">
        <v>389</v>
      </c>
      <c r="C39" t="s">
        <v>168</v>
      </c>
      <c r="D39" t="s">
        <v>529</v>
      </c>
      <c r="E39" t="s">
        <v>197</v>
      </c>
      <c r="F39" t="s">
        <v>530</v>
      </c>
      <c r="G39" t="s">
        <v>172</v>
      </c>
      <c r="H39" t="s">
        <v>314</v>
      </c>
      <c r="I39" t="s">
        <v>531</v>
      </c>
      <c r="J39" t="s">
        <v>532</v>
      </c>
      <c r="K39" t="s">
        <v>533</v>
      </c>
      <c r="L39" t="s">
        <v>534</v>
      </c>
      <c r="M39" t="s">
        <v>6</v>
      </c>
      <c r="N39">
        <v>55750</v>
      </c>
      <c r="O39" t="s">
        <v>535</v>
      </c>
      <c r="P39">
        <v>47.587207252328596</v>
      </c>
      <c r="Q39">
        <v>-92.149961392871504</v>
      </c>
      <c r="U39" t="s">
        <v>536</v>
      </c>
      <c r="V39" t="s">
        <v>537</v>
      </c>
      <c r="W39" t="s">
        <v>538</v>
      </c>
      <c r="X39" t="s">
        <v>539</v>
      </c>
      <c r="Y39" t="s">
        <v>540</v>
      </c>
      <c r="Z39" t="s">
        <v>184</v>
      </c>
      <c r="AA39">
        <v>45095</v>
      </c>
      <c r="AB39" t="s">
        <v>541</v>
      </c>
      <c r="AC39" t="s">
        <v>542</v>
      </c>
      <c r="AD39">
        <v>21</v>
      </c>
    </row>
    <row r="40" spans="1:31">
      <c r="A40">
        <v>1039</v>
      </c>
      <c r="B40" t="s">
        <v>3354</v>
      </c>
      <c r="C40" t="s">
        <v>168</v>
      </c>
      <c r="D40" t="s">
        <v>543</v>
      </c>
      <c r="E40" t="s">
        <v>197</v>
      </c>
      <c r="F40" t="s">
        <v>544</v>
      </c>
      <c r="G40" t="s">
        <v>172</v>
      </c>
      <c r="H40" t="s">
        <v>173</v>
      </c>
      <c r="I40" t="s">
        <v>545</v>
      </c>
      <c r="J40" t="s">
        <v>546</v>
      </c>
      <c r="K40" t="s">
        <v>547</v>
      </c>
      <c r="L40" t="s">
        <v>155</v>
      </c>
      <c r="M40" t="s">
        <v>7</v>
      </c>
      <c r="N40" t="s">
        <v>548</v>
      </c>
      <c r="O40" t="s">
        <v>549</v>
      </c>
      <c r="P40">
        <v>47.225568000000003</v>
      </c>
      <c r="Q40">
        <v>-77.786006999999998</v>
      </c>
      <c r="S40">
        <v>39304.610733182162</v>
      </c>
      <c r="T40" t="s">
        <v>297</v>
      </c>
      <c r="U40" t="s">
        <v>550</v>
      </c>
      <c r="V40" t="s">
        <v>545</v>
      </c>
      <c r="W40" t="s">
        <v>547</v>
      </c>
      <c r="X40" t="s">
        <v>155</v>
      </c>
      <c r="Y40" t="s">
        <v>7</v>
      </c>
      <c r="Z40" t="s">
        <v>184</v>
      </c>
      <c r="AA40">
        <v>45095</v>
      </c>
      <c r="AB40" t="s">
        <v>551</v>
      </c>
      <c r="AC40" t="s">
        <v>552</v>
      </c>
      <c r="AD40">
        <v>20</v>
      </c>
      <c r="AE40" t="s">
        <v>553</v>
      </c>
    </row>
    <row r="41" spans="1:31">
      <c r="A41">
        <v>1040</v>
      </c>
      <c r="B41" t="s">
        <v>3354</v>
      </c>
      <c r="C41" t="s">
        <v>168</v>
      </c>
      <c r="D41" t="s">
        <v>554</v>
      </c>
      <c r="E41" t="s">
        <v>197</v>
      </c>
      <c r="F41" t="s">
        <v>555</v>
      </c>
      <c r="G41" t="s">
        <v>172</v>
      </c>
      <c r="H41" t="s">
        <v>173</v>
      </c>
      <c r="I41" t="s">
        <v>556</v>
      </c>
      <c r="L41" t="s">
        <v>177</v>
      </c>
      <c r="M41" t="s">
        <v>6</v>
      </c>
      <c r="P41">
        <v>49.284833040573197</v>
      </c>
      <c r="Q41">
        <v>-123.111902716011</v>
      </c>
      <c r="R41">
        <v>300</v>
      </c>
      <c r="U41" t="s">
        <v>554</v>
      </c>
      <c r="V41" t="s">
        <v>556</v>
      </c>
      <c r="W41" t="s">
        <v>225</v>
      </c>
      <c r="X41" t="s">
        <v>226</v>
      </c>
      <c r="Y41" t="s">
        <v>7</v>
      </c>
      <c r="Z41" t="s">
        <v>184</v>
      </c>
      <c r="AA41">
        <v>45095</v>
      </c>
      <c r="AB41" t="s">
        <v>557</v>
      </c>
      <c r="AC41" t="s">
        <v>558</v>
      </c>
      <c r="AD41">
        <v>21</v>
      </c>
      <c r="AE41" t="s">
        <v>559</v>
      </c>
    </row>
    <row r="42" spans="1:31">
      <c r="A42">
        <v>1041</v>
      </c>
      <c r="B42" t="s">
        <v>389</v>
      </c>
      <c r="C42" t="s">
        <v>168</v>
      </c>
      <c r="D42" t="s">
        <v>560</v>
      </c>
      <c r="E42" t="s">
        <v>197</v>
      </c>
      <c r="F42" t="s">
        <v>561</v>
      </c>
      <c r="G42" t="s">
        <v>341</v>
      </c>
      <c r="H42" t="s">
        <v>342</v>
      </c>
      <c r="I42" t="s">
        <v>562</v>
      </c>
      <c r="L42" t="s">
        <v>212</v>
      </c>
      <c r="M42" t="s">
        <v>7</v>
      </c>
      <c r="N42" t="s">
        <v>563</v>
      </c>
      <c r="P42">
        <v>46.225539987667197</v>
      </c>
      <c r="Q42">
        <v>-78.060393388531295</v>
      </c>
      <c r="S42">
        <v>40000</v>
      </c>
      <c r="T42" t="s">
        <v>564</v>
      </c>
      <c r="U42" t="s">
        <v>565</v>
      </c>
      <c r="V42" t="s">
        <v>562</v>
      </c>
      <c r="W42" t="s">
        <v>566</v>
      </c>
      <c r="X42" t="s">
        <v>212</v>
      </c>
      <c r="Y42" t="s">
        <v>7</v>
      </c>
      <c r="Z42" t="s">
        <v>184</v>
      </c>
      <c r="AA42">
        <v>45092</v>
      </c>
      <c r="AB42" t="s">
        <v>567</v>
      </c>
      <c r="AC42" t="s">
        <v>568</v>
      </c>
      <c r="AD42">
        <v>22</v>
      </c>
      <c r="AE42" t="s">
        <v>569</v>
      </c>
    </row>
    <row r="43" spans="1:31">
      <c r="A43">
        <v>1042</v>
      </c>
      <c r="B43" t="s">
        <v>167</v>
      </c>
      <c r="C43" t="s">
        <v>168</v>
      </c>
      <c r="D43" t="s">
        <v>560</v>
      </c>
      <c r="E43" t="s">
        <v>197</v>
      </c>
      <c r="F43" t="s">
        <v>570</v>
      </c>
      <c r="G43" t="s">
        <v>341</v>
      </c>
      <c r="H43" t="s">
        <v>342</v>
      </c>
      <c r="I43" t="s">
        <v>562</v>
      </c>
      <c r="J43" t="s">
        <v>571</v>
      </c>
      <c r="K43" t="s">
        <v>572</v>
      </c>
      <c r="L43" t="s">
        <v>155</v>
      </c>
      <c r="M43" t="s">
        <v>7</v>
      </c>
      <c r="N43" t="s">
        <v>573</v>
      </c>
      <c r="O43" t="s">
        <v>574</v>
      </c>
      <c r="P43">
        <v>46.372127610125702</v>
      </c>
      <c r="Q43">
        <v>-75.528950488591803</v>
      </c>
      <c r="S43">
        <v>15000</v>
      </c>
      <c r="T43" t="s">
        <v>564</v>
      </c>
      <c r="U43" t="s">
        <v>565</v>
      </c>
      <c r="V43" t="s">
        <v>562</v>
      </c>
      <c r="W43" t="s">
        <v>566</v>
      </c>
      <c r="X43" t="s">
        <v>212</v>
      </c>
      <c r="Y43" t="s">
        <v>7</v>
      </c>
      <c r="Z43" t="s">
        <v>184</v>
      </c>
      <c r="AA43">
        <v>45092</v>
      </c>
      <c r="AB43" t="s">
        <v>567</v>
      </c>
      <c r="AC43" t="s">
        <v>568</v>
      </c>
      <c r="AD43">
        <v>22</v>
      </c>
      <c r="AE43" t="s">
        <v>575</v>
      </c>
    </row>
    <row r="44" spans="1:31">
      <c r="A44">
        <v>1043</v>
      </c>
      <c r="B44" t="s">
        <v>195</v>
      </c>
      <c r="C44" t="s">
        <v>168</v>
      </c>
      <c r="D44" t="s">
        <v>560</v>
      </c>
      <c r="E44" t="s">
        <v>197</v>
      </c>
      <c r="F44" t="s">
        <v>576</v>
      </c>
      <c r="G44" t="s">
        <v>172</v>
      </c>
      <c r="I44" t="s">
        <v>562</v>
      </c>
      <c r="L44" t="s">
        <v>577</v>
      </c>
      <c r="M44" t="s">
        <v>7</v>
      </c>
      <c r="P44">
        <v>56.352809000000001</v>
      </c>
      <c r="Q44">
        <v>-62.093719999999998</v>
      </c>
      <c r="U44" t="s">
        <v>565</v>
      </c>
      <c r="V44" t="s">
        <v>562</v>
      </c>
      <c r="W44" t="s">
        <v>566</v>
      </c>
      <c r="X44" t="s">
        <v>212</v>
      </c>
      <c r="Y44" t="s">
        <v>7</v>
      </c>
      <c r="Z44" t="s">
        <v>578</v>
      </c>
      <c r="AA44">
        <v>45113</v>
      </c>
      <c r="AB44" t="s">
        <v>579</v>
      </c>
      <c r="AC44" t="s">
        <v>568</v>
      </c>
      <c r="AD44">
        <v>22</v>
      </c>
      <c r="AE44" t="s">
        <v>580</v>
      </c>
    </row>
    <row r="45" spans="1:31">
      <c r="A45">
        <v>1044</v>
      </c>
      <c r="B45" t="s">
        <v>389</v>
      </c>
      <c r="C45" t="s">
        <v>168</v>
      </c>
      <c r="D45" t="s">
        <v>581</v>
      </c>
      <c r="E45" t="s">
        <v>197</v>
      </c>
      <c r="F45" t="s">
        <v>582</v>
      </c>
      <c r="G45" t="s">
        <v>341</v>
      </c>
      <c r="H45" t="s">
        <v>583</v>
      </c>
      <c r="I45" t="s">
        <v>584</v>
      </c>
      <c r="J45" t="s">
        <v>585</v>
      </c>
      <c r="K45" t="s">
        <v>586</v>
      </c>
      <c r="L45" t="s">
        <v>155</v>
      </c>
      <c r="M45" t="s">
        <v>7</v>
      </c>
      <c r="N45" t="s">
        <v>587</v>
      </c>
      <c r="O45" t="s">
        <v>588</v>
      </c>
      <c r="P45">
        <v>46.63</v>
      </c>
      <c r="Q45">
        <v>-73.959999999999994</v>
      </c>
      <c r="R45">
        <v>50</v>
      </c>
      <c r="S45">
        <v>100000</v>
      </c>
      <c r="T45" t="s">
        <v>346</v>
      </c>
      <c r="U45" t="s">
        <v>581</v>
      </c>
      <c r="V45" t="s">
        <v>589</v>
      </c>
      <c r="W45" t="s">
        <v>260</v>
      </c>
      <c r="X45" t="s">
        <v>155</v>
      </c>
      <c r="Y45" t="s">
        <v>7</v>
      </c>
      <c r="Z45" t="s">
        <v>184</v>
      </c>
      <c r="AA45">
        <v>44422</v>
      </c>
      <c r="AB45" t="s">
        <v>590</v>
      </c>
      <c r="AC45" t="s">
        <v>591</v>
      </c>
      <c r="AD45">
        <v>20</v>
      </c>
      <c r="AE45" t="s">
        <v>592</v>
      </c>
    </row>
    <row r="46" spans="1:31">
      <c r="A46">
        <v>1045</v>
      </c>
      <c r="B46" t="s">
        <v>195</v>
      </c>
      <c r="C46" t="s">
        <v>168</v>
      </c>
      <c r="D46" t="s">
        <v>593</v>
      </c>
      <c r="E46" t="s">
        <v>197</v>
      </c>
      <c r="F46" t="s">
        <v>594</v>
      </c>
      <c r="G46" t="s">
        <v>172</v>
      </c>
      <c r="H46" t="s">
        <v>353</v>
      </c>
      <c r="I46" t="s">
        <v>595</v>
      </c>
      <c r="J46" t="s">
        <v>596</v>
      </c>
      <c r="K46" t="s">
        <v>597</v>
      </c>
      <c r="L46" t="s">
        <v>155</v>
      </c>
      <c r="M46" t="s">
        <v>7</v>
      </c>
      <c r="O46" t="s">
        <v>598</v>
      </c>
      <c r="P46">
        <v>53.520499999999998</v>
      </c>
      <c r="Q46">
        <v>-73.939300000000003</v>
      </c>
      <c r="U46" t="s">
        <v>593</v>
      </c>
      <c r="V46" t="s">
        <v>599</v>
      </c>
      <c r="W46" t="s">
        <v>225</v>
      </c>
      <c r="X46" t="s">
        <v>226</v>
      </c>
      <c r="Y46" t="s">
        <v>7</v>
      </c>
      <c r="Z46" t="s">
        <v>184</v>
      </c>
      <c r="AA46">
        <v>45305</v>
      </c>
      <c r="AC46" t="s">
        <v>600</v>
      </c>
      <c r="AD46">
        <v>22</v>
      </c>
    </row>
    <row r="47" spans="1:31">
      <c r="A47">
        <v>1046</v>
      </c>
      <c r="B47" t="s">
        <v>195</v>
      </c>
      <c r="C47" t="s">
        <v>168</v>
      </c>
      <c r="D47" t="s">
        <v>601</v>
      </c>
      <c r="E47" t="s">
        <v>197</v>
      </c>
      <c r="F47" t="s">
        <v>602</v>
      </c>
      <c r="G47" t="s">
        <v>172</v>
      </c>
      <c r="H47" t="s">
        <v>104</v>
      </c>
      <c r="I47" t="s">
        <v>603</v>
      </c>
      <c r="J47" t="s">
        <v>604</v>
      </c>
      <c r="K47" t="s">
        <v>605</v>
      </c>
      <c r="L47" t="s">
        <v>155</v>
      </c>
      <c r="M47" t="s">
        <v>7</v>
      </c>
      <c r="O47" t="s">
        <v>606</v>
      </c>
      <c r="P47">
        <v>48.327012417476297</v>
      </c>
      <c r="Q47">
        <v>-78.135632944176706</v>
      </c>
      <c r="R47">
        <v>176</v>
      </c>
      <c r="S47">
        <v>3181</v>
      </c>
      <c r="T47" t="s">
        <v>179</v>
      </c>
      <c r="U47" t="s">
        <v>607</v>
      </c>
      <c r="V47" t="s">
        <v>608</v>
      </c>
      <c r="W47" t="s">
        <v>609</v>
      </c>
      <c r="X47" t="s">
        <v>610</v>
      </c>
      <c r="Y47" t="s">
        <v>252</v>
      </c>
      <c r="Z47" t="s">
        <v>184</v>
      </c>
      <c r="AA47">
        <v>44422</v>
      </c>
      <c r="AB47" t="s">
        <v>611</v>
      </c>
      <c r="AC47" t="s">
        <v>612</v>
      </c>
      <c r="AD47">
        <v>28</v>
      </c>
      <c r="AE47" t="s">
        <v>613</v>
      </c>
    </row>
    <row r="48" spans="1:31">
      <c r="A48">
        <v>1047</v>
      </c>
      <c r="B48" t="s">
        <v>195</v>
      </c>
      <c r="C48" t="s">
        <v>168</v>
      </c>
      <c r="D48" t="s">
        <v>614</v>
      </c>
      <c r="E48" t="s">
        <v>197</v>
      </c>
      <c r="F48" t="s">
        <v>615</v>
      </c>
      <c r="G48" t="s">
        <v>172</v>
      </c>
      <c r="H48" t="s">
        <v>616</v>
      </c>
      <c r="I48" t="s">
        <v>617</v>
      </c>
      <c r="J48" t="s">
        <v>618</v>
      </c>
      <c r="K48" t="s">
        <v>619</v>
      </c>
      <c r="L48" t="s">
        <v>155</v>
      </c>
      <c r="M48" t="s">
        <v>7</v>
      </c>
      <c r="O48" t="s">
        <v>606</v>
      </c>
      <c r="P48">
        <v>47.685977731046201</v>
      </c>
      <c r="Q48">
        <v>-78.648664746471894</v>
      </c>
      <c r="U48" t="s">
        <v>607</v>
      </c>
      <c r="V48" t="s">
        <v>608</v>
      </c>
      <c r="W48" t="s">
        <v>609</v>
      </c>
      <c r="X48" t="s">
        <v>610</v>
      </c>
      <c r="Y48" t="s">
        <v>252</v>
      </c>
      <c r="Z48" t="s">
        <v>184</v>
      </c>
      <c r="AA48">
        <v>44422</v>
      </c>
      <c r="AB48" t="s">
        <v>620</v>
      </c>
      <c r="AC48" t="s">
        <v>621</v>
      </c>
      <c r="AD48">
        <v>22</v>
      </c>
      <c r="AE48" t="s">
        <v>622</v>
      </c>
    </row>
    <row r="49" spans="1:31">
      <c r="A49">
        <v>1048</v>
      </c>
      <c r="B49" t="s">
        <v>195</v>
      </c>
      <c r="C49" t="s">
        <v>168</v>
      </c>
      <c r="D49" t="s">
        <v>614</v>
      </c>
      <c r="E49" t="s">
        <v>197</v>
      </c>
      <c r="F49" t="s">
        <v>623</v>
      </c>
      <c r="G49" t="s">
        <v>172</v>
      </c>
      <c r="H49" t="s">
        <v>199</v>
      </c>
      <c r="I49" t="s">
        <v>624</v>
      </c>
      <c r="J49" t="s">
        <v>625</v>
      </c>
      <c r="K49" t="s">
        <v>626</v>
      </c>
      <c r="L49" t="s">
        <v>155</v>
      </c>
      <c r="M49" t="s">
        <v>7</v>
      </c>
      <c r="N49" t="s">
        <v>627</v>
      </c>
      <c r="O49" t="s">
        <v>628</v>
      </c>
      <c r="P49">
        <v>48.591560114431601</v>
      </c>
      <c r="Q49">
        <v>-77.882121308775794</v>
      </c>
      <c r="R49">
        <v>100</v>
      </c>
      <c r="S49">
        <v>4324</v>
      </c>
      <c r="T49" t="s">
        <v>179</v>
      </c>
      <c r="U49" t="s">
        <v>607</v>
      </c>
      <c r="V49" t="s">
        <v>608</v>
      </c>
      <c r="W49" t="s">
        <v>609</v>
      </c>
      <c r="X49" t="s">
        <v>610</v>
      </c>
      <c r="Y49" t="s">
        <v>252</v>
      </c>
      <c r="Z49" t="s">
        <v>184</v>
      </c>
      <c r="AA49">
        <v>44890</v>
      </c>
      <c r="AB49" t="s">
        <v>629</v>
      </c>
      <c r="AC49" t="s">
        <v>621</v>
      </c>
      <c r="AD49">
        <v>22</v>
      </c>
      <c r="AE49" t="s">
        <v>630</v>
      </c>
    </row>
    <row r="50" spans="1:31">
      <c r="A50">
        <v>1049</v>
      </c>
      <c r="B50" t="s">
        <v>195</v>
      </c>
      <c r="C50" t="s">
        <v>168</v>
      </c>
      <c r="D50" t="s">
        <v>614</v>
      </c>
      <c r="E50" t="s">
        <v>197</v>
      </c>
      <c r="F50" t="s">
        <v>631</v>
      </c>
      <c r="G50" t="s">
        <v>172</v>
      </c>
      <c r="H50" t="s">
        <v>104</v>
      </c>
      <c r="I50" t="s">
        <v>632</v>
      </c>
      <c r="J50" t="s">
        <v>633</v>
      </c>
      <c r="K50" t="s">
        <v>596</v>
      </c>
      <c r="L50" t="s">
        <v>155</v>
      </c>
      <c r="M50" t="s">
        <v>7</v>
      </c>
      <c r="O50" t="s">
        <v>628</v>
      </c>
      <c r="P50">
        <v>50.424276999999996</v>
      </c>
      <c r="Q50">
        <v>-74.717904000000004</v>
      </c>
      <c r="U50" t="s">
        <v>607</v>
      </c>
      <c r="V50" t="s">
        <v>608</v>
      </c>
      <c r="W50" t="s">
        <v>609</v>
      </c>
      <c r="X50" t="s">
        <v>610</v>
      </c>
      <c r="Y50" t="s">
        <v>252</v>
      </c>
      <c r="Z50" t="s">
        <v>578</v>
      </c>
      <c r="AA50">
        <v>45114</v>
      </c>
      <c r="AB50" t="s">
        <v>632</v>
      </c>
      <c r="AC50" t="s">
        <v>621</v>
      </c>
      <c r="AD50">
        <v>22</v>
      </c>
      <c r="AE50" t="s">
        <v>634</v>
      </c>
    </row>
    <row r="51" spans="1:31">
      <c r="A51">
        <v>1050</v>
      </c>
      <c r="B51" t="s">
        <v>195</v>
      </c>
      <c r="C51" t="s">
        <v>168</v>
      </c>
      <c r="D51" t="s">
        <v>614</v>
      </c>
      <c r="E51" t="s">
        <v>197</v>
      </c>
      <c r="F51" t="s">
        <v>635</v>
      </c>
      <c r="G51" t="s">
        <v>172</v>
      </c>
      <c r="H51" t="s">
        <v>104</v>
      </c>
      <c r="I51" t="s">
        <v>636</v>
      </c>
      <c r="J51" t="s">
        <v>633</v>
      </c>
      <c r="K51" t="s">
        <v>596</v>
      </c>
      <c r="L51" t="s">
        <v>155</v>
      </c>
      <c r="M51" t="s">
        <v>7</v>
      </c>
      <c r="O51" t="s">
        <v>628</v>
      </c>
      <c r="P51">
        <v>50.424276999999996</v>
      </c>
      <c r="Q51">
        <v>-74.717904000000004</v>
      </c>
      <c r="U51" t="s">
        <v>607</v>
      </c>
      <c r="V51" t="s">
        <v>608</v>
      </c>
      <c r="W51" t="s">
        <v>609</v>
      </c>
      <c r="X51" t="s">
        <v>610</v>
      </c>
      <c r="Y51" t="s">
        <v>252</v>
      </c>
      <c r="Z51" t="s">
        <v>578</v>
      </c>
      <c r="AA51">
        <v>45114</v>
      </c>
      <c r="AB51" t="s">
        <v>636</v>
      </c>
      <c r="AC51" t="s">
        <v>621</v>
      </c>
      <c r="AD51">
        <v>22</v>
      </c>
      <c r="AE51" t="s">
        <v>637</v>
      </c>
    </row>
    <row r="52" spans="1:31">
      <c r="A52">
        <v>1051</v>
      </c>
      <c r="B52" t="s">
        <v>3354</v>
      </c>
      <c r="C52" t="s">
        <v>168</v>
      </c>
      <c r="D52" t="s">
        <v>638</v>
      </c>
      <c r="E52" t="s">
        <v>197</v>
      </c>
      <c r="F52" t="s">
        <v>639</v>
      </c>
      <c r="G52" t="s">
        <v>172</v>
      </c>
      <c r="H52" t="s">
        <v>269</v>
      </c>
      <c r="I52" t="s">
        <v>640</v>
      </c>
      <c r="J52" t="s">
        <v>641</v>
      </c>
      <c r="K52" t="s">
        <v>642</v>
      </c>
      <c r="L52" t="s">
        <v>643</v>
      </c>
      <c r="M52" t="s">
        <v>7</v>
      </c>
      <c r="N52" t="s">
        <v>644</v>
      </c>
      <c r="O52" t="s">
        <v>645</v>
      </c>
      <c r="P52">
        <v>53.76</v>
      </c>
      <c r="Q52">
        <v>-99</v>
      </c>
      <c r="R52">
        <v>10</v>
      </c>
      <c r="S52">
        <v>9600</v>
      </c>
      <c r="T52" t="s">
        <v>179</v>
      </c>
      <c r="U52" t="s">
        <v>638</v>
      </c>
      <c r="V52" t="s">
        <v>640</v>
      </c>
      <c r="W52" t="s">
        <v>646</v>
      </c>
      <c r="X52" t="s">
        <v>643</v>
      </c>
      <c r="Y52" t="s">
        <v>239</v>
      </c>
      <c r="Z52" t="s">
        <v>240</v>
      </c>
      <c r="AA52">
        <v>44774</v>
      </c>
      <c r="AB52" t="s">
        <v>647</v>
      </c>
      <c r="AC52" t="s">
        <v>648</v>
      </c>
      <c r="AD52">
        <v>15</v>
      </c>
      <c r="AE52" t="s">
        <v>649</v>
      </c>
    </row>
    <row r="53" spans="1:31">
      <c r="A53">
        <v>1052</v>
      </c>
      <c r="B53" t="s">
        <v>3354</v>
      </c>
      <c r="C53" t="s">
        <v>168</v>
      </c>
      <c r="D53" t="s">
        <v>638</v>
      </c>
      <c r="E53" t="s">
        <v>197</v>
      </c>
      <c r="F53" t="s">
        <v>650</v>
      </c>
      <c r="G53" t="s">
        <v>172</v>
      </c>
      <c r="H53" t="s">
        <v>104</v>
      </c>
      <c r="I53" t="s">
        <v>651</v>
      </c>
      <c r="J53" t="s">
        <v>652</v>
      </c>
      <c r="K53" t="s">
        <v>642</v>
      </c>
      <c r="L53" t="s">
        <v>643</v>
      </c>
      <c r="M53" t="s">
        <v>7</v>
      </c>
      <c r="O53" t="s">
        <v>653</v>
      </c>
      <c r="P53">
        <v>53.76</v>
      </c>
      <c r="Q53">
        <v>-99</v>
      </c>
      <c r="U53" t="s">
        <v>638</v>
      </c>
      <c r="V53" t="s">
        <v>640</v>
      </c>
      <c r="W53" t="s">
        <v>646</v>
      </c>
      <c r="X53" t="s">
        <v>643</v>
      </c>
      <c r="Y53" t="s">
        <v>239</v>
      </c>
      <c r="Z53" t="s">
        <v>578</v>
      </c>
      <c r="AA53">
        <v>45114</v>
      </c>
      <c r="AB53" t="s">
        <v>651</v>
      </c>
      <c r="AC53" t="s">
        <v>648</v>
      </c>
      <c r="AD53">
        <v>15</v>
      </c>
      <c r="AE53" t="s">
        <v>654</v>
      </c>
    </row>
    <row r="54" spans="1:31">
      <c r="A54">
        <v>1053</v>
      </c>
      <c r="B54" t="s">
        <v>3354</v>
      </c>
      <c r="C54" t="s">
        <v>168</v>
      </c>
      <c r="D54" t="s">
        <v>638</v>
      </c>
      <c r="E54" t="s">
        <v>197</v>
      </c>
      <c r="F54" t="s">
        <v>655</v>
      </c>
      <c r="G54" t="s">
        <v>172</v>
      </c>
      <c r="H54" t="s">
        <v>104</v>
      </c>
      <c r="I54" t="s">
        <v>656</v>
      </c>
      <c r="J54" t="s">
        <v>652</v>
      </c>
      <c r="K54" t="s">
        <v>642</v>
      </c>
      <c r="L54" t="s">
        <v>643</v>
      </c>
      <c r="M54" t="s">
        <v>7</v>
      </c>
      <c r="O54" t="s">
        <v>657</v>
      </c>
      <c r="P54">
        <v>54.872010000000003</v>
      </c>
      <c r="Q54">
        <v>-100.14954899999999</v>
      </c>
      <c r="U54" t="s">
        <v>638</v>
      </c>
      <c r="V54" t="s">
        <v>640</v>
      </c>
      <c r="W54" t="s">
        <v>646</v>
      </c>
      <c r="X54" t="s">
        <v>643</v>
      </c>
      <c r="Y54" t="s">
        <v>239</v>
      </c>
      <c r="Z54" t="s">
        <v>578</v>
      </c>
      <c r="AA54">
        <v>45114</v>
      </c>
      <c r="AB54" t="s">
        <v>656</v>
      </c>
      <c r="AC54" t="s">
        <v>648</v>
      </c>
      <c r="AD54">
        <v>15</v>
      </c>
      <c r="AE54" t="s">
        <v>658</v>
      </c>
    </row>
    <row r="55" spans="1:31">
      <c r="A55">
        <v>1054</v>
      </c>
      <c r="B55" t="s">
        <v>195</v>
      </c>
      <c r="C55" t="s">
        <v>168</v>
      </c>
      <c r="D55" t="s">
        <v>659</v>
      </c>
      <c r="E55" t="s">
        <v>170</v>
      </c>
      <c r="F55" t="s">
        <v>660</v>
      </c>
      <c r="G55" t="s">
        <v>172</v>
      </c>
      <c r="H55" t="s">
        <v>314</v>
      </c>
      <c r="I55" t="s">
        <v>661</v>
      </c>
      <c r="K55" t="s">
        <v>662</v>
      </c>
      <c r="L55" t="s">
        <v>663</v>
      </c>
      <c r="M55" t="s">
        <v>6</v>
      </c>
      <c r="P55">
        <v>47.393915125199101</v>
      </c>
      <c r="Q55">
        <v>-101.787751704907</v>
      </c>
      <c r="R55">
        <v>45</v>
      </c>
      <c r="S55">
        <v>75000</v>
      </c>
      <c r="T55" t="s">
        <v>664</v>
      </c>
      <c r="U55" t="s">
        <v>665</v>
      </c>
      <c r="V55" t="s">
        <v>661</v>
      </c>
      <c r="W55" t="s">
        <v>666</v>
      </c>
      <c r="X55" t="s">
        <v>667</v>
      </c>
      <c r="Y55" t="s">
        <v>668</v>
      </c>
      <c r="Z55" t="s">
        <v>184</v>
      </c>
      <c r="AA55">
        <v>44899</v>
      </c>
      <c r="AB55" t="s">
        <v>669</v>
      </c>
      <c r="AC55" t="s">
        <v>670</v>
      </c>
      <c r="AD55">
        <v>28</v>
      </c>
      <c r="AE55" t="s">
        <v>671</v>
      </c>
    </row>
    <row r="56" spans="1:31">
      <c r="A56">
        <v>1055</v>
      </c>
      <c r="B56" t="s">
        <v>3354</v>
      </c>
      <c r="C56" t="s">
        <v>168</v>
      </c>
      <c r="D56" t="s">
        <v>672</v>
      </c>
      <c r="E56" t="s">
        <v>170</v>
      </c>
      <c r="F56" t="s">
        <v>673</v>
      </c>
      <c r="G56" t="s">
        <v>172</v>
      </c>
      <c r="H56" t="s">
        <v>674</v>
      </c>
      <c r="I56" t="s">
        <v>675</v>
      </c>
      <c r="J56" t="s">
        <v>676</v>
      </c>
      <c r="K56" t="s">
        <v>677</v>
      </c>
      <c r="L56" t="s">
        <v>677</v>
      </c>
      <c r="M56" t="s">
        <v>677</v>
      </c>
      <c r="N56" t="s">
        <v>677</v>
      </c>
      <c r="P56">
        <v>10.48</v>
      </c>
      <c r="Q56">
        <v>-116.95</v>
      </c>
      <c r="R56">
        <v>500</v>
      </c>
      <c r="S56">
        <v>10025</v>
      </c>
      <c r="T56" t="s">
        <v>237</v>
      </c>
      <c r="U56" t="s">
        <v>672</v>
      </c>
      <c r="V56" t="s">
        <v>675</v>
      </c>
      <c r="W56" t="s">
        <v>225</v>
      </c>
      <c r="X56" t="s">
        <v>226</v>
      </c>
      <c r="Y56" t="s">
        <v>7</v>
      </c>
      <c r="Z56" t="s">
        <v>184</v>
      </c>
      <c r="AA56">
        <v>44780</v>
      </c>
      <c r="AB56" t="s">
        <v>678</v>
      </c>
      <c r="AC56" t="s">
        <v>679</v>
      </c>
      <c r="AD56">
        <v>30</v>
      </c>
      <c r="AE56" t="s">
        <v>680</v>
      </c>
    </row>
    <row r="57" spans="1:31">
      <c r="A57">
        <v>1056</v>
      </c>
      <c r="B57" t="s">
        <v>3354</v>
      </c>
      <c r="C57" t="s">
        <v>168</v>
      </c>
      <c r="D57" t="s">
        <v>672</v>
      </c>
      <c r="E57" t="s">
        <v>170</v>
      </c>
      <c r="F57" t="s">
        <v>673</v>
      </c>
      <c r="G57" t="s">
        <v>172</v>
      </c>
      <c r="H57" t="s">
        <v>432</v>
      </c>
      <c r="I57" t="s">
        <v>675</v>
      </c>
      <c r="J57" t="s">
        <v>676</v>
      </c>
      <c r="K57" t="s">
        <v>677</v>
      </c>
      <c r="L57" t="s">
        <v>677</v>
      </c>
      <c r="M57" t="s">
        <v>677</v>
      </c>
      <c r="N57" t="s">
        <v>677</v>
      </c>
      <c r="P57">
        <v>10.48</v>
      </c>
      <c r="Q57">
        <v>-116.95</v>
      </c>
      <c r="R57">
        <v>500</v>
      </c>
      <c r="S57">
        <v>99500</v>
      </c>
      <c r="T57" t="s">
        <v>297</v>
      </c>
      <c r="U57" t="s">
        <v>672</v>
      </c>
      <c r="V57" t="s">
        <v>675</v>
      </c>
      <c r="W57" t="s">
        <v>225</v>
      </c>
      <c r="X57" t="s">
        <v>226</v>
      </c>
      <c r="Y57" t="s">
        <v>7</v>
      </c>
      <c r="Z57" t="s">
        <v>184</v>
      </c>
      <c r="AA57">
        <v>44780</v>
      </c>
      <c r="AB57" t="s">
        <v>678</v>
      </c>
      <c r="AC57" t="s">
        <v>679</v>
      </c>
      <c r="AD57">
        <v>30</v>
      </c>
      <c r="AE57" t="s">
        <v>680</v>
      </c>
    </row>
    <row r="58" spans="1:31">
      <c r="A58">
        <v>1057</v>
      </c>
      <c r="B58" t="s">
        <v>3354</v>
      </c>
      <c r="C58" t="s">
        <v>168</v>
      </c>
      <c r="D58" t="s">
        <v>672</v>
      </c>
      <c r="E58" t="s">
        <v>170</v>
      </c>
      <c r="F58" t="s">
        <v>673</v>
      </c>
      <c r="G58" t="s">
        <v>172</v>
      </c>
      <c r="H58" t="s">
        <v>681</v>
      </c>
      <c r="I58" t="s">
        <v>675</v>
      </c>
      <c r="J58" t="s">
        <v>676</v>
      </c>
      <c r="K58" t="s">
        <v>677</v>
      </c>
      <c r="L58" t="s">
        <v>677</v>
      </c>
      <c r="M58" t="s">
        <v>677</v>
      </c>
      <c r="N58" t="s">
        <v>677</v>
      </c>
      <c r="P58">
        <v>10.48</v>
      </c>
      <c r="Q58">
        <v>-116.95</v>
      </c>
      <c r="R58">
        <v>500</v>
      </c>
      <c r="S58">
        <v>2222000</v>
      </c>
      <c r="T58" t="s">
        <v>682</v>
      </c>
      <c r="U58" t="s">
        <v>672</v>
      </c>
      <c r="V58" t="s">
        <v>675</v>
      </c>
      <c r="W58" t="s">
        <v>225</v>
      </c>
      <c r="X58" t="s">
        <v>226</v>
      </c>
      <c r="Y58" t="s">
        <v>7</v>
      </c>
      <c r="Z58" t="s">
        <v>184</v>
      </c>
      <c r="AA58">
        <v>44780</v>
      </c>
      <c r="AB58" t="s">
        <v>678</v>
      </c>
      <c r="AC58" t="s">
        <v>679</v>
      </c>
      <c r="AD58">
        <v>30</v>
      </c>
      <c r="AE58" t="s">
        <v>680</v>
      </c>
    </row>
    <row r="59" spans="1:31">
      <c r="A59">
        <v>1058</v>
      </c>
      <c r="B59" t="s">
        <v>3354</v>
      </c>
      <c r="C59" t="s">
        <v>168</v>
      </c>
      <c r="D59" t="s">
        <v>672</v>
      </c>
      <c r="E59" t="s">
        <v>170</v>
      </c>
      <c r="F59" t="s">
        <v>683</v>
      </c>
      <c r="G59" t="s">
        <v>172</v>
      </c>
      <c r="H59" t="s">
        <v>674</v>
      </c>
      <c r="I59" t="s">
        <v>675</v>
      </c>
      <c r="J59" t="s">
        <v>684</v>
      </c>
      <c r="K59" t="s">
        <v>677</v>
      </c>
      <c r="L59" t="s">
        <v>677</v>
      </c>
      <c r="M59" t="s">
        <v>677</v>
      </c>
      <c r="N59" t="s">
        <v>677</v>
      </c>
      <c r="P59">
        <v>10.489000000000001</v>
      </c>
      <c r="Q59">
        <v>-118.367</v>
      </c>
      <c r="R59">
        <v>458</v>
      </c>
      <c r="S59">
        <v>6800</v>
      </c>
      <c r="T59" t="s">
        <v>237</v>
      </c>
      <c r="U59" t="s">
        <v>672</v>
      </c>
      <c r="V59" t="s">
        <v>675</v>
      </c>
      <c r="W59" t="s">
        <v>225</v>
      </c>
      <c r="X59" t="s">
        <v>226</v>
      </c>
      <c r="Y59" t="s">
        <v>7</v>
      </c>
      <c r="Z59" t="s">
        <v>184</v>
      </c>
      <c r="AA59">
        <v>44780</v>
      </c>
      <c r="AB59" t="s">
        <v>678</v>
      </c>
      <c r="AC59" t="s">
        <v>679</v>
      </c>
      <c r="AD59">
        <v>30</v>
      </c>
      <c r="AE59" t="s">
        <v>685</v>
      </c>
    </row>
    <row r="60" spans="1:31">
      <c r="A60">
        <v>1059</v>
      </c>
      <c r="B60" t="s">
        <v>3354</v>
      </c>
      <c r="C60" t="s">
        <v>168</v>
      </c>
      <c r="D60" t="s">
        <v>672</v>
      </c>
      <c r="E60" t="s">
        <v>170</v>
      </c>
      <c r="F60" t="s">
        <v>683</v>
      </c>
      <c r="G60" t="s">
        <v>172</v>
      </c>
      <c r="H60" t="s">
        <v>432</v>
      </c>
      <c r="I60" t="s">
        <v>675</v>
      </c>
      <c r="J60" t="s">
        <v>684</v>
      </c>
      <c r="K60" t="s">
        <v>677</v>
      </c>
      <c r="L60" t="s">
        <v>677</v>
      </c>
      <c r="M60" t="s">
        <v>677</v>
      </c>
      <c r="N60" t="s">
        <v>677</v>
      </c>
      <c r="P60">
        <v>10.489000000000001</v>
      </c>
      <c r="Q60">
        <v>-118.367</v>
      </c>
      <c r="R60">
        <v>458</v>
      </c>
      <c r="S60">
        <v>67900</v>
      </c>
      <c r="T60" t="s">
        <v>297</v>
      </c>
      <c r="U60" t="s">
        <v>672</v>
      </c>
      <c r="V60" t="s">
        <v>675</v>
      </c>
      <c r="W60" t="s">
        <v>225</v>
      </c>
      <c r="X60" t="s">
        <v>226</v>
      </c>
      <c r="Y60" t="s">
        <v>7</v>
      </c>
      <c r="Z60" t="s">
        <v>184</v>
      </c>
      <c r="AA60">
        <v>44780</v>
      </c>
      <c r="AB60" t="s">
        <v>678</v>
      </c>
      <c r="AC60" t="s">
        <v>679</v>
      </c>
      <c r="AD60">
        <v>30</v>
      </c>
      <c r="AE60" t="s">
        <v>685</v>
      </c>
    </row>
    <row r="61" spans="1:31">
      <c r="A61">
        <v>1060</v>
      </c>
      <c r="B61" t="s">
        <v>3354</v>
      </c>
      <c r="C61" t="s">
        <v>168</v>
      </c>
      <c r="D61" t="s">
        <v>672</v>
      </c>
      <c r="E61" t="s">
        <v>170</v>
      </c>
      <c r="F61" t="s">
        <v>683</v>
      </c>
      <c r="G61" t="s">
        <v>172</v>
      </c>
      <c r="H61" t="s">
        <v>681</v>
      </c>
      <c r="I61" t="s">
        <v>675</v>
      </c>
      <c r="J61" t="s">
        <v>684</v>
      </c>
      <c r="K61" t="s">
        <v>677</v>
      </c>
      <c r="L61" t="s">
        <v>677</v>
      </c>
      <c r="M61" t="s">
        <v>677</v>
      </c>
      <c r="N61" t="s">
        <v>677</v>
      </c>
      <c r="P61">
        <v>10.489000000000001</v>
      </c>
      <c r="Q61">
        <v>-118.367</v>
      </c>
      <c r="R61">
        <v>458</v>
      </c>
      <c r="S61">
        <v>1515600</v>
      </c>
      <c r="T61" t="s">
        <v>682</v>
      </c>
      <c r="U61" t="s">
        <v>672</v>
      </c>
      <c r="V61" t="s">
        <v>675</v>
      </c>
      <c r="W61" t="s">
        <v>225</v>
      </c>
      <c r="X61" t="s">
        <v>226</v>
      </c>
      <c r="Y61" t="s">
        <v>7</v>
      </c>
      <c r="Z61" t="s">
        <v>184</v>
      </c>
      <c r="AA61">
        <v>44780</v>
      </c>
      <c r="AB61" t="s">
        <v>678</v>
      </c>
      <c r="AC61" t="s">
        <v>679</v>
      </c>
      <c r="AD61">
        <v>30</v>
      </c>
      <c r="AE61" t="s">
        <v>685</v>
      </c>
    </row>
    <row r="62" spans="1:31">
      <c r="A62">
        <v>1061</v>
      </c>
      <c r="B62" t="s">
        <v>3354</v>
      </c>
      <c r="C62" t="s">
        <v>168</v>
      </c>
      <c r="D62" t="s">
        <v>686</v>
      </c>
      <c r="E62" t="s">
        <v>197</v>
      </c>
      <c r="F62" t="s">
        <v>687</v>
      </c>
      <c r="G62" t="s">
        <v>172</v>
      </c>
      <c r="H62" t="s">
        <v>209</v>
      </c>
      <c r="I62" t="s">
        <v>688</v>
      </c>
      <c r="K62" t="s">
        <v>689</v>
      </c>
      <c r="L62" t="s">
        <v>534</v>
      </c>
      <c r="M62" t="s">
        <v>6</v>
      </c>
      <c r="P62">
        <v>47.901717069029303</v>
      </c>
      <c r="Q62">
        <v>-91.8525174764941</v>
      </c>
      <c r="R62">
        <v>750</v>
      </c>
      <c r="U62" t="s">
        <v>690</v>
      </c>
      <c r="V62" t="s">
        <v>691</v>
      </c>
      <c r="W62" t="s">
        <v>526</v>
      </c>
      <c r="X62" t="s">
        <v>286</v>
      </c>
      <c r="Y62" t="s">
        <v>692</v>
      </c>
      <c r="Z62" t="s">
        <v>184</v>
      </c>
      <c r="AA62">
        <v>45096</v>
      </c>
      <c r="AB62" t="s">
        <v>693</v>
      </c>
      <c r="AC62" t="s">
        <v>694</v>
      </c>
      <c r="AD62">
        <v>19</v>
      </c>
      <c r="AE62" t="s">
        <v>695</v>
      </c>
    </row>
    <row r="63" spans="1:31">
      <c r="A63">
        <v>1062</v>
      </c>
      <c r="B63" t="s">
        <v>167</v>
      </c>
      <c r="C63" t="s">
        <v>168</v>
      </c>
      <c r="D63" t="s">
        <v>696</v>
      </c>
      <c r="E63" t="s">
        <v>197</v>
      </c>
      <c r="F63" t="s">
        <v>697</v>
      </c>
      <c r="G63" t="s">
        <v>172</v>
      </c>
      <c r="H63" t="s">
        <v>326</v>
      </c>
      <c r="I63" t="s">
        <v>698</v>
      </c>
      <c r="J63" t="s">
        <v>699</v>
      </c>
      <c r="K63" t="s">
        <v>700</v>
      </c>
      <c r="L63" t="s">
        <v>212</v>
      </c>
      <c r="M63" t="s">
        <v>7</v>
      </c>
      <c r="N63" t="s">
        <v>701</v>
      </c>
      <c r="O63" t="s">
        <v>702</v>
      </c>
      <c r="P63">
        <v>46.477488638805397</v>
      </c>
      <c r="Q63">
        <v>-81.064097430404004</v>
      </c>
      <c r="R63">
        <v>2400</v>
      </c>
      <c r="S63">
        <v>1000</v>
      </c>
      <c r="T63" t="s">
        <v>237</v>
      </c>
      <c r="U63" t="s">
        <v>703</v>
      </c>
      <c r="V63" t="s">
        <v>698</v>
      </c>
      <c r="W63" t="s">
        <v>704</v>
      </c>
      <c r="X63" t="s">
        <v>704</v>
      </c>
      <c r="Y63" t="s">
        <v>705</v>
      </c>
      <c r="Z63" t="s">
        <v>184</v>
      </c>
      <c r="AA63">
        <v>44425</v>
      </c>
      <c r="AB63" t="s">
        <v>706</v>
      </c>
      <c r="AC63" t="s">
        <v>707</v>
      </c>
      <c r="AD63">
        <v>26</v>
      </c>
    </row>
    <row r="64" spans="1:31">
      <c r="A64">
        <v>1063</v>
      </c>
      <c r="B64" t="s">
        <v>167</v>
      </c>
      <c r="C64" t="s">
        <v>168</v>
      </c>
      <c r="D64" t="s">
        <v>696</v>
      </c>
      <c r="E64" t="s">
        <v>197</v>
      </c>
      <c r="F64" t="s">
        <v>709</v>
      </c>
      <c r="G64" t="s">
        <v>172</v>
      </c>
      <c r="H64" t="s">
        <v>326</v>
      </c>
      <c r="I64" t="s">
        <v>708</v>
      </c>
      <c r="J64" t="s">
        <v>710</v>
      </c>
      <c r="K64" t="s">
        <v>709</v>
      </c>
      <c r="L64" t="s">
        <v>643</v>
      </c>
      <c r="M64" t="s">
        <v>7</v>
      </c>
      <c r="N64" t="s">
        <v>711</v>
      </c>
      <c r="O64" t="s">
        <v>712</v>
      </c>
      <c r="P64">
        <v>55.712888176444302</v>
      </c>
      <c r="Q64">
        <v>-97.850710299462804</v>
      </c>
      <c r="R64">
        <v>900</v>
      </c>
      <c r="S64">
        <v>800</v>
      </c>
      <c r="T64" t="s">
        <v>237</v>
      </c>
      <c r="U64" t="s">
        <v>703</v>
      </c>
      <c r="V64" t="s">
        <v>698</v>
      </c>
      <c r="W64" t="s">
        <v>704</v>
      </c>
      <c r="X64" t="s">
        <v>704</v>
      </c>
      <c r="Y64" t="s">
        <v>705</v>
      </c>
      <c r="Z64" t="s">
        <v>184</v>
      </c>
      <c r="AA64">
        <v>44425</v>
      </c>
      <c r="AB64" t="s">
        <v>713</v>
      </c>
      <c r="AC64" t="s">
        <v>707</v>
      </c>
      <c r="AD64">
        <v>26</v>
      </c>
      <c r="AE64" t="s">
        <v>714</v>
      </c>
    </row>
    <row r="65" spans="1:35">
      <c r="A65">
        <v>1064</v>
      </c>
      <c r="B65" t="s">
        <v>167</v>
      </c>
      <c r="C65" t="s">
        <v>168</v>
      </c>
      <c r="D65" t="s">
        <v>696</v>
      </c>
      <c r="E65" t="s">
        <v>197</v>
      </c>
      <c r="F65" t="s">
        <v>715</v>
      </c>
      <c r="G65" t="s">
        <v>172</v>
      </c>
      <c r="H65" t="s">
        <v>326</v>
      </c>
      <c r="I65" t="s">
        <v>708</v>
      </c>
      <c r="J65" t="s">
        <v>716</v>
      </c>
      <c r="K65" t="s">
        <v>717</v>
      </c>
      <c r="L65" t="s">
        <v>577</v>
      </c>
      <c r="M65" t="s">
        <v>7</v>
      </c>
      <c r="N65" t="s">
        <v>718</v>
      </c>
      <c r="O65" t="s">
        <v>719</v>
      </c>
      <c r="P65">
        <v>56.4943818645081</v>
      </c>
      <c r="Q65">
        <v>-62.069510044715997</v>
      </c>
      <c r="R65">
        <v>900</v>
      </c>
      <c r="S65">
        <v>2000</v>
      </c>
      <c r="T65" t="s">
        <v>237</v>
      </c>
      <c r="U65" t="s">
        <v>703</v>
      </c>
      <c r="V65" t="s">
        <v>698</v>
      </c>
      <c r="W65" t="s">
        <v>704</v>
      </c>
      <c r="X65" t="s">
        <v>704</v>
      </c>
      <c r="Y65" t="s">
        <v>705</v>
      </c>
      <c r="Z65" t="s">
        <v>184</v>
      </c>
      <c r="AA65">
        <v>44425</v>
      </c>
      <c r="AB65" t="s">
        <v>720</v>
      </c>
      <c r="AC65" t="s">
        <v>707</v>
      </c>
      <c r="AD65">
        <v>26</v>
      </c>
      <c r="AE65" t="s">
        <v>721</v>
      </c>
    </row>
    <row r="66" spans="1:35">
      <c r="A66">
        <v>1065</v>
      </c>
      <c r="B66" t="s">
        <v>167</v>
      </c>
      <c r="C66" t="s">
        <v>168</v>
      </c>
      <c r="D66" t="s">
        <v>696</v>
      </c>
      <c r="E66" t="s">
        <v>197</v>
      </c>
      <c r="F66" t="s">
        <v>697</v>
      </c>
      <c r="G66" t="s">
        <v>172</v>
      </c>
      <c r="H66" t="s">
        <v>314</v>
      </c>
      <c r="I66" t="s">
        <v>698</v>
      </c>
      <c r="J66" t="s">
        <v>699</v>
      </c>
      <c r="K66" t="s">
        <v>700</v>
      </c>
      <c r="L66" t="s">
        <v>212</v>
      </c>
      <c r="M66" t="s">
        <v>7</v>
      </c>
      <c r="N66" t="s">
        <v>701</v>
      </c>
      <c r="O66" t="s">
        <v>702</v>
      </c>
      <c r="P66">
        <v>46.477488638805397</v>
      </c>
      <c r="Q66">
        <v>-81.064097430404004</v>
      </c>
      <c r="R66">
        <v>2400</v>
      </c>
      <c r="S66">
        <v>66000</v>
      </c>
      <c r="T66" t="s">
        <v>297</v>
      </c>
      <c r="U66" t="s">
        <v>703</v>
      </c>
      <c r="V66" t="s">
        <v>698</v>
      </c>
      <c r="W66" t="s">
        <v>704</v>
      </c>
      <c r="X66" t="s">
        <v>704</v>
      </c>
      <c r="Y66" t="s">
        <v>705</v>
      </c>
      <c r="Z66" t="s">
        <v>184</v>
      </c>
      <c r="AA66">
        <v>44425</v>
      </c>
      <c r="AB66" t="s">
        <v>722</v>
      </c>
      <c r="AC66" t="s">
        <v>707</v>
      </c>
      <c r="AD66">
        <v>26</v>
      </c>
      <c r="AE66" t="s">
        <v>723</v>
      </c>
    </row>
    <row r="67" spans="1:35">
      <c r="A67">
        <v>1066</v>
      </c>
      <c r="B67" t="s">
        <v>167</v>
      </c>
      <c r="C67" t="s">
        <v>168</v>
      </c>
      <c r="D67" t="s">
        <v>696</v>
      </c>
      <c r="E67" t="s">
        <v>197</v>
      </c>
      <c r="F67" t="s">
        <v>709</v>
      </c>
      <c r="G67" t="s">
        <v>172</v>
      </c>
      <c r="H67" t="s">
        <v>314</v>
      </c>
      <c r="I67" t="s">
        <v>708</v>
      </c>
      <c r="J67" t="s">
        <v>710</v>
      </c>
      <c r="K67" t="s">
        <v>709</v>
      </c>
      <c r="L67" t="s">
        <v>643</v>
      </c>
      <c r="M67" t="s">
        <v>7</v>
      </c>
      <c r="N67" t="s">
        <v>711</v>
      </c>
      <c r="O67" t="s">
        <v>712</v>
      </c>
      <c r="P67">
        <v>55.712888176444302</v>
      </c>
      <c r="Q67">
        <v>-97.850710299462804</v>
      </c>
      <c r="R67">
        <v>900</v>
      </c>
      <c r="S67">
        <v>14800</v>
      </c>
      <c r="T67" t="s">
        <v>297</v>
      </c>
      <c r="U67" t="s">
        <v>703</v>
      </c>
      <c r="V67" t="s">
        <v>698</v>
      </c>
      <c r="W67" t="s">
        <v>704</v>
      </c>
      <c r="X67" t="s">
        <v>704</v>
      </c>
      <c r="Y67" t="s">
        <v>705</v>
      </c>
      <c r="Z67" t="s">
        <v>184</v>
      </c>
      <c r="AA67">
        <v>44425</v>
      </c>
      <c r="AB67" t="s">
        <v>724</v>
      </c>
      <c r="AC67" t="s">
        <v>725</v>
      </c>
      <c r="AD67">
        <v>26</v>
      </c>
    </row>
    <row r="68" spans="1:35">
      <c r="A68">
        <v>1067</v>
      </c>
      <c r="B68" t="s">
        <v>167</v>
      </c>
      <c r="C68" t="s">
        <v>168</v>
      </c>
      <c r="D68" t="s">
        <v>696</v>
      </c>
      <c r="E68" t="s">
        <v>197</v>
      </c>
      <c r="F68" t="s">
        <v>715</v>
      </c>
      <c r="G68" t="s">
        <v>172</v>
      </c>
      <c r="H68" t="s">
        <v>314</v>
      </c>
      <c r="I68" t="s">
        <v>708</v>
      </c>
      <c r="J68" t="s">
        <v>716</v>
      </c>
      <c r="K68" t="s">
        <v>717</v>
      </c>
      <c r="L68" t="s">
        <v>577</v>
      </c>
      <c r="M68" t="s">
        <v>7</v>
      </c>
      <c r="N68" t="s">
        <v>718</v>
      </c>
      <c r="O68" t="s">
        <v>719</v>
      </c>
      <c r="P68">
        <v>56.4943818645081</v>
      </c>
      <c r="Q68">
        <v>-62.069510044715997</v>
      </c>
      <c r="R68">
        <v>900</v>
      </c>
      <c r="S68">
        <v>80000</v>
      </c>
      <c r="T68" t="s">
        <v>297</v>
      </c>
      <c r="U68" t="s">
        <v>703</v>
      </c>
      <c r="V68" t="s">
        <v>698</v>
      </c>
      <c r="W68" t="s">
        <v>704</v>
      </c>
      <c r="X68" t="s">
        <v>704</v>
      </c>
      <c r="Y68" t="s">
        <v>705</v>
      </c>
      <c r="Z68" t="s">
        <v>184</v>
      </c>
      <c r="AA68">
        <v>44425</v>
      </c>
      <c r="AB68" t="s">
        <v>726</v>
      </c>
      <c r="AC68" t="s">
        <v>725</v>
      </c>
      <c r="AD68">
        <v>26</v>
      </c>
      <c r="AE68" t="s">
        <v>727</v>
      </c>
    </row>
    <row r="69" spans="1:35">
      <c r="A69">
        <v>1068</v>
      </c>
      <c r="B69" t="s">
        <v>3354</v>
      </c>
      <c r="C69" t="s">
        <v>168</v>
      </c>
      <c r="D69" t="s">
        <v>728</v>
      </c>
      <c r="E69" t="s">
        <v>170</v>
      </c>
      <c r="F69" t="s">
        <v>729</v>
      </c>
      <c r="G69" t="s">
        <v>341</v>
      </c>
      <c r="H69" t="s">
        <v>465</v>
      </c>
      <c r="I69" t="s">
        <v>730</v>
      </c>
      <c r="J69" t="s">
        <v>731</v>
      </c>
      <c r="K69" t="s">
        <v>732</v>
      </c>
      <c r="L69" t="s">
        <v>733</v>
      </c>
      <c r="M69" t="s">
        <v>6</v>
      </c>
      <c r="P69">
        <v>32.889675547795903</v>
      </c>
      <c r="Q69">
        <v>-86.220333522339104</v>
      </c>
      <c r="R69">
        <v>15</v>
      </c>
      <c r="S69">
        <v>3700</v>
      </c>
      <c r="T69" t="s">
        <v>346</v>
      </c>
      <c r="U69" t="s">
        <v>728</v>
      </c>
      <c r="V69" t="s">
        <v>734</v>
      </c>
      <c r="W69" t="s">
        <v>735</v>
      </c>
      <c r="X69" t="s">
        <v>736</v>
      </c>
      <c r="Y69" t="s">
        <v>6</v>
      </c>
      <c r="Z69" t="s">
        <v>184</v>
      </c>
      <c r="AA69">
        <v>44422</v>
      </c>
      <c r="AB69" t="s">
        <v>737</v>
      </c>
      <c r="AC69" t="s">
        <v>738</v>
      </c>
      <c r="AD69">
        <v>26</v>
      </c>
      <c r="AE69" t="s">
        <v>739</v>
      </c>
    </row>
    <row r="70" spans="1:35">
      <c r="A70">
        <v>1069</v>
      </c>
      <c r="B70" t="s">
        <v>3354</v>
      </c>
      <c r="C70" t="s">
        <v>168</v>
      </c>
      <c r="D70" t="s">
        <v>728</v>
      </c>
      <c r="E70" t="s">
        <v>170</v>
      </c>
      <c r="F70" t="s">
        <v>740</v>
      </c>
      <c r="G70" t="s">
        <v>341</v>
      </c>
      <c r="H70" t="s">
        <v>465</v>
      </c>
      <c r="I70" t="s">
        <v>730</v>
      </c>
      <c r="J70" t="s">
        <v>731</v>
      </c>
      <c r="K70" t="s">
        <v>741</v>
      </c>
      <c r="L70" t="s">
        <v>742</v>
      </c>
      <c r="M70" t="s">
        <v>6</v>
      </c>
      <c r="P70">
        <v>32.8404283525322</v>
      </c>
      <c r="Q70">
        <v>-86.632351082348194</v>
      </c>
      <c r="R70">
        <v>15</v>
      </c>
      <c r="S70">
        <v>3700</v>
      </c>
      <c r="T70" t="s">
        <v>346</v>
      </c>
      <c r="U70" t="s">
        <v>728</v>
      </c>
      <c r="V70" t="s">
        <v>734</v>
      </c>
      <c r="W70" t="s">
        <v>735</v>
      </c>
      <c r="X70" t="s">
        <v>736</v>
      </c>
      <c r="Y70" t="s">
        <v>6</v>
      </c>
      <c r="Z70" t="s">
        <v>184</v>
      </c>
      <c r="AA70">
        <v>44422</v>
      </c>
      <c r="AB70" t="s">
        <v>743</v>
      </c>
      <c r="AC70" t="s">
        <v>738</v>
      </c>
      <c r="AD70">
        <v>26</v>
      </c>
      <c r="AE70" t="s">
        <v>744</v>
      </c>
    </row>
    <row r="72" spans="1:35">
      <c r="A72">
        <v>2001</v>
      </c>
      <c r="B72" t="s">
        <v>195</v>
      </c>
      <c r="C72" t="s">
        <v>745</v>
      </c>
      <c r="D72" t="s">
        <v>746</v>
      </c>
      <c r="E72" t="s">
        <v>170</v>
      </c>
      <c r="F72" t="s">
        <v>747</v>
      </c>
      <c r="G72" t="s">
        <v>748</v>
      </c>
      <c r="H72" t="s">
        <v>749</v>
      </c>
      <c r="I72" t="s">
        <v>750</v>
      </c>
      <c r="J72" t="s">
        <v>751</v>
      </c>
      <c r="K72" t="s">
        <v>752</v>
      </c>
      <c r="L72" t="s">
        <v>753</v>
      </c>
      <c r="M72" t="s">
        <v>6</v>
      </c>
      <c r="N72" t="s">
        <v>754</v>
      </c>
      <c r="O72" t="s">
        <v>755</v>
      </c>
      <c r="P72">
        <v>42.718565880453497</v>
      </c>
      <c r="Q72">
        <v>-71.114521729456996</v>
      </c>
      <c r="R72">
        <v>150</v>
      </c>
      <c r="S72">
        <v>10000</v>
      </c>
      <c r="T72" t="s">
        <v>756</v>
      </c>
      <c r="U72" t="s">
        <v>757</v>
      </c>
      <c r="V72" t="s">
        <v>750</v>
      </c>
      <c r="W72" t="s">
        <v>752</v>
      </c>
      <c r="X72" t="s">
        <v>753</v>
      </c>
      <c r="Y72" t="s">
        <v>6</v>
      </c>
      <c r="Z72" t="s">
        <v>184</v>
      </c>
      <c r="AA72">
        <v>44899</v>
      </c>
      <c r="AB72" t="s">
        <v>758</v>
      </c>
      <c r="AC72" t="s">
        <v>759</v>
      </c>
      <c r="AD72">
        <v>25</v>
      </c>
      <c r="AE72" t="s">
        <v>760</v>
      </c>
    </row>
    <row r="73" spans="1:35">
      <c r="A73">
        <v>2002</v>
      </c>
      <c r="B73" t="s">
        <v>7105</v>
      </c>
      <c r="C73" t="s">
        <v>745</v>
      </c>
      <c r="D73" t="s">
        <v>6832</v>
      </c>
      <c r="E73" t="s">
        <v>197</v>
      </c>
      <c r="F73" t="s">
        <v>6834</v>
      </c>
      <c r="G73" t="s">
        <v>6728</v>
      </c>
      <c r="H73" t="s">
        <v>7208</v>
      </c>
      <c r="I73" t="s">
        <v>6969</v>
      </c>
      <c r="J73" t="s">
        <v>6835</v>
      </c>
      <c r="K73" t="s">
        <v>4150</v>
      </c>
      <c r="L73" t="s">
        <v>985</v>
      </c>
      <c r="M73" t="s">
        <v>6</v>
      </c>
      <c r="N73" t="s">
        <v>6836</v>
      </c>
      <c r="O73" t="s">
        <v>6837</v>
      </c>
      <c r="P73">
        <v>32.7876378062318</v>
      </c>
      <c r="Q73">
        <v>-96.802447804174093</v>
      </c>
      <c r="T73" t="s">
        <v>1095</v>
      </c>
      <c r="U73" t="s">
        <v>6833</v>
      </c>
      <c r="V73" t="s">
        <v>6969</v>
      </c>
      <c r="W73" t="s">
        <v>4150</v>
      </c>
      <c r="X73" t="s">
        <v>985</v>
      </c>
      <c r="Y73" t="s">
        <v>6</v>
      </c>
      <c r="Z73" t="s">
        <v>2886</v>
      </c>
      <c r="AA73">
        <v>45334</v>
      </c>
      <c r="AB73" t="s">
        <v>861</v>
      </c>
      <c r="AC73" t="s">
        <v>6970</v>
      </c>
      <c r="AD73">
        <v>30</v>
      </c>
      <c r="AE73" t="s">
        <v>6839</v>
      </c>
      <c r="AF73" t="s">
        <v>6830</v>
      </c>
      <c r="AG73" t="s">
        <v>6831</v>
      </c>
      <c r="AI73" t="s">
        <v>7089</v>
      </c>
    </row>
    <row r="74" spans="1:35">
      <c r="A74">
        <v>2003</v>
      </c>
      <c r="B74" t="s">
        <v>230</v>
      </c>
      <c r="C74" t="s">
        <v>745</v>
      </c>
      <c r="D74" t="s">
        <v>761</v>
      </c>
      <c r="E74" t="s">
        <v>197</v>
      </c>
      <c r="F74" t="s">
        <v>761</v>
      </c>
      <c r="G74" t="s">
        <v>762</v>
      </c>
      <c r="H74" t="s">
        <v>763</v>
      </c>
      <c r="I74" t="s">
        <v>764</v>
      </c>
      <c r="J74" t="s">
        <v>765</v>
      </c>
      <c r="K74" t="s">
        <v>766</v>
      </c>
      <c r="L74" t="s">
        <v>767</v>
      </c>
      <c r="M74" t="s">
        <v>6</v>
      </c>
      <c r="N74">
        <v>70122</v>
      </c>
      <c r="O74" t="s">
        <v>768</v>
      </c>
      <c r="P74">
        <v>30.031877182105699</v>
      </c>
      <c r="Q74">
        <v>-90.063603731681397</v>
      </c>
      <c r="R74">
        <v>30</v>
      </c>
      <c r="U74" t="s">
        <v>761</v>
      </c>
      <c r="V74" t="s">
        <v>764</v>
      </c>
      <c r="W74" t="s">
        <v>766</v>
      </c>
      <c r="X74" t="s">
        <v>767</v>
      </c>
      <c r="Y74" t="s">
        <v>6</v>
      </c>
      <c r="Z74" t="s">
        <v>184</v>
      </c>
      <c r="AA74">
        <v>44891</v>
      </c>
      <c r="AB74" t="s">
        <v>769</v>
      </c>
      <c r="AC74" t="s">
        <v>770</v>
      </c>
      <c r="AD74">
        <v>21</v>
      </c>
      <c r="AE74" t="s">
        <v>771</v>
      </c>
    </row>
    <row r="75" spans="1:35">
      <c r="A75">
        <v>2004</v>
      </c>
      <c r="B75" t="s">
        <v>230</v>
      </c>
      <c r="C75" t="s">
        <v>745</v>
      </c>
      <c r="D75" t="s">
        <v>772</v>
      </c>
      <c r="E75" t="s">
        <v>197</v>
      </c>
      <c r="F75" t="s">
        <v>772</v>
      </c>
      <c r="G75" t="s">
        <v>762</v>
      </c>
      <c r="H75" t="s">
        <v>773</v>
      </c>
      <c r="I75" t="s">
        <v>730</v>
      </c>
      <c r="J75" t="s">
        <v>774</v>
      </c>
      <c r="K75" t="s">
        <v>775</v>
      </c>
      <c r="L75" t="s">
        <v>733</v>
      </c>
      <c r="M75" t="s">
        <v>6</v>
      </c>
      <c r="N75">
        <v>35089</v>
      </c>
      <c r="O75" t="s">
        <v>776</v>
      </c>
      <c r="P75">
        <v>32.988212384038498</v>
      </c>
      <c r="Q75">
        <v>-86.034163398371305</v>
      </c>
      <c r="R75">
        <v>100</v>
      </c>
      <c r="S75">
        <v>6818.181818181818</v>
      </c>
      <c r="T75" t="s">
        <v>477</v>
      </c>
      <c r="U75" t="s">
        <v>777</v>
      </c>
      <c r="V75" t="s">
        <v>734</v>
      </c>
      <c r="W75" t="s">
        <v>735</v>
      </c>
      <c r="X75" t="s">
        <v>736</v>
      </c>
      <c r="Y75" t="s">
        <v>6</v>
      </c>
      <c r="Z75" t="s">
        <v>184</v>
      </c>
      <c r="AA75">
        <v>44776</v>
      </c>
      <c r="AB75" t="s">
        <v>778</v>
      </c>
      <c r="AC75" t="s">
        <v>6077</v>
      </c>
      <c r="AD75">
        <v>27</v>
      </c>
    </row>
    <row r="76" spans="1:35">
      <c r="A76">
        <v>2005</v>
      </c>
      <c r="B76" t="s">
        <v>195</v>
      </c>
      <c r="C76" t="s">
        <v>745</v>
      </c>
      <c r="D76" t="s">
        <v>169</v>
      </c>
      <c r="E76" t="s">
        <v>170</v>
      </c>
      <c r="F76" t="s">
        <v>779</v>
      </c>
      <c r="G76" t="s">
        <v>780</v>
      </c>
      <c r="H76" t="s">
        <v>189</v>
      </c>
      <c r="I76" t="s">
        <v>174</v>
      </c>
      <c r="K76" t="s">
        <v>781</v>
      </c>
      <c r="L76" t="s">
        <v>782</v>
      </c>
      <c r="M76" t="s">
        <v>6</v>
      </c>
      <c r="P76">
        <v>34.717244544774204</v>
      </c>
      <c r="Q76">
        <v>-81.019134092855793</v>
      </c>
      <c r="R76">
        <v>300</v>
      </c>
      <c r="S76">
        <v>50000</v>
      </c>
      <c r="T76" t="s">
        <v>783</v>
      </c>
      <c r="U76" t="s">
        <v>169</v>
      </c>
      <c r="V76" t="s">
        <v>174</v>
      </c>
      <c r="W76" t="s">
        <v>182</v>
      </c>
      <c r="X76" t="s">
        <v>183</v>
      </c>
      <c r="Y76" t="s">
        <v>6</v>
      </c>
      <c r="Z76" t="s">
        <v>184</v>
      </c>
      <c r="AA76">
        <v>45095</v>
      </c>
      <c r="AB76" t="s">
        <v>784</v>
      </c>
      <c r="AC76" t="s">
        <v>785</v>
      </c>
      <c r="AD76">
        <v>22</v>
      </c>
      <c r="AE76" t="s">
        <v>786</v>
      </c>
    </row>
    <row r="77" spans="1:35">
      <c r="A77">
        <v>2006</v>
      </c>
      <c r="B77" t="s">
        <v>230</v>
      </c>
      <c r="C77" t="s">
        <v>745</v>
      </c>
      <c r="D77" t="s">
        <v>787</v>
      </c>
      <c r="E77" t="s">
        <v>170</v>
      </c>
      <c r="F77" t="s">
        <v>787</v>
      </c>
      <c r="G77" t="s">
        <v>780</v>
      </c>
      <c r="H77" t="s">
        <v>8</v>
      </c>
      <c r="I77" t="s">
        <v>788</v>
      </c>
      <c r="J77" t="s">
        <v>789</v>
      </c>
      <c r="K77" t="s">
        <v>790</v>
      </c>
      <c r="L77" t="s">
        <v>249</v>
      </c>
      <c r="M77" t="s">
        <v>6</v>
      </c>
      <c r="N77">
        <v>91016</v>
      </c>
      <c r="O77" t="s">
        <v>791</v>
      </c>
      <c r="P77">
        <v>34.1410736172977</v>
      </c>
      <c r="Q77">
        <v>-117.993500272208</v>
      </c>
      <c r="U77" t="s">
        <v>787</v>
      </c>
      <c r="V77" t="s">
        <v>788</v>
      </c>
      <c r="W77" t="s">
        <v>790</v>
      </c>
      <c r="X77" t="s">
        <v>249</v>
      </c>
      <c r="Y77" t="s">
        <v>6</v>
      </c>
      <c r="Z77" t="s">
        <v>184</v>
      </c>
      <c r="AA77">
        <v>44891</v>
      </c>
      <c r="AB77" t="s">
        <v>792</v>
      </c>
      <c r="AC77" t="s">
        <v>793</v>
      </c>
      <c r="AD77">
        <v>30</v>
      </c>
      <c r="AE77" t="s">
        <v>794</v>
      </c>
    </row>
    <row r="78" spans="1:35">
      <c r="A78">
        <v>2007</v>
      </c>
      <c r="B78" t="s">
        <v>195</v>
      </c>
      <c r="C78" t="s">
        <v>745</v>
      </c>
      <c r="D78" t="s">
        <v>795</v>
      </c>
      <c r="E78" t="s">
        <v>170</v>
      </c>
      <c r="F78" t="s">
        <v>796</v>
      </c>
      <c r="G78" t="s">
        <v>797</v>
      </c>
      <c r="H78" t="s">
        <v>798</v>
      </c>
      <c r="I78" t="s">
        <v>799</v>
      </c>
      <c r="J78" t="s">
        <v>800</v>
      </c>
      <c r="K78" t="s">
        <v>801</v>
      </c>
      <c r="L78" t="s">
        <v>802</v>
      </c>
      <c r="M78" t="s">
        <v>6</v>
      </c>
      <c r="N78">
        <v>46552</v>
      </c>
      <c r="O78" t="s">
        <v>803</v>
      </c>
      <c r="P78">
        <v>41.702912460838299</v>
      </c>
      <c r="Q78">
        <v>-86.449964795102503</v>
      </c>
      <c r="R78">
        <v>200</v>
      </c>
      <c r="U78" t="s">
        <v>804</v>
      </c>
      <c r="V78" t="s">
        <v>799</v>
      </c>
      <c r="W78" t="s">
        <v>805</v>
      </c>
      <c r="X78" t="s">
        <v>806</v>
      </c>
      <c r="Y78" t="s">
        <v>6</v>
      </c>
      <c r="Z78" t="s">
        <v>184</v>
      </c>
      <c r="AA78">
        <v>44801</v>
      </c>
      <c r="AB78" t="s">
        <v>807</v>
      </c>
      <c r="AC78" t="s">
        <v>808</v>
      </c>
      <c r="AD78">
        <v>27</v>
      </c>
      <c r="AE78" t="s">
        <v>809</v>
      </c>
    </row>
    <row r="79" spans="1:35">
      <c r="A79">
        <v>2008</v>
      </c>
      <c r="B79" t="s">
        <v>195</v>
      </c>
      <c r="C79" t="s">
        <v>745</v>
      </c>
      <c r="D79" t="s">
        <v>810</v>
      </c>
      <c r="E79" t="s">
        <v>170</v>
      </c>
      <c r="F79" t="s">
        <v>811</v>
      </c>
      <c r="G79" t="s">
        <v>780</v>
      </c>
      <c r="H79" t="s">
        <v>189</v>
      </c>
      <c r="I79" t="s">
        <v>812</v>
      </c>
      <c r="J79" t="s">
        <v>813</v>
      </c>
      <c r="K79" t="s">
        <v>814</v>
      </c>
      <c r="L79" t="s">
        <v>177</v>
      </c>
      <c r="M79" t="s">
        <v>6</v>
      </c>
      <c r="N79">
        <v>89408</v>
      </c>
      <c r="O79" t="s">
        <v>815</v>
      </c>
      <c r="P79">
        <v>39.612953370472098</v>
      </c>
      <c r="Q79">
        <v>-119.25133227375601</v>
      </c>
      <c r="R79">
        <v>150</v>
      </c>
      <c r="S79">
        <v>5000</v>
      </c>
      <c r="T79" t="s">
        <v>816</v>
      </c>
      <c r="U79" t="s">
        <v>810</v>
      </c>
      <c r="V79" t="s">
        <v>812</v>
      </c>
      <c r="W79" t="s">
        <v>814</v>
      </c>
      <c r="X79" t="s">
        <v>177</v>
      </c>
      <c r="Y79" t="s">
        <v>6</v>
      </c>
      <c r="Z79" t="s">
        <v>184</v>
      </c>
      <c r="AA79">
        <v>45095</v>
      </c>
      <c r="AB79" t="s">
        <v>817</v>
      </c>
      <c r="AC79" t="s">
        <v>818</v>
      </c>
      <c r="AD79">
        <v>28</v>
      </c>
      <c r="AE79" t="s">
        <v>819</v>
      </c>
    </row>
    <row r="80" spans="1:35">
      <c r="A80">
        <v>2009</v>
      </c>
      <c r="B80" t="s">
        <v>167</v>
      </c>
      <c r="C80" t="s">
        <v>745</v>
      </c>
      <c r="D80" t="s">
        <v>820</v>
      </c>
      <c r="E80" t="s">
        <v>197</v>
      </c>
      <c r="F80" t="s">
        <v>821</v>
      </c>
      <c r="G80" t="s">
        <v>762</v>
      </c>
      <c r="H80" t="s">
        <v>763</v>
      </c>
      <c r="I80" t="s">
        <v>822</v>
      </c>
      <c r="J80" t="s">
        <v>823</v>
      </c>
      <c r="K80" t="s">
        <v>824</v>
      </c>
      <c r="L80" t="s">
        <v>249</v>
      </c>
      <c r="M80" t="s">
        <v>6</v>
      </c>
      <c r="N80">
        <v>94538</v>
      </c>
      <c r="O80" t="s">
        <v>825</v>
      </c>
      <c r="P80">
        <v>37.468235725983099</v>
      </c>
      <c r="Q80">
        <v>-121.925672668253</v>
      </c>
      <c r="R80">
        <v>50</v>
      </c>
      <c r="S80">
        <v>5.0000000000000002E-5</v>
      </c>
      <c r="T80" t="s">
        <v>826</v>
      </c>
      <c r="U80" t="s">
        <v>827</v>
      </c>
      <c r="V80" t="s">
        <v>822</v>
      </c>
      <c r="W80" t="s">
        <v>824</v>
      </c>
      <c r="X80" t="s">
        <v>249</v>
      </c>
      <c r="Y80" t="s">
        <v>6</v>
      </c>
      <c r="Z80" t="s">
        <v>184</v>
      </c>
      <c r="AA80">
        <v>45096</v>
      </c>
      <c r="AB80" t="s">
        <v>828</v>
      </c>
      <c r="AC80" t="s">
        <v>829</v>
      </c>
      <c r="AD80">
        <v>27</v>
      </c>
      <c r="AE80" t="s">
        <v>830</v>
      </c>
    </row>
    <row r="81" spans="1:31">
      <c r="A81">
        <v>2010</v>
      </c>
      <c r="B81" t="s">
        <v>167</v>
      </c>
      <c r="C81" t="s">
        <v>745</v>
      </c>
      <c r="D81" t="s">
        <v>831</v>
      </c>
      <c r="E81" t="s">
        <v>170</v>
      </c>
      <c r="F81" t="s">
        <v>832</v>
      </c>
      <c r="G81" t="s">
        <v>762</v>
      </c>
      <c r="H81" t="s">
        <v>773</v>
      </c>
      <c r="I81" t="s">
        <v>833</v>
      </c>
      <c r="J81" t="s">
        <v>834</v>
      </c>
      <c r="K81" t="s">
        <v>835</v>
      </c>
      <c r="L81" t="s">
        <v>836</v>
      </c>
      <c r="M81" t="s">
        <v>6</v>
      </c>
      <c r="N81">
        <v>26323</v>
      </c>
      <c r="O81" t="s">
        <v>837</v>
      </c>
      <c r="P81">
        <v>39.258392897039897</v>
      </c>
      <c r="Q81">
        <v>-80.294562059406601</v>
      </c>
      <c r="R81">
        <v>140</v>
      </c>
      <c r="U81" t="s">
        <v>838</v>
      </c>
      <c r="V81" t="s">
        <v>839</v>
      </c>
      <c r="W81" t="s">
        <v>840</v>
      </c>
      <c r="X81" t="s">
        <v>841</v>
      </c>
      <c r="Y81" t="s">
        <v>6</v>
      </c>
      <c r="Z81" t="s">
        <v>184</v>
      </c>
      <c r="AA81">
        <v>44776</v>
      </c>
      <c r="AB81" t="s">
        <v>842</v>
      </c>
      <c r="AC81" t="s">
        <v>843</v>
      </c>
      <c r="AD81">
        <v>22</v>
      </c>
    </row>
    <row r="82" spans="1:31">
      <c r="A82">
        <v>2011</v>
      </c>
      <c r="B82" t="s">
        <v>167</v>
      </c>
      <c r="C82" t="s">
        <v>745</v>
      </c>
      <c r="D82" t="s">
        <v>844</v>
      </c>
      <c r="E82" t="s">
        <v>170</v>
      </c>
      <c r="F82" t="s">
        <v>845</v>
      </c>
      <c r="G82" t="s">
        <v>762</v>
      </c>
      <c r="H82" t="s">
        <v>846</v>
      </c>
      <c r="I82" t="s">
        <v>839</v>
      </c>
      <c r="J82" t="s">
        <v>847</v>
      </c>
      <c r="K82" t="s">
        <v>848</v>
      </c>
      <c r="L82" t="s">
        <v>806</v>
      </c>
      <c r="M82" t="s">
        <v>6</v>
      </c>
      <c r="N82">
        <v>14132</v>
      </c>
      <c r="O82" t="s">
        <v>849</v>
      </c>
      <c r="P82">
        <v>43.130799372246202</v>
      </c>
      <c r="Q82">
        <v>-78.940293600000004</v>
      </c>
      <c r="R82">
        <v>30</v>
      </c>
      <c r="S82">
        <v>5000</v>
      </c>
      <c r="T82" t="s">
        <v>477</v>
      </c>
      <c r="U82" t="s">
        <v>838</v>
      </c>
      <c r="V82" t="s">
        <v>839</v>
      </c>
      <c r="W82" t="s">
        <v>840</v>
      </c>
      <c r="X82" t="s">
        <v>841</v>
      </c>
      <c r="Y82" t="s">
        <v>6</v>
      </c>
      <c r="Z82" t="s">
        <v>184</v>
      </c>
      <c r="AA82">
        <v>44776</v>
      </c>
      <c r="AB82" t="s">
        <v>850</v>
      </c>
      <c r="AC82" t="s">
        <v>851</v>
      </c>
      <c r="AD82">
        <v>18</v>
      </c>
      <c r="AE82" t="s">
        <v>852</v>
      </c>
    </row>
    <row r="83" spans="1:31">
      <c r="A83">
        <v>2012</v>
      </c>
      <c r="B83" t="s">
        <v>195</v>
      </c>
      <c r="C83" t="s">
        <v>745</v>
      </c>
      <c r="D83" t="s">
        <v>844</v>
      </c>
      <c r="E83" t="s">
        <v>170</v>
      </c>
      <c r="F83" t="s">
        <v>853</v>
      </c>
      <c r="G83" t="s">
        <v>762</v>
      </c>
      <c r="H83" t="s">
        <v>846</v>
      </c>
      <c r="I83" t="s">
        <v>839</v>
      </c>
      <c r="K83" t="s">
        <v>854</v>
      </c>
      <c r="L83" t="s">
        <v>855</v>
      </c>
      <c r="M83" t="s">
        <v>6</v>
      </c>
      <c r="P83">
        <v>30.905371423962698</v>
      </c>
      <c r="Q83">
        <v>-84.575599073388702</v>
      </c>
      <c r="R83">
        <v>400</v>
      </c>
      <c r="S83">
        <v>40000</v>
      </c>
      <c r="T83" t="s">
        <v>477</v>
      </c>
      <c r="U83" t="s">
        <v>838</v>
      </c>
      <c r="V83" t="s">
        <v>839</v>
      </c>
      <c r="W83" t="s">
        <v>840</v>
      </c>
      <c r="X83" t="s">
        <v>841</v>
      </c>
      <c r="Y83" t="s">
        <v>6</v>
      </c>
      <c r="Z83" t="s">
        <v>184</v>
      </c>
      <c r="AA83">
        <v>45089</v>
      </c>
      <c r="AB83" t="s">
        <v>856</v>
      </c>
      <c r="AC83" t="s">
        <v>851</v>
      </c>
      <c r="AD83">
        <v>18</v>
      </c>
      <c r="AE83" t="s">
        <v>7237</v>
      </c>
    </row>
    <row r="84" spans="1:31">
      <c r="A84">
        <v>2013</v>
      </c>
      <c r="B84" t="s">
        <v>230</v>
      </c>
      <c r="C84" t="s">
        <v>745</v>
      </c>
      <c r="D84" t="s">
        <v>857</v>
      </c>
      <c r="E84" t="s">
        <v>170</v>
      </c>
      <c r="F84" t="s">
        <v>857</v>
      </c>
      <c r="G84" t="s">
        <v>762</v>
      </c>
      <c r="H84" t="s">
        <v>8</v>
      </c>
      <c r="I84" t="s">
        <v>858</v>
      </c>
      <c r="J84" t="s">
        <v>859</v>
      </c>
      <c r="K84" t="s">
        <v>860</v>
      </c>
      <c r="L84" t="s">
        <v>249</v>
      </c>
      <c r="M84" t="s">
        <v>6</v>
      </c>
      <c r="N84">
        <v>95054</v>
      </c>
      <c r="P84">
        <v>37.377829296077401</v>
      </c>
      <c r="Q84">
        <v>-121.978813989176</v>
      </c>
      <c r="U84" t="s">
        <v>857</v>
      </c>
      <c r="V84" t="s">
        <v>858</v>
      </c>
      <c r="W84" t="s">
        <v>860</v>
      </c>
      <c r="X84" t="s">
        <v>249</v>
      </c>
      <c r="Y84" t="s">
        <v>6</v>
      </c>
      <c r="Z84" t="s">
        <v>184</v>
      </c>
      <c r="AA84">
        <v>44865</v>
      </c>
      <c r="AB84" t="s">
        <v>861</v>
      </c>
      <c r="AC84" t="s">
        <v>862</v>
      </c>
      <c r="AD84">
        <v>30</v>
      </c>
    </row>
    <row r="85" spans="1:31">
      <c r="A85">
        <v>2014</v>
      </c>
      <c r="B85" t="s">
        <v>195</v>
      </c>
      <c r="C85" t="s">
        <v>745</v>
      </c>
      <c r="D85" t="s">
        <v>857</v>
      </c>
      <c r="E85" t="s">
        <v>170</v>
      </c>
      <c r="F85" t="s">
        <v>863</v>
      </c>
      <c r="G85" t="s">
        <v>797</v>
      </c>
      <c r="H85" t="s">
        <v>8</v>
      </c>
      <c r="I85" t="s">
        <v>858</v>
      </c>
      <c r="J85" t="s">
        <v>864</v>
      </c>
      <c r="K85" t="s">
        <v>182</v>
      </c>
      <c r="L85" t="s">
        <v>183</v>
      </c>
      <c r="M85" t="s">
        <v>6</v>
      </c>
      <c r="N85">
        <v>28208</v>
      </c>
      <c r="O85" t="s">
        <v>865</v>
      </c>
      <c r="P85">
        <v>35.199023863187001</v>
      </c>
      <c r="Q85">
        <v>-80.927061938622998</v>
      </c>
      <c r="R85">
        <v>90</v>
      </c>
      <c r="S85">
        <v>5</v>
      </c>
      <c r="T85" t="s">
        <v>826</v>
      </c>
      <c r="U85" t="s">
        <v>857</v>
      </c>
      <c r="V85" t="s">
        <v>858</v>
      </c>
      <c r="W85" t="s">
        <v>860</v>
      </c>
      <c r="X85" t="s">
        <v>249</v>
      </c>
      <c r="Y85" t="s">
        <v>6</v>
      </c>
      <c r="Z85" t="s">
        <v>184</v>
      </c>
      <c r="AA85">
        <v>44899</v>
      </c>
      <c r="AB85" t="s">
        <v>866</v>
      </c>
      <c r="AC85" t="s">
        <v>862</v>
      </c>
      <c r="AD85">
        <v>30</v>
      </c>
      <c r="AE85" t="s">
        <v>867</v>
      </c>
    </row>
    <row r="86" spans="1:31">
      <c r="A86">
        <v>2015</v>
      </c>
      <c r="B86" t="s">
        <v>167</v>
      </c>
      <c r="C86" t="s">
        <v>745</v>
      </c>
      <c r="D86" t="s">
        <v>196</v>
      </c>
      <c r="E86" t="s">
        <v>197</v>
      </c>
      <c r="F86" t="s">
        <v>868</v>
      </c>
      <c r="G86" t="s">
        <v>762</v>
      </c>
      <c r="H86" t="s">
        <v>869</v>
      </c>
      <c r="I86" t="s">
        <v>870</v>
      </c>
      <c r="J86" t="s">
        <v>871</v>
      </c>
      <c r="K86" t="s">
        <v>872</v>
      </c>
      <c r="L86" t="s">
        <v>183</v>
      </c>
      <c r="M86" t="s">
        <v>6</v>
      </c>
      <c r="N86">
        <v>28016</v>
      </c>
      <c r="O86" t="s">
        <v>873</v>
      </c>
      <c r="P86">
        <v>35.279777931537602</v>
      </c>
      <c r="Q86">
        <v>-81.309021189214405</v>
      </c>
      <c r="R86">
        <v>225</v>
      </c>
      <c r="S86">
        <v>250</v>
      </c>
      <c r="T86" t="s">
        <v>874</v>
      </c>
      <c r="U86" t="s">
        <v>196</v>
      </c>
      <c r="V86" t="s">
        <v>200</v>
      </c>
      <c r="W86" t="s">
        <v>202</v>
      </c>
      <c r="Y86" t="s">
        <v>203</v>
      </c>
      <c r="Z86" t="s">
        <v>184</v>
      </c>
      <c r="AA86">
        <v>44776</v>
      </c>
      <c r="AB86" t="s">
        <v>875</v>
      </c>
      <c r="AC86" t="s">
        <v>205</v>
      </c>
      <c r="AD86">
        <v>29</v>
      </c>
      <c r="AE86" t="s">
        <v>876</v>
      </c>
    </row>
    <row r="87" spans="1:31">
      <c r="A87">
        <v>2016</v>
      </c>
      <c r="B87" t="s">
        <v>167</v>
      </c>
      <c r="C87" t="s">
        <v>745</v>
      </c>
      <c r="D87" t="s">
        <v>196</v>
      </c>
      <c r="E87" t="s">
        <v>197</v>
      </c>
      <c r="F87" t="s">
        <v>868</v>
      </c>
      <c r="G87" t="s">
        <v>780</v>
      </c>
      <c r="H87" t="s">
        <v>877</v>
      </c>
      <c r="I87" t="s">
        <v>870</v>
      </c>
      <c r="J87" t="s">
        <v>871</v>
      </c>
      <c r="K87" t="s">
        <v>872</v>
      </c>
      <c r="L87" t="s">
        <v>183</v>
      </c>
      <c r="M87" t="s">
        <v>6</v>
      </c>
      <c r="N87">
        <v>28016</v>
      </c>
      <c r="O87" t="s">
        <v>873</v>
      </c>
      <c r="P87">
        <v>35.279777931537602</v>
      </c>
      <c r="Q87">
        <v>-81.309021189214405</v>
      </c>
      <c r="R87">
        <v>225</v>
      </c>
      <c r="S87">
        <v>15000</v>
      </c>
      <c r="T87" t="s">
        <v>783</v>
      </c>
      <c r="U87" t="s">
        <v>196</v>
      </c>
      <c r="V87" t="s">
        <v>200</v>
      </c>
      <c r="W87" t="s">
        <v>202</v>
      </c>
      <c r="Y87" t="s">
        <v>203</v>
      </c>
      <c r="Z87" t="s">
        <v>184</v>
      </c>
      <c r="AA87">
        <v>44776</v>
      </c>
      <c r="AB87" t="s">
        <v>878</v>
      </c>
      <c r="AC87" t="s">
        <v>205</v>
      </c>
      <c r="AD87">
        <v>29</v>
      </c>
      <c r="AE87" t="s">
        <v>876</v>
      </c>
    </row>
    <row r="88" spans="1:31">
      <c r="A88">
        <v>2017</v>
      </c>
      <c r="B88" t="s">
        <v>389</v>
      </c>
      <c r="C88" t="s">
        <v>745</v>
      </c>
      <c r="D88" t="s">
        <v>879</v>
      </c>
      <c r="E88" t="s">
        <v>170</v>
      </c>
      <c r="F88" t="s">
        <v>880</v>
      </c>
      <c r="G88" t="s">
        <v>881</v>
      </c>
      <c r="H88" t="s">
        <v>882</v>
      </c>
      <c r="I88" t="s">
        <v>883</v>
      </c>
      <c r="J88" t="s">
        <v>884</v>
      </c>
      <c r="K88" t="s">
        <v>885</v>
      </c>
      <c r="L88" t="s">
        <v>886</v>
      </c>
      <c r="M88" t="s">
        <v>6</v>
      </c>
      <c r="N88">
        <v>42266</v>
      </c>
      <c r="O88" t="s">
        <v>887</v>
      </c>
      <c r="P88">
        <v>36.797650474171597</v>
      </c>
      <c r="Q88">
        <v>-87.421403818031095</v>
      </c>
      <c r="R88">
        <v>400</v>
      </c>
      <c r="S88">
        <v>10000</v>
      </c>
      <c r="T88" t="s">
        <v>888</v>
      </c>
      <c r="U88" t="s">
        <v>879</v>
      </c>
      <c r="V88" t="s">
        <v>883</v>
      </c>
      <c r="W88" t="s">
        <v>889</v>
      </c>
      <c r="X88" t="s">
        <v>753</v>
      </c>
      <c r="Y88" t="s">
        <v>6</v>
      </c>
      <c r="Z88" t="s">
        <v>184</v>
      </c>
      <c r="AA88">
        <v>45090</v>
      </c>
      <c r="AB88" t="s">
        <v>890</v>
      </c>
      <c r="AC88" t="s">
        <v>891</v>
      </c>
      <c r="AD88">
        <v>23</v>
      </c>
      <c r="AE88" t="s">
        <v>893</v>
      </c>
    </row>
    <row r="89" spans="1:31">
      <c r="A89">
        <v>2018</v>
      </c>
      <c r="B89" t="s">
        <v>195</v>
      </c>
      <c r="C89" t="s">
        <v>745</v>
      </c>
      <c r="D89" t="s">
        <v>879</v>
      </c>
      <c r="E89" t="s">
        <v>170</v>
      </c>
      <c r="F89" t="s">
        <v>880</v>
      </c>
      <c r="G89" t="s">
        <v>748</v>
      </c>
      <c r="H89" t="s">
        <v>882</v>
      </c>
      <c r="I89" t="s">
        <v>883</v>
      </c>
      <c r="J89" t="s">
        <v>884</v>
      </c>
      <c r="K89" t="s">
        <v>885</v>
      </c>
      <c r="L89" t="s">
        <v>886</v>
      </c>
      <c r="M89" t="s">
        <v>6</v>
      </c>
      <c r="N89">
        <v>42266</v>
      </c>
      <c r="O89" t="s">
        <v>887</v>
      </c>
      <c r="P89">
        <v>36.797650474171597</v>
      </c>
      <c r="Q89">
        <v>-87.421403818031095</v>
      </c>
      <c r="R89">
        <v>400</v>
      </c>
      <c r="S89">
        <v>10000</v>
      </c>
      <c r="T89" t="s">
        <v>894</v>
      </c>
      <c r="U89" t="s">
        <v>879</v>
      </c>
      <c r="V89" t="s">
        <v>883</v>
      </c>
      <c r="W89" t="s">
        <v>889</v>
      </c>
      <c r="X89" t="s">
        <v>753</v>
      </c>
      <c r="Y89" t="s">
        <v>6</v>
      </c>
      <c r="Z89" t="s">
        <v>184</v>
      </c>
      <c r="AA89">
        <v>45090</v>
      </c>
      <c r="AB89" t="s">
        <v>890</v>
      </c>
      <c r="AC89" t="s">
        <v>891</v>
      </c>
      <c r="AD89">
        <v>23</v>
      </c>
      <c r="AE89" t="s">
        <v>893</v>
      </c>
    </row>
    <row r="90" spans="1:31">
      <c r="A90">
        <v>2019</v>
      </c>
      <c r="B90" t="s">
        <v>389</v>
      </c>
      <c r="C90" t="s">
        <v>745</v>
      </c>
      <c r="D90" t="s">
        <v>879</v>
      </c>
      <c r="E90" t="s">
        <v>170</v>
      </c>
      <c r="F90" t="s">
        <v>895</v>
      </c>
      <c r="G90" t="s">
        <v>748</v>
      </c>
      <c r="H90" t="s">
        <v>882</v>
      </c>
      <c r="I90" t="s">
        <v>883</v>
      </c>
      <c r="J90" t="s">
        <v>896</v>
      </c>
      <c r="K90" t="s">
        <v>897</v>
      </c>
      <c r="L90" t="s">
        <v>435</v>
      </c>
      <c r="M90" t="s">
        <v>6</v>
      </c>
      <c r="N90">
        <v>48377</v>
      </c>
      <c r="O90" t="s">
        <v>898</v>
      </c>
      <c r="P90">
        <v>42.490599294379599</v>
      </c>
      <c r="Q90">
        <v>-83.487091929250198</v>
      </c>
      <c r="S90">
        <v>7000</v>
      </c>
      <c r="U90" t="s">
        <v>879</v>
      </c>
      <c r="V90" t="s">
        <v>883</v>
      </c>
      <c r="W90" t="s">
        <v>889</v>
      </c>
      <c r="X90" t="s">
        <v>753</v>
      </c>
      <c r="Y90" t="s">
        <v>6</v>
      </c>
      <c r="Z90" t="s">
        <v>184</v>
      </c>
      <c r="AA90">
        <v>44777</v>
      </c>
      <c r="AB90" t="s">
        <v>899</v>
      </c>
      <c r="AC90" t="s">
        <v>891</v>
      </c>
      <c r="AD90">
        <v>23</v>
      </c>
    </row>
    <row r="91" spans="1:31">
      <c r="A91">
        <v>2020</v>
      </c>
      <c r="B91" t="s">
        <v>195</v>
      </c>
      <c r="C91" t="s">
        <v>745</v>
      </c>
      <c r="D91" t="s">
        <v>900</v>
      </c>
      <c r="E91" t="s">
        <v>197</v>
      </c>
      <c r="F91" t="s">
        <v>901</v>
      </c>
      <c r="G91" t="s">
        <v>780</v>
      </c>
      <c r="H91" t="s">
        <v>189</v>
      </c>
      <c r="I91" t="s">
        <v>902</v>
      </c>
      <c r="J91" t="s">
        <v>903</v>
      </c>
      <c r="K91" t="s">
        <v>901</v>
      </c>
      <c r="L91" t="s">
        <v>212</v>
      </c>
      <c r="M91" t="s">
        <v>7</v>
      </c>
      <c r="P91">
        <v>48.474631874595801</v>
      </c>
      <c r="Q91">
        <v>-89.158614020000002</v>
      </c>
      <c r="U91" t="s">
        <v>900</v>
      </c>
      <c r="V91" t="s">
        <v>902</v>
      </c>
      <c r="W91" t="s">
        <v>215</v>
      </c>
      <c r="X91" t="s">
        <v>212</v>
      </c>
      <c r="Y91" t="s">
        <v>7</v>
      </c>
      <c r="Z91" t="s">
        <v>184</v>
      </c>
      <c r="AA91">
        <v>45290</v>
      </c>
      <c r="AB91" t="s">
        <v>904</v>
      </c>
      <c r="AC91" t="s">
        <v>905</v>
      </c>
      <c r="AD91">
        <v>20</v>
      </c>
      <c r="AE91" t="s">
        <v>906</v>
      </c>
    </row>
    <row r="92" spans="1:31">
      <c r="A92">
        <v>2021</v>
      </c>
      <c r="B92" t="s">
        <v>195</v>
      </c>
      <c r="C92" t="s">
        <v>745</v>
      </c>
      <c r="D92" t="s">
        <v>907</v>
      </c>
      <c r="E92" t="s">
        <v>170</v>
      </c>
      <c r="F92" t="s">
        <v>908</v>
      </c>
      <c r="G92" t="s">
        <v>748</v>
      </c>
      <c r="H92" t="s">
        <v>909</v>
      </c>
      <c r="I92" t="s">
        <v>910</v>
      </c>
      <c r="J92" t="s">
        <v>911</v>
      </c>
      <c r="K92" t="s">
        <v>912</v>
      </c>
      <c r="L92" t="s">
        <v>155</v>
      </c>
      <c r="M92" t="s">
        <v>7</v>
      </c>
      <c r="N92" t="s">
        <v>913</v>
      </c>
      <c r="P92">
        <v>46.363866108291099</v>
      </c>
      <c r="Q92">
        <v>-72.393526003493093</v>
      </c>
      <c r="S92">
        <v>100000</v>
      </c>
      <c r="T92" t="s">
        <v>894</v>
      </c>
      <c r="U92" t="s">
        <v>914</v>
      </c>
      <c r="V92" t="s">
        <v>915</v>
      </c>
      <c r="W92" t="s">
        <v>916</v>
      </c>
      <c r="X92" t="s">
        <v>917</v>
      </c>
      <c r="Y92" t="s">
        <v>918</v>
      </c>
      <c r="Z92" t="s">
        <v>184</v>
      </c>
      <c r="AA92">
        <v>45092</v>
      </c>
      <c r="AB92" t="s">
        <v>919</v>
      </c>
      <c r="AC92" t="s">
        <v>920</v>
      </c>
      <c r="AD92">
        <v>29</v>
      </c>
      <c r="AE92" t="s">
        <v>921</v>
      </c>
    </row>
    <row r="93" spans="1:31">
      <c r="A93">
        <v>2022</v>
      </c>
      <c r="B93" t="s">
        <v>167</v>
      </c>
      <c r="C93" t="s">
        <v>745</v>
      </c>
      <c r="D93" t="s">
        <v>922</v>
      </c>
      <c r="E93" t="s">
        <v>170</v>
      </c>
      <c r="F93" t="s">
        <v>923</v>
      </c>
      <c r="G93" t="s">
        <v>748</v>
      </c>
      <c r="H93" t="s">
        <v>882</v>
      </c>
      <c r="I93" t="s">
        <v>924</v>
      </c>
      <c r="J93" t="s">
        <v>925</v>
      </c>
      <c r="K93" t="s">
        <v>926</v>
      </c>
      <c r="L93" t="s">
        <v>927</v>
      </c>
      <c r="M93" t="s">
        <v>6</v>
      </c>
      <c r="N93">
        <v>44035</v>
      </c>
      <c r="O93" t="s">
        <v>928</v>
      </c>
      <c r="P93">
        <v>41.371625960150602</v>
      </c>
      <c r="Q93">
        <v>-82.1023341390719</v>
      </c>
      <c r="R93">
        <v>146</v>
      </c>
      <c r="S93">
        <v>3000</v>
      </c>
      <c r="T93" t="s">
        <v>894</v>
      </c>
      <c r="U93" t="s">
        <v>914</v>
      </c>
      <c r="V93" t="s">
        <v>915</v>
      </c>
      <c r="W93" t="s">
        <v>916</v>
      </c>
      <c r="X93" t="s">
        <v>917</v>
      </c>
      <c r="Y93" t="s">
        <v>918</v>
      </c>
      <c r="Z93" t="s">
        <v>184</v>
      </c>
      <c r="AA93">
        <v>45092</v>
      </c>
      <c r="AB93" t="s">
        <v>929</v>
      </c>
      <c r="AC93" t="s">
        <v>930</v>
      </c>
      <c r="AD93">
        <v>22</v>
      </c>
    </row>
    <row r="94" spans="1:31">
      <c r="A94">
        <v>2023</v>
      </c>
      <c r="B94" t="s">
        <v>167</v>
      </c>
      <c r="C94" t="s">
        <v>745</v>
      </c>
      <c r="D94" t="s">
        <v>922</v>
      </c>
      <c r="E94" t="s">
        <v>170</v>
      </c>
      <c r="F94" t="s">
        <v>931</v>
      </c>
      <c r="G94" t="s">
        <v>748</v>
      </c>
      <c r="H94" t="s">
        <v>932</v>
      </c>
      <c r="I94" t="s">
        <v>924</v>
      </c>
      <c r="J94" t="s">
        <v>933</v>
      </c>
      <c r="K94" t="s">
        <v>934</v>
      </c>
      <c r="L94" t="s">
        <v>435</v>
      </c>
      <c r="M94" t="s">
        <v>6</v>
      </c>
      <c r="N94">
        <v>49037</v>
      </c>
      <c r="O94" t="s">
        <v>935</v>
      </c>
      <c r="P94">
        <v>42.970727752171499</v>
      </c>
      <c r="Q94">
        <v>-85.466856071426903</v>
      </c>
      <c r="R94">
        <v>18</v>
      </c>
      <c r="S94">
        <v>1334</v>
      </c>
      <c r="T94" t="s">
        <v>894</v>
      </c>
      <c r="U94" t="s">
        <v>936</v>
      </c>
      <c r="V94" t="s">
        <v>915</v>
      </c>
      <c r="W94" t="s">
        <v>937</v>
      </c>
      <c r="X94" t="s">
        <v>937</v>
      </c>
      <c r="Y94" t="s">
        <v>938</v>
      </c>
      <c r="Z94" t="s">
        <v>184</v>
      </c>
      <c r="AA94">
        <v>44776</v>
      </c>
      <c r="AB94" t="s">
        <v>939</v>
      </c>
      <c r="AC94" t="s">
        <v>930</v>
      </c>
      <c r="AD94">
        <v>22</v>
      </c>
    </row>
    <row r="95" spans="1:31">
      <c r="A95">
        <v>2024</v>
      </c>
      <c r="B95" t="s">
        <v>167</v>
      </c>
      <c r="C95" t="s">
        <v>745</v>
      </c>
      <c r="D95" t="s">
        <v>922</v>
      </c>
      <c r="E95" t="s">
        <v>170</v>
      </c>
      <c r="F95" t="s">
        <v>940</v>
      </c>
      <c r="G95" t="s">
        <v>748</v>
      </c>
      <c r="H95" t="s">
        <v>882</v>
      </c>
      <c r="I95" t="s">
        <v>924</v>
      </c>
      <c r="J95" t="s">
        <v>933</v>
      </c>
      <c r="K95" t="s">
        <v>934</v>
      </c>
      <c r="L95" t="s">
        <v>435</v>
      </c>
      <c r="M95" t="s">
        <v>6</v>
      </c>
      <c r="N95">
        <v>49037</v>
      </c>
      <c r="O95" t="s">
        <v>935</v>
      </c>
      <c r="P95">
        <v>42.970727752171499</v>
      </c>
      <c r="Q95">
        <v>-85.466856071426903</v>
      </c>
      <c r="R95">
        <v>18</v>
      </c>
      <c r="S95">
        <v>1334</v>
      </c>
      <c r="T95" t="s">
        <v>894</v>
      </c>
      <c r="U95" t="s">
        <v>936</v>
      </c>
      <c r="V95" t="s">
        <v>915</v>
      </c>
      <c r="W95" t="s">
        <v>937</v>
      </c>
      <c r="X95" t="s">
        <v>937</v>
      </c>
      <c r="Y95" t="s">
        <v>938</v>
      </c>
      <c r="Z95" t="s">
        <v>184</v>
      </c>
      <c r="AA95">
        <v>44776</v>
      </c>
      <c r="AB95" t="s">
        <v>939</v>
      </c>
      <c r="AC95" t="s">
        <v>930</v>
      </c>
      <c r="AD95">
        <v>22</v>
      </c>
    </row>
    <row r="96" spans="1:31">
      <c r="A96">
        <v>2025</v>
      </c>
      <c r="B96" t="s">
        <v>167</v>
      </c>
      <c r="C96" t="s">
        <v>745</v>
      </c>
      <c r="D96" t="s">
        <v>922</v>
      </c>
      <c r="E96" t="s">
        <v>170</v>
      </c>
      <c r="F96" t="s">
        <v>941</v>
      </c>
      <c r="G96" t="s">
        <v>748</v>
      </c>
      <c r="H96" t="s">
        <v>942</v>
      </c>
      <c r="I96" t="s">
        <v>924</v>
      </c>
      <c r="J96" t="s">
        <v>933</v>
      </c>
      <c r="K96" t="s">
        <v>934</v>
      </c>
      <c r="L96" t="s">
        <v>435</v>
      </c>
      <c r="M96" t="s">
        <v>6</v>
      </c>
      <c r="N96">
        <v>49037</v>
      </c>
      <c r="O96" t="s">
        <v>935</v>
      </c>
      <c r="P96">
        <v>42.970727752171499</v>
      </c>
      <c r="Q96">
        <v>-85.466856071426903</v>
      </c>
      <c r="R96">
        <v>18</v>
      </c>
      <c r="S96">
        <v>1334</v>
      </c>
      <c r="T96" t="s">
        <v>894</v>
      </c>
      <c r="U96" t="s">
        <v>936</v>
      </c>
      <c r="V96" t="s">
        <v>915</v>
      </c>
      <c r="W96" t="s">
        <v>937</v>
      </c>
      <c r="X96" t="s">
        <v>937</v>
      </c>
      <c r="Y96" t="s">
        <v>938</v>
      </c>
      <c r="Z96" t="s">
        <v>184</v>
      </c>
      <c r="AA96">
        <v>44776</v>
      </c>
      <c r="AB96" t="s">
        <v>943</v>
      </c>
      <c r="AC96" t="s">
        <v>930</v>
      </c>
      <c r="AD96">
        <v>22</v>
      </c>
      <c r="AE96" t="s">
        <v>944</v>
      </c>
    </row>
    <row r="97" spans="1:35">
      <c r="A97">
        <v>2026</v>
      </c>
      <c r="B97" t="s">
        <v>3354</v>
      </c>
      <c r="C97" t="s">
        <v>745</v>
      </c>
      <c r="D97" t="s">
        <v>7201</v>
      </c>
      <c r="E97" t="s">
        <v>170</v>
      </c>
      <c r="F97" t="s">
        <v>7201</v>
      </c>
      <c r="G97" t="s">
        <v>6728</v>
      </c>
      <c r="H97" t="s">
        <v>7207</v>
      </c>
      <c r="I97" t="s">
        <v>7204</v>
      </c>
      <c r="J97" t="s">
        <v>7202</v>
      </c>
      <c r="K97" t="s">
        <v>7203</v>
      </c>
      <c r="L97" t="s">
        <v>249</v>
      </c>
      <c r="M97" t="s">
        <v>6</v>
      </c>
      <c r="N97">
        <v>93012</v>
      </c>
      <c r="P97">
        <v>34.196816726197703</v>
      </c>
      <c r="Q97">
        <v>-119.008733604113</v>
      </c>
      <c r="R97">
        <v>10</v>
      </c>
      <c r="T97" t="s">
        <v>756</v>
      </c>
      <c r="U97" t="s">
        <v>7201</v>
      </c>
      <c r="V97" t="s">
        <v>7204</v>
      </c>
      <c r="W97" t="s">
        <v>7203</v>
      </c>
      <c r="X97" t="s">
        <v>249</v>
      </c>
      <c r="Y97" t="s">
        <v>6</v>
      </c>
      <c r="Z97" t="s">
        <v>184</v>
      </c>
      <c r="AA97">
        <v>45339</v>
      </c>
      <c r="AB97" t="s">
        <v>7210</v>
      </c>
      <c r="AC97" t="s">
        <v>7211</v>
      </c>
      <c r="AD97">
        <v>34</v>
      </c>
      <c r="AG97" t="s">
        <v>7205</v>
      </c>
      <c r="AI97" t="s">
        <v>7206</v>
      </c>
    </row>
    <row r="98" spans="1:35">
      <c r="A98">
        <v>2027</v>
      </c>
      <c r="B98" t="s">
        <v>195</v>
      </c>
      <c r="C98" t="s">
        <v>745</v>
      </c>
      <c r="D98" t="s">
        <v>945</v>
      </c>
      <c r="E98" t="s">
        <v>170</v>
      </c>
      <c r="F98" t="s">
        <v>945</v>
      </c>
      <c r="G98" t="s">
        <v>762</v>
      </c>
      <c r="H98" t="s">
        <v>846</v>
      </c>
      <c r="I98" t="s">
        <v>946</v>
      </c>
      <c r="J98" t="s">
        <v>947</v>
      </c>
      <c r="K98" t="s">
        <v>948</v>
      </c>
      <c r="L98" t="s">
        <v>767</v>
      </c>
      <c r="M98" t="s">
        <v>6</v>
      </c>
      <c r="N98">
        <v>70522</v>
      </c>
      <c r="O98" t="s">
        <v>949</v>
      </c>
      <c r="P98">
        <v>29.682028224720899</v>
      </c>
      <c r="Q98">
        <v>-91.456384674051804</v>
      </c>
      <c r="R98">
        <v>150</v>
      </c>
      <c r="U98" t="s">
        <v>945</v>
      </c>
      <c r="V98" t="s">
        <v>946</v>
      </c>
      <c r="W98" t="s">
        <v>950</v>
      </c>
      <c r="X98" t="s">
        <v>855</v>
      </c>
      <c r="Y98" t="s">
        <v>6</v>
      </c>
      <c r="Z98" t="s">
        <v>184</v>
      </c>
      <c r="AA98">
        <v>44865</v>
      </c>
      <c r="AB98" t="s">
        <v>861</v>
      </c>
      <c r="AC98" t="s">
        <v>951</v>
      </c>
      <c r="AD98">
        <v>25</v>
      </c>
    </row>
    <row r="99" spans="1:35">
      <c r="A99">
        <v>2028</v>
      </c>
      <c r="B99" t="s">
        <v>230</v>
      </c>
      <c r="C99" t="s">
        <v>745</v>
      </c>
      <c r="D99" t="s">
        <v>945</v>
      </c>
      <c r="E99" t="s">
        <v>170</v>
      </c>
      <c r="F99" t="s">
        <v>945</v>
      </c>
      <c r="G99" t="s">
        <v>762</v>
      </c>
      <c r="H99" t="s">
        <v>846</v>
      </c>
      <c r="I99" t="s">
        <v>946</v>
      </c>
      <c r="J99" t="s">
        <v>953</v>
      </c>
      <c r="K99" t="s">
        <v>950</v>
      </c>
      <c r="L99" t="s">
        <v>855</v>
      </c>
      <c r="M99" t="s">
        <v>6</v>
      </c>
      <c r="N99">
        <v>30062</v>
      </c>
      <c r="O99" t="s">
        <v>954</v>
      </c>
      <c r="P99">
        <v>33.950000000000003</v>
      </c>
      <c r="Q99">
        <v>-84.54</v>
      </c>
      <c r="R99">
        <v>15</v>
      </c>
      <c r="U99" t="s">
        <v>945</v>
      </c>
      <c r="V99" t="s">
        <v>946</v>
      </c>
      <c r="W99" t="s">
        <v>950</v>
      </c>
      <c r="X99" t="s">
        <v>855</v>
      </c>
      <c r="Y99" t="s">
        <v>6</v>
      </c>
      <c r="Z99" t="s">
        <v>184</v>
      </c>
      <c r="AA99">
        <v>44865</v>
      </c>
      <c r="AB99" t="s">
        <v>861</v>
      </c>
      <c r="AC99" t="s">
        <v>951</v>
      </c>
      <c r="AD99">
        <v>25</v>
      </c>
    </row>
    <row r="100" spans="1:35">
      <c r="A100">
        <v>2029</v>
      </c>
      <c r="B100" t="s">
        <v>167</v>
      </c>
      <c r="C100" t="s">
        <v>745</v>
      </c>
      <c r="D100" t="s">
        <v>955</v>
      </c>
      <c r="E100" t="s">
        <v>197</v>
      </c>
      <c r="F100" t="s">
        <v>956</v>
      </c>
      <c r="G100" t="s">
        <v>780</v>
      </c>
      <c r="H100" t="s">
        <v>957</v>
      </c>
      <c r="J100" t="s">
        <v>958</v>
      </c>
      <c r="K100" t="s">
        <v>959</v>
      </c>
      <c r="L100" t="s">
        <v>960</v>
      </c>
      <c r="M100" t="s">
        <v>961</v>
      </c>
      <c r="O100" t="s">
        <v>962</v>
      </c>
      <c r="P100">
        <v>27.2</v>
      </c>
      <c r="Q100">
        <v>-112.18</v>
      </c>
      <c r="R100">
        <v>2300</v>
      </c>
      <c r="S100">
        <v>1700</v>
      </c>
      <c r="T100" t="s">
        <v>963</v>
      </c>
      <c r="U100" t="s">
        <v>964</v>
      </c>
      <c r="W100" t="s">
        <v>965</v>
      </c>
      <c r="X100" t="s">
        <v>966</v>
      </c>
      <c r="Y100" t="s">
        <v>967</v>
      </c>
      <c r="Z100" t="s">
        <v>184</v>
      </c>
      <c r="AA100">
        <v>44776</v>
      </c>
      <c r="AB100" t="s">
        <v>968</v>
      </c>
      <c r="AC100" t="s">
        <v>969</v>
      </c>
      <c r="AD100">
        <v>19</v>
      </c>
      <c r="AE100" t="s">
        <v>970</v>
      </c>
    </row>
    <row r="101" spans="1:35">
      <c r="A101">
        <v>2030</v>
      </c>
      <c r="B101" t="s">
        <v>167</v>
      </c>
      <c r="C101" t="s">
        <v>745</v>
      </c>
      <c r="D101" t="s">
        <v>971</v>
      </c>
      <c r="E101" t="s">
        <v>170</v>
      </c>
      <c r="F101" t="s">
        <v>971</v>
      </c>
      <c r="G101" t="s">
        <v>780</v>
      </c>
      <c r="H101" t="s">
        <v>8</v>
      </c>
      <c r="I101" t="s">
        <v>972</v>
      </c>
      <c r="J101" t="s">
        <v>973</v>
      </c>
      <c r="K101" t="s">
        <v>974</v>
      </c>
      <c r="L101" t="s">
        <v>177</v>
      </c>
      <c r="M101" t="s">
        <v>6</v>
      </c>
      <c r="N101">
        <v>89015</v>
      </c>
      <c r="O101" t="s">
        <v>975</v>
      </c>
      <c r="P101">
        <v>36.035664953409601</v>
      </c>
      <c r="Q101">
        <v>-115.000748304536</v>
      </c>
      <c r="R101">
        <v>100</v>
      </c>
      <c r="U101" t="s">
        <v>971</v>
      </c>
      <c r="V101" t="s">
        <v>972</v>
      </c>
      <c r="W101" t="s">
        <v>974</v>
      </c>
      <c r="X101" t="s">
        <v>177</v>
      </c>
      <c r="Y101" t="s">
        <v>6</v>
      </c>
      <c r="Z101" t="s">
        <v>184</v>
      </c>
      <c r="AA101">
        <v>44776</v>
      </c>
      <c r="AB101" t="s">
        <v>976</v>
      </c>
      <c r="AC101" t="s">
        <v>977</v>
      </c>
      <c r="AD101">
        <v>22</v>
      </c>
      <c r="AE101" t="s">
        <v>978</v>
      </c>
    </row>
    <row r="102" spans="1:35">
      <c r="A102">
        <v>2031</v>
      </c>
      <c r="B102" t="s">
        <v>167</v>
      </c>
      <c r="C102" t="s">
        <v>745</v>
      </c>
      <c r="D102" t="s">
        <v>979</v>
      </c>
      <c r="E102" t="s">
        <v>170</v>
      </c>
      <c r="F102" t="s">
        <v>980</v>
      </c>
      <c r="G102" t="s">
        <v>780</v>
      </c>
      <c r="H102" t="s">
        <v>981</v>
      </c>
      <c r="I102" t="s">
        <v>982</v>
      </c>
      <c r="J102" t="s">
        <v>983</v>
      </c>
      <c r="K102" t="s">
        <v>984</v>
      </c>
      <c r="L102" t="s">
        <v>985</v>
      </c>
      <c r="M102" t="s">
        <v>6</v>
      </c>
      <c r="N102">
        <v>79065</v>
      </c>
      <c r="O102" t="s">
        <v>986</v>
      </c>
      <c r="P102">
        <v>35.510098707105598</v>
      </c>
      <c r="Q102">
        <v>-101.01439661939899</v>
      </c>
      <c r="U102" t="s">
        <v>979</v>
      </c>
      <c r="V102" t="s">
        <v>982</v>
      </c>
      <c r="W102" t="s">
        <v>987</v>
      </c>
      <c r="X102" t="s">
        <v>753</v>
      </c>
      <c r="Y102" t="s">
        <v>6</v>
      </c>
      <c r="Z102" t="s">
        <v>184</v>
      </c>
      <c r="AA102">
        <v>45289</v>
      </c>
      <c r="AC102" t="s">
        <v>988</v>
      </c>
      <c r="AD102">
        <v>26</v>
      </c>
    </row>
    <row r="103" spans="1:35">
      <c r="A103">
        <v>2032</v>
      </c>
      <c r="B103" t="s">
        <v>167</v>
      </c>
      <c r="C103" t="s">
        <v>745</v>
      </c>
      <c r="D103" t="s">
        <v>979</v>
      </c>
      <c r="E103" t="s">
        <v>170</v>
      </c>
      <c r="F103" t="s">
        <v>980</v>
      </c>
      <c r="G103" t="s">
        <v>762</v>
      </c>
      <c r="H103" t="s">
        <v>981</v>
      </c>
      <c r="I103" t="s">
        <v>982</v>
      </c>
      <c r="J103" t="s">
        <v>983</v>
      </c>
      <c r="K103" t="s">
        <v>984</v>
      </c>
      <c r="L103" t="s">
        <v>985</v>
      </c>
      <c r="M103" t="s">
        <v>6</v>
      </c>
      <c r="N103">
        <v>79065</v>
      </c>
      <c r="O103" t="s">
        <v>986</v>
      </c>
      <c r="P103">
        <v>35.510098707105598</v>
      </c>
      <c r="Q103">
        <v>-101.01439661939899</v>
      </c>
      <c r="U103" t="s">
        <v>979</v>
      </c>
      <c r="V103" t="s">
        <v>982</v>
      </c>
      <c r="W103" t="s">
        <v>987</v>
      </c>
      <c r="X103" t="s">
        <v>753</v>
      </c>
      <c r="Y103" t="s">
        <v>6</v>
      </c>
      <c r="Z103" t="s">
        <v>184</v>
      </c>
      <c r="AA103">
        <v>45289</v>
      </c>
      <c r="AC103" t="s">
        <v>988</v>
      </c>
      <c r="AD103">
        <v>26</v>
      </c>
    </row>
    <row r="104" spans="1:35">
      <c r="A104">
        <v>2033</v>
      </c>
      <c r="B104" t="s">
        <v>230</v>
      </c>
      <c r="C104" t="s">
        <v>745</v>
      </c>
      <c r="D104" t="s">
        <v>989</v>
      </c>
      <c r="E104" t="s">
        <v>170</v>
      </c>
      <c r="F104" t="s">
        <v>989</v>
      </c>
      <c r="G104" t="s">
        <v>797</v>
      </c>
      <c r="H104" t="s">
        <v>8</v>
      </c>
      <c r="I104" t="s">
        <v>990</v>
      </c>
      <c r="J104" t="s">
        <v>991</v>
      </c>
      <c r="K104" t="s">
        <v>992</v>
      </c>
      <c r="L104" t="s">
        <v>993</v>
      </c>
      <c r="M104" t="s">
        <v>6</v>
      </c>
      <c r="N104">
        <v>53211</v>
      </c>
      <c r="O104" t="s">
        <v>994</v>
      </c>
      <c r="P104">
        <v>43.092141975279901</v>
      </c>
      <c r="Q104">
        <v>-87.893141873623506</v>
      </c>
      <c r="R104">
        <v>2</v>
      </c>
      <c r="U104" t="s">
        <v>989</v>
      </c>
      <c r="V104" t="s">
        <v>990</v>
      </c>
      <c r="W104" t="s">
        <v>992</v>
      </c>
      <c r="X104" t="s">
        <v>993</v>
      </c>
      <c r="Y104" t="s">
        <v>6</v>
      </c>
      <c r="Z104" t="s">
        <v>184</v>
      </c>
      <c r="AA104">
        <v>45209</v>
      </c>
      <c r="AB104" t="s">
        <v>995</v>
      </c>
      <c r="AC104" t="s">
        <v>996</v>
      </c>
      <c r="AD104">
        <v>29</v>
      </c>
      <c r="AE104" t="s">
        <v>997</v>
      </c>
    </row>
    <row r="105" spans="1:35">
      <c r="A105">
        <v>2034</v>
      </c>
      <c r="B105" t="s">
        <v>230</v>
      </c>
      <c r="C105" t="s">
        <v>745</v>
      </c>
      <c r="D105" t="s">
        <v>244</v>
      </c>
      <c r="E105" t="s">
        <v>170</v>
      </c>
      <c r="F105" t="s">
        <v>245</v>
      </c>
      <c r="G105" t="s">
        <v>780</v>
      </c>
      <c r="H105" t="s">
        <v>877</v>
      </c>
      <c r="I105" t="s">
        <v>246</v>
      </c>
      <c r="J105" t="s">
        <v>247</v>
      </c>
      <c r="K105" t="s">
        <v>248</v>
      </c>
      <c r="L105" t="s">
        <v>249</v>
      </c>
      <c r="M105" t="s">
        <v>6</v>
      </c>
      <c r="N105">
        <v>92251</v>
      </c>
      <c r="P105">
        <v>32.848538462017999</v>
      </c>
      <c r="Q105">
        <v>-115.57108641814899</v>
      </c>
      <c r="R105">
        <v>50</v>
      </c>
      <c r="S105">
        <v>5800</v>
      </c>
      <c r="T105" t="s">
        <v>179</v>
      </c>
      <c r="U105" t="s">
        <v>244</v>
      </c>
      <c r="V105" t="s">
        <v>246</v>
      </c>
      <c r="W105" t="s">
        <v>250</v>
      </c>
      <c r="X105" t="s">
        <v>251</v>
      </c>
      <c r="Y105" t="s">
        <v>252</v>
      </c>
      <c r="Z105" t="s">
        <v>184</v>
      </c>
      <c r="AA105">
        <v>44865</v>
      </c>
      <c r="AB105" t="s">
        <v>253</v>
      </c>
      <c r="AC105" t="s">
        <v>998</v>
      </c>
      <c r="AD105">
        <v>26</v>
      </c>
      <c r="AE105" t="s">
        <v>999</v>
      </c>
    </row>
    <row r="106" spans="1:35">
      <c r="A106">
        <v>2035</v>
      </c>
      <c r="B106" t="s">
        <v>230</v>
      </c>
      <c r="C106" t="s">
        <v>745</v>
      </c>
      <c r="D106" t="s">
        <v>244</v>
      </c>
      <c r="E106" t="s">
        <v>170</v>
      </c>
      <c r="F106" t="s">
        <v>245</v>
      </c>
      <c r="G106" t="s">
        <v>780</v>
      </c>
      <c r="H106" t="s">
        <v>1000</v>
      </c>
      <c r="I106" t="s">
        <v>246</v>
      </c>
      <c r="J106" t="s">
        <v>247</v>
      </c>
      <c r="K106" t="s">
        <v>248</v>
      </c>
      <c r="L106" t="s">
        <v>249</v>
      </c>
      <c r="M106" t="s">
        <v>6</v>
      </c>
      <c r="N106">
        <v>92251</v>
      </c>
      <c r="P106">
        <v>32.848538462017999</v>
      </c>
      <c r="Q106">
        <v>-115.57108641814899</v>
      </c>
      <c r="R106">
        <v>50</v>
      </c>
      <c r="S106">
        <v>5800</v>
      </c>
      <c r="T106" t="s">
        <v>179</v>
      </c>
      <c r="U106" t="s">
        <v>244</v>
      </c>
      <c r="V106" t="s">
        <v>246</v>
      </c>
      <c r="W106" t="s">
        <v>250</v>
      </c>
      <c r="X106" t="s">
        <v>251</v>
      </c>
      <c r="Y106" t="s">
        <v>252</v>
      </c>
      <c r="Z106" t="s">
        <v>184</v>
      </c>
      <c r="AA106">
        <v>44865</v>
      </c>
      <c r="AB106" t="s">
        <v>253</v>
      </c>
      <c r="AC106" t="s">
        <v>998</v>
      </c>
      <c r="AD106">
        <v>26</v>
      </c>
      <c r="AE106" t="s">
        <v>999</v>
      </c>
    </row>
    <row r="107" spans="1:35">
      <c r="A107">
        <v>2036</v>
      </c>
      <c r="B107" t="s">
        <v>230</v>
      </c>
      <c r="C107" t="s">
        <v>745</v>
      </c>
      <c r="D107" t="s">
        <v>6081</v>
      </c>
      <c r="E107" t="s">
        <v>197</v>
      </c>
      <c r="F107" t="s">
        <v>1002</v>
      </c>
      <c r="G107" t="s">
        <v>780</v>
      </c>
      <c r="H107" t="s">
        <v>877</v>
      </c>
      <c r="I107" t="s">
        <v>1003</v>
      </c>
      <c r="J107" t="s">
        <v>1004</v>
      </c>
      <c r="K107" t="s">
        <v>1005</v>
      </c>
      <c r="L107" t="s">
        <v>1006</v>
      </c>
      <c r="M107" t="s">
        <v>7</v>
      </c>
      <c r="O107" t="s">
        <v>1007</v>
      </c>
      <c r="P107">
        <v>52.2894984762627</v>
      </c>
      <c r="Q107">
        <v>-113.814256268291</v>
      </c>
      <c r="R107">
        <v>42</v>
      </c>
      <c r="S107">
        <v>3300</v>
      </c>
      <c r="T107" t="s">
        <v>179</v>
      </c>
      <c r="U107" t="s">
        <v>1001</v>
      </c>
      <c r="V107" t="s">
        <v>1003</v>
      </c>
      <c r="W107" t="s">
        <v>1008</v>
      </c>
      <c r="X107" t="s">
        <v>1006</v>
      </c>
      <c r="Y107" t="s">
        <v>7</v>
      </c>
      <c r="Z107" t="s">
        <v>184</v>
      </c>
      <c r="AA107">
        <v>44421</v>
      </c>
      <c r="AB107" t="s">
        <v>1009</v>
      </c>
      <c r="AC107" t="s">
        <v>1010</v>
      </c>
      <c r="AD107">
        <v>22</v>
      </c>
      <c r="AE107" t="s">
        <v>1011</v>
      </c>
    </row>
    <row r="108" spans="1:35">
      <c r="A108">
        <v>2037</v>
      </c>
      <c r="B108" t="s">
        <v>195</v>
      </c>
      <c r="C108" t="s">
        <v>745</v>
      </c>
      <c r="D108" t="s">
        <v>1012</v>
      </c>
      <c r="E108" t="s">
        <v>170</v>
      </c>
      <c r="F108" t="s">
        <v>1013</v>
      </c>
      <c r="G108" t="s">
        <v>780</v>
      </c>
      <c r="H108" t="s">
        <v>1014</v>
      </c>
      <c r="I108" t="s">
        <v>1015</v>
      </c>
      <c r="J108" t="s">
        <v>1016</v>
      </c>
      <c r="K108" t="s">
        <v>1017</v>
      </c>
      <c r="L108" t="s">
        <v>503</v>
      </c>
      <c r="M108" t="s">
        <v>7</v>
      </c>
      <c r="N108" t="s">
        <v>1018</v>
      </c>
      <c r="O108" t="s">
        <v>1019</v>
      </c>
      <c r="P108">
        <v>47.403399999999998</v>
      </c>
      <c r="Q108">
        <v>-79.622249999999994</v>
      </c>
      <c r="S108">
        <v>6500</v>
      </c>
      <c r="T108" t="s">
        <v>237</v>
      </c>
      <c r="U108" t="s">
        <v>1020</v>
      </c>
      <c r="V108" t="s">
        <v>1015</v>
      </c>
      <c r="W108" t="s">
        <v>215</v>
      </c>
      <c r="X108" t="s">
        <v>212</v>
      </c>
      <c r="Y108" t="s">
        <v>7</v>
      </c>
      <c r="Z108" t="s">
        <v>184</v>
      </c>
      <c r="AA108">
        <v>44780</v>
      </c>
      <c r="AB108" t="s">
        <v>1021</v>
      </c>
      <c r="AC108" t="s">
        <v>1022</v>
      </c>
      <c r="AD108">
        <v>30</v>
      </c>
      <c r="AE108" t="s">
        <v>1023</v>
      </c>
    </row>
    <row r="109" spans="1:35">
      <c r="A109">
        <v>2038</v>
      </c>
      <c r="B109" t="s">
        <v>195</v>
      </c>
      <c r="C109" t="s">
        <v>745</v>
      </c>
      <c r="D109" t="s">
        <v>1024</v>
      </c>
      <c r="E109" t="s">
        <v>197</v>
      </c>
      <c r="F109" t="s">
        <v>1025</v>
      </c>
      <c r="G109" t="s">
        <v>780</v>
      </c>
      <c r="H109" t="s">
        <v>1026</v>
      </c>
      <c r="I109" t="s">
        <v>1027</v>
      </c>
      <c r="K109" t="s">
        <v>1028</v>
      </c>
      <c r="L109" t="s">
        <v>767</v>
      </c>
      <c r="M109" t="s">
        <v>6</v>
      </c>
      <c r="P109">
        <v>30.203499999999998</v>
      </c>
      <c r="Q109">
        <v>-90.911199999999994</v>
      </c>
      <c r="R109">
        <v>65</v>
      </c>
      <c r="S109">
        <v>130000</v>
      </c>
      <c r="T109" t="s">
        <v>1029</v>
      </c>
      <c r="U109" t="s">
        <v>1024</v>
      </c>
      <c r="V109" t="s">
        <v>1030</v>
      </c>
      <c r="W109" t="s">
        <v>1031</v>
      </c>
      <c r="X109" t="s">
        <v>359</v>
      </c>
      <c r="Y109" t="s">
        <v>252</v>
      </c>
      <c r="Z109" t="s">
        <v>184</v>
      </c>
      <c r="AA109">
        <v>45305</v>
      </c>
      <c r="AB109" t="s">
        <v>1032</v>
      </c>
      <c r="AC109" t="s">
        <v>1033</v>
      </c>
      <c r="AD109">
        <v>27</v>
      </c>
      <c r="AE109" t="s">
        <v>1034</v>
      </c>
    </row>
    <row r="110" spans="1:35">
      <c r="A110">
        <v>2039</v>
      </c>
      <c r="B110" t="s">
        <v>167</v>
      </c>
      <c r="C110" t="s">
        <v>745</v>
      </c>
      <c r="D110" t="s">
        <v>1035</v>
      </c>
      <c r="E110" t="s">
        <v>197</v>
      </c>
      <c r="F110" t="s">
        <v>1035</v>
      </c>
      <c r="G110" t="s">
        <v>797</v>
      </c>
      <c r="H110" t="s">
        <v>798</v>
      </c>
      <c r="I110" t="s">
        <v>1036</v>
      </c>
      <c r="J110" t="s">
        <v>1037</v>
      </c>
      <c r="K110" t="s">
        <v>1038</v>
      </c>
      <c r="L110" t="s">
        <v>249</v>
      </c>
      <c r="M110" t="s">
        <v>6</v>
      </c>
      <c r="N110">
        <v>92617</v>
      </c>
      <c r="O110" t="s">
        <v>1039</v>
      </c>
      <c r="P110">
        <v>33.642735258494497</v>
      </c>
      <c r="Q110">
        <v>-117.855493916245</v>
      </c>
      <c r="R110">
        <v>73</v>
      </c>
      <c r="U110" t="s">
        <v>1040</v>
      </c>
      <c r="V110" t="s">
        <v>1036</v>
      </c>
      <c r="W110" t="s">
        <v>1038</v>
      </c>
      <c r="X110" t="s">
        <v>249</v>
      </c>
      <c r="Y110" t="s">
        <v>6</v>
      </c>
      <c r="Z110" t="s">
        <v>184</v>
      </c>
      <c r="AA110">
        <v>44776</v>
      </c>
      <c r="AB110" t="s">
        <v>1041</v>
      </c>
      <c r="AC110" t="s">
        <v>1042</v>
      </c>
      <c r="AD110">
        <v>18</v>
      </c>
    </row>
    <row r="111" spans="1:35">
      <c r="A111">
        <v>2040</v>
      </c>
      <c r="B111" t="s">
        <v>230</v>
      </c>
      <c r="C111" t="s">
        <v>745</v>
      </c>
      <c r="D111" t="s">
        <v>1043</v>
      </c>
      <c r="E111" t="s">
        <v>197</v>
      </c>
      <c r="F111" t="s">
        <v>1044</v>
      </c>
      <c r="G111" t="s">
        <v>780</v>
      </c>
      <c r="H111" t="s">
        <v>1014</v>
      </c>
      <c r="I111" t="s">
        <v>1045</v>
      </c>
      <c r="J111" t="s">
        <v>1046</v>
      </c>
      <c r="K111" t="s">
        <v>1047</v>
      </c>
      <c r="L111" t="s">
        <v>1048</v>
      </c>
      <c r="M111" t="s">
        <v>6</v>
      </c>
      <c r="N111">
        <v>85364</v>
      </c>
      <c r="P111">
        <v>32.718752630993002</v>
      </c>
      <c r="Q111">
        <v>-114.649997720877</v>
      </c>
      <c r="R111">
        <v>60</v>
      </c>
      <c r="S111">
        <v>12250</v>
      </c>
      <c r="T111" t="s">
        <v>237</v>
      </c>
      <c r="U111" t="s">
        <v>1043</v>
      </c>
      <c r="V111" t="s">
        <v>1045</v>
      </c>
      <c r="W111" t="s">
        <v>1047</v>
      </c>
      <c r="X111" t="s">
        <v>249</v>
      </c>
      <c r="Y111" t="s">
        <v>6</v>
      </c>
      <c r="Z111" t="s">
        <v>184</v>
      </c>
      <c r="AA111">
        <v>45092</v>
      </c>
      <c r="AB111" t="s">
        <v>1049</v>
      </c>
      <c r="AC111" t="s">
        <v>6082</v>
      </c>
      <c r="AD111">
        <v>15</v>
      </c>
      <c r="AE111" t="s">
        <v>1050</v>
      </c>
    </row>
    <row r="112" spans="1:35">
      <c r="A112">
        <v>2041</v>
      </c>
      <c r="B112" t="s">
        <v>7105</v>
      </c>
      <c r="C112" t="s">
        <v>745</v>
      </c>
      <c r="D112" t="s">
        <v>6842</v>
      </c>
      <c r="E112" t="s">
        <v>197</v>
      </c>
      <c r="F112" t="s">
        <v>6842</v>
      </c>
      <c r="G112" t="s">
        <v>6846</v>
      </c>
      <c r="H112" t="s">
        <v>6847</v>
      </c>
      <c r="I112" t="s">
        <v>6969</v>
      </c>
      <c r="J112" t="s">
        <v>6843</v>
      </c>
      <c r="K112" t="s">
        <v>3037</v>
      </c>
      <c r="L112" t="s">
        <v>249</v>
      </c>
      <c r="M112" t="s">
        <v>6</v>
      </c>
      <c r="N112" t="s">
        <v>6844</v>
      </c>
      <c r="O112" t="s">
        <v>7091</v>
      </c>
      <c r="P112">
        <v>37.381630353734202</v>
      </c>
      <c r="Q112">
        <v>-121.987508092328</v>
      </c>
      <c r="R112" t="s">
        <v>6845</v>
      </c>
      <c r="T112" t="s">
        <v>1095</v>
      </c>
      <c r="U112" t="s">
        <v>6842</v>
      </c>
      <c r="V112" t="s">
        <v>6969</v>
      </c>
      <c r="W112" t="s">
        <v>3037</v>
      </c>
      <c r="X112" t="s">
        <v>249</v>
      </c>
      <c r="Y112" t="s">
        <v>6</v>
      </c>
      <c r="Z112" t="s">
        <v>2886</v>
      </c>
      <c r="AA112">
        <v>45334</v>
      </c>
      <c r="AB112" t="s">
        <v>861</v>
      </c>
      <c r="AC112" t="s">
        <v>6973</v>
      </c>
      <c r="AD112">
        <v>24</v>
      </c>
      <c r="AE112" t="s">
        <v>6839</v>
      </c>
      <c r="AF112" t="s">
        <v>6840</v>
      </c>
      <c r="AG112" t="s">
        <v>6841</v>
      </c>
      <c r="AI112" t="s">
        <v>7090</v>
      </c>
    </row>
    <row r="113" spans="1:33">
      <c r="A113">
        <v>2042</v>
      </c>
      <c r="B113" t="s">
        <v>3354</v>
      </c>
      <c r="C113" t="s">
        <v>745</v>
      </c>
      <c r="D113" t="s">
        <v>7080</v>
      </c>
      <c r="E113" t="s">
        <v>197</v>
      </c>
      <c r="F113" t="s">
        <v>7080</v>
      </c>
      <c r="G113" t="s">
        <v>780</v>
      </c>
      <c r="H113" t="s">
        <v>7086</v>
      </c>
      <c r="I113" t="s">
        <v>7085</v>
      </c>
      <c r="J113" t="s">
        <v>7083</v>
      </c>
      <c r="K113" t="s">
        <v>225</v>
      </c>
      <c r="L113" t="s">
        <v>226</v>
      </c>
      <c r="M113" t="s">
        <v>7</v>
      </c>
      <c r="N113" t="s">
        <v>7087</v>
      </c>
      <c r="P113">
        <v>49.285317949912198</v>
      </c>
      <c r="Q113">
        <v>-123.121777903319</v>
      </c>
      <c r="R113">
        <v>8</v>
      </c>
      <c r="S113">
        <v>50000</v>
      </c>
      <c r="T113" t="s">
        <v>7093</v>
      </c>
      <c r="U113" t="s">
        <v>7080</v>
      </c>
      <c r="V113" t="s">
        <v>7085</v>
      </c>
      <c r="W113" t="s">
        <v>225</v>
      </c>
      <c r="X113" t="s">
        <v>226</v>
      </c>
      <c r="Y113" t="s">
        <v>7</v>
      </c>
      <c r="Z113" t="s">
        <v>184</v>
      </c>
      <c r="AA113">
        <v>45339</v>
      </c>
      <c r="AB113" t="s">
        <v>861</v>
      </c>
      <c r="AC113" t="s">
        <v>7084</v>
      </c>
      <c r="AD113">
        <v>30</v>
      </c>
      <c r="AF113" t="s">
        <v>7081</v>
      </c>
      <c r="AG113" t="s">
        <v>7082</v>
      </c>
    </row>
    <row r="114" spans="1:33">
      <c r="A114">
        <v>2043</v>
      </c>
      <c r="B114" t="s">
        <v>195</v>
      </c>
      <c r="C114" t="s">
        <v>745</v>
      </c>
      <c r="D114" t="s">
        <v>1051</v>
      </c>
      <c r="E114" t="s">
        <v>170</v>
      </c>
      <c r="F114" t="s">
        <v>1052</v>
      </c>
      <c r="G114" t="s">
        <v>762</v>
      </c>
      <c r="H114" t="s">
        <v>1053</v>
      </c>
      <c r="I114" t="s">
        <v>1054</v>
      </c>
      <c r="J114" t="s">
        <v>1055</v>
      </c>
      <c r="K114" t="s">
        <v>1056</v>
      </c>
      <c r="L114" t="s">
        <v>212</v>
      </c>
      <c r="M114" t="s">
        <v>7</v>
      </c>
      <c r="N114" t="s">
        <v>1057</v>
      </c>
      <c r="O114" t="s">
        <v>1058</v>
      </c>
      <c r="P114">
        <v>44.244277552572299</v>
      </c>
      <c r="Q114">
        <v>-76.511177431348202</v>
      </c>
      <c r="R114">
        <v>10</v>
      </c>
      <c r="S114">
        <v>44300</v>
      </c>
      <c r="T114" t="s">
        <v>1059</v>
      </c>
      <c r="U114" t="s">
        <v>1060</v>
      </c>
      <c r="V114" t="s">
        <v>1054</v>
      </c>
      <c r="W114" t="s">
        <v>1056</v>
      </c>
      <c r="X114" t="s">
        <v>212</v>
      </c>
      <c r="Y114" t="s">
        <v>7</v>
      </c>
      <c r="Z114" t="s">
        <v>184</v>
      </c>
      <c r="AA114">
        <v>44776</v>
      </c>
      <c r="AB114" t="s">
        <v>1061</v>
      </c>
      <c r="AC114" t="s">
        <v>1062</v>
      </c>
      <c r="AD114">
        <v>22</v>
      </c>
      <c r="AE114" t="s">
        <v>1063</v>
      </c>
    </row>
    <row r="115" spans="1:33">
      <c r="A115">
        <v>2044</v>
      </c>
      <c r="B115" t="s">
        <v>195</v>
      </c>
      <c r="C115" t="s">
        <v>745</v>
      </c>
      <c r="D115" t="s">
        <v>278</v>
      </c>
      <c r="E115" t="s">
        <v>197</v>
      </c>
      <c r="F115" t="s">
        <v>1064</v>
      </c>
      <c r="G115" t="s">
        <v>780</v>
      </c>
      <c r="H115" t="s">
        <v>1014</v>
      </c>
      <c r="I115" t="s">
        <v>280</v>
      </c>
      <c r="L115" t="s">
        <v>1065</v>
      </c>
      <c r="M115" t="s">
        <v>7</v>
      </c>
      <c r="N115" t="s">
        <v>283</v>
      </c>
      <c r="O115" t="s">
        <v>284</v>
      </c>
      <c r="P115">
        <v>53.530308928350202</v>
      </c>
      <c r="Q115">
        <v>-113.512011649751</v>
      </c>
      <c r="S115">
        <v>1800</v>
      </c>
      <c r="T115" t="s">
        <v>1066</v>
      </c>
      <c r="U115" t="s">
        <v>278</v>
      </c>
      <c r="V115" t="s">
        <v>280</v>
      </c>
      <c r="W115" t="s">
        <v>286</v>
      </c>
      <c r="X115" t="s">
        <v>212</v>
      </c>
      <c r="Y115" t="s">
        <v>7</v>
      </c>
      <c r="Z115" t="s">
        <v>184</v>
      </c>
      <c r="AA115">
        <v>45289</v>
      </c>
      <c r="AB115" t="s">
        <v>1067</v>
      </c>
      <c r="AC115" t="s">
        <v>288</v>
      </c>
      <c r="AD115">
        <v>26</v>
      </c>
      <c r="AE115" t="s">
        <v>1068</v>
      </c>
    </row>
    <row r="116" spans="1:33">
      <c r="A116">
        <v>2045</v>
      </c>
      <c r="B116" t="s">
        <v>195</v>
      </c>
      <c r="C116" t="s">
        <v>745</v>
      </c>
      <c r="D116" t="s">
        <v>126</v>
      </c>
      <c r="E116" t="s">
        <v>170</v>
      </c>
      <c r="F116" t="s">
        <v>1069</v>
      </c>
      <c r="G116" t="s">
        <v>780</v>
      </c>
      <c r="H116" t="s">
        <v>909</v>
      </c>
      <c r="I116" t="s">
        <v>1070</v>
      </c>
      <c r="K116" t="s">
        <v>1071</v>
      </c>
      <c r="L116" t="s">
        <v>435</v>
      </c>
      <c r="M116" t="s">
        <v>6</v>
      </c>
      <c r="P116">
        <v>44.111176168545001</v>
      </c>
      <c r="Q116">
        <v>-85.555218029920795</v>
      </c>
      <c r="R116">
        <v>1762.5</v>
      </c>
      <c r="S116">
        <v>150000</v>
      </c>
      <c r="T116" t="s">
        <v>756</v>
      </c>
      <c r="U116" t="s">
        <v>1072</v>
      </c>
      <c r="V116" t="s">
        <v>1073</v>
      </c>
      <c r="W116" t="s">
        <v>1074</v>
      </c>
      <c r="X116" t="s">
        <v>1075</v>
      </c>
      <c r="Y116" t="s">
        <v>1076</v>
      </c>
      <c r="Z116" t="s">
        <v>184</v>
      </c>
      <c r="AA116">
        <v>45090</v>
      </c>
      <c r="AB116" t="s">
        <v>1077</v>
      </c>
      <c r="AC116" t="s">
        <v>6083</v>
      </c>
      <c r="AD116">
        <v>25</v>
      </c>
      <c r="AE116" t="s">
        <v>1078</v>
      </c>
    </row>
    <row r="117" spans="1:33">
      <c r="A117">
        <v>2046</v>
      </c>
      <c r="B117" t="s">
        <v>195</v>
      </c>
      <c r="C117" t="s">
        <v>745</v>
      </c>
      <c r="D117" t="s">
        <v>126</v>
      </c>
      <c r="E117" t="s">
        <v>170</v>
      </c>
      <c r="F117" t="s">
        <v>1069</v>
      </c>
      <c r="G117" t="s">
        <v>762</v>
      </c>
      <c r="H117" t="s">
        <v>909</v>
      </c>
      <c r="I117" t="s">
        <v>1070</v>
      </c>
      <c r="K117" t="s">
        <v>1071</v>
      </c>
      <c r="L117" t="s">
        <v>435</v>
      </c>
      <c r="M117" t="s">
        <v>6</v>
      </c>
      <c r="P117">
        <v>44.111176168545001</v>
      </c>
      <c r="Q117">
        <v>-85.555218029920795</v>
      </c>
      <c r="R117">
        <v>587.5</v>
      </c>
      <c r="S117">
        <v>50000</v>
      </c>
      <c r="T117" t="s">
        <v>1079</v>
      </c>
      <c r="U117" t="s">
        <v>1072</v>
      </c>
      <c r="V117" t="s">
        <v>1070</v>
      </c>
      <c r="W117" t="s">
        <v>1074</v>
      </c>
      <c r="Y117" t="s">
        <v>1076</v>
      </c>
      <c r="Z117" t="s">
        <v>184</v>
      </c>
      <c r="AA117">
        <v>45090</v>
      </c>
      <c r="AB117" t="s">
        <v>1077</v>
      </c>
      <c r="AC117" t="s">
        <v>6084</v>
      </c>
      <c r="AD117">
        <v>25</v>
      </c>
      <c r="AE117" t="s">
        <v>1078</v>
      </c>
    </row>
    <row r="118" spans="1:33">
      <c r="A118">
        <v>2047</v>
      </c>
      <c r="B118" t="s">
        <v>389</v>
      </c>
      <c r="C118" t="s">
        <v>745</v>
      </c>
      <c r="D118" t="s">
        <v>1080</v>
      </c>
      <c r="E118" t="s">
        <v>197</v>
      </c>
      <c r="F118" t="s">
        <v>1081</v>
      </c>
      <c r="G118" t="s">
        <v>762</v>
      </c>
      <c r="H118" t="s">
        <v>1053</v>
      </c>
      <c r="I118" t="s">
        <v>1082</v>
      </c>
      <c r="K118" t="s">
        <v>1083</v>
      </c>
      <c r="L118" t="s">
        <v>435</v>
      </c>
      <c r="M118" t="s">
        <v>6</v>
      </c>
      <c r="P118">
        <v>42.522324325467302</v>
      </c>
      <c r="Q118">
        <v>-83.0404080309591</v>
      </c>
      <c r="R118">
        <v>125</v>
      </c>
      <c r="S118">
        <v>15000</v>
      </c>
      <c r="T118" t="s">
        <v>477</v>
      </c>
      <c r="U118" t="s">
        <v>1084</v>
      </c>
      <c r="V118" t="s">
        <v>1082</v>
      </c>
      <c r="W118" t="s">
        <v>1085</v>
      </c>
      <c r="X118" t="s">
        <v>1085</v>
      </c>
      <c r="Y118" t="s">
        <v>1076</v>
      </c>
      <c r="Z118" t="s">
        <v>184</v>
      </c>
      <c r="AA118">
        <v>45095</v>
      </c>
      <c r="AB118" t="s">
        <v>1086</v>
      </c>
      <c r="AC118" t="s">
        <v>1087</v>
      </c>
      <c r="AD118">
        <v>22</v>
      </c>
      <c r="AE118" t="s">
        <v>1088</v>
      </c>
    </row>
    <row r="119" spans="1:33">
      <c r="A119">
        <v>2048</v>
      </c>
      <c r="B119" t="s">
        <v>3354</v>
      </c>
      <c r="C119" t="s">
        <v>745</v>
      </c>
      <c r="D119" t="s">
        <v>7109</v>
      </c>
      <c r="E119" t="s">
        <v>170</v>
      </c>
      <c r="F119" t="s">
        <v>7106</v>
      </c>
      <c r="G119" t="s">
        <v>6846</v>
      </c>
      <c r="H119" t="s">
        <v>7108</v>
      </c>
      <c r="I119" t="s">
        <v>7110</v>
      </c>
      <c r="J119" t="s">
        <v>7107</v>
      </c>
      <c r="K119" t="s">
        <v>1056</v>
      </c>
      <c r="L119" t="s">
        <v>212</v>
      </c>
      <c r="M119" t="s">
        <v>7</v>
      </c>
      <c r="N119" t="s">
        <v>7111</v>
      </c>
      <c r="P119">
        <v>44.2470523952177</v>
      </c>
      <c r="Q119">
        <v>-76.575666418957496</v>
      </c>
      <c r="U119" t="s">
        <v>7109</v>
      </c>
      <c r="V119" t="s">
        <v>7110</v>
      </c>
      <c r="W119" t="s">
        <v>1056</v>
      </c>
      <c r="X119" t="s">
        <v>212</v>
      </c>
      <c r="Y119" t="s">
        <v>7</v>
      </c>
      <c r="Z119" t="s">
        <v>184</v>
      </c>
      <c r="AA119">
        <v>45339</v>
      </c>
      <c r="AB119" t="s">
        <v>861</v>
      </c>
      <c r="AC119" t="s">
        <v>7212</v>
      </c>
      <c r="AD119">
        <v>21</v>
      </c>
      <c r="AF119" t="s">
        <v>7103</v>
      </c>
      <c r="AG119" t="s">
        <v>7104</v>
      </c>
    </row>
    <row r="120" spans="1:33">
      <c r="A120">
        <v>2049</v>
      </c>
      <c r="B120" t="s">
        <v>167</v>
      </c>
      <c r="C120" t="s">
        <v>745</v>
      </c>
      <c r="D120" t="s">
        <v>1089</v>
      </c>
      <c r="E120" t="s">
        <v>197</v>
      </c>
      <c r="F120" t="s">
        <v>1090</v>
      </c>
      <c r="G120" t="s">
        <v>797</v>
      </c>
      <c r="H120" t="s">
        <v>798</v>
      </c>
      <c r="I120" t="s">
        <v>1091</v>
      </c>
      <c r="J120" t="s">
        <v>1092</v>
      </c>
      <c r="K120" t="s">
        <v>1093</v>
      </c>
      <c r="L120" t="s">
        <v>359</v>
      </c>
      <c r="M120" t="s">
        <v>6</v>
      </c>
      <c r="N120">
        <v>98072</v>
      </c>
      <c r="O120" t="s">
        <v>1094</v>
      </c>
      <c r="P120">
        <v>47.804716783481602</v>
      </c>
      <c r="Q120">
        <v>-122.118126471601</v>
      </c>
      <c r="S120">
        <v>120</v>
      </c>
      <c r="T120" t="s">
        <v>1095</v>
      </c>
      <c r="U120" t="s">
        <v>1096</v>
      </c>
      <c r="V120" t="s">
        <v>1091</v>
      </c>
      <c r="W120" t="s">
        <v>1093</v>
      </c>
      <c r="X120" t="s">
        <v>359</v>
      </c>
      <c r="Y120" t="s">
        <v>6</v>
      </c>
      <c r="Z120" t="s">
        <v>184</v>
      </c>
      <c r="AA120">
        <v>44435</v>
      </c>
      <c r="AB120" t="s">
        <v>1097</v>
      </c>
      <c r="AC120" t="s">
        <v>6085</v>
      </c>
      <c r="AD120">
        <v>22</v>
      </c>
      <c r="AE120" t="s">
        <v>1098</v>
      </c>
    </row>
    <row r="121" spans="1:33">
      <c r="A121">
        <v>2050</v>
      </c>
      <c r="B121" t="s">
        <v>195</v>
      </c>
      <c r="C121" t="s">
        <v>745</v>
      </c>
      <c r="D121" t="s">
        <v>1089</v>
      </c>
      <c r="E121" t="s">
        <v>197</v>
      </c>
      <c r="F121" t="s">
        <v>1090</v>
      </c>
      <c r="G121" t="s">
        <v>797</v>
      </c>
      <c r="H121" t="s">
        <v>798</v>
      </c>
      <c r="I121" t="s">
        <v>1091</v>
      </c>
      <c r="J121" t="s">
        <v>1092</v>
      </c>
      <c r="K121" t="s">
        <v>1093</v>
      </c>
      <c r="L121" t="s">
        <v>359</v>
      </c>
      <c r="M121" t="s">
        <v>6</v>
      </c>
      <c r="N121">
        <v>98072</v>
      </c>
      <c r="O121" t="s">
        <v>1094</v>
      </c>
      <c r="P121">
        <v>47.804716783481602</v>
      </c>
      <c r="Q121">
        <v>-122.118126471601</v>
      </c>
      <c r="R121">
        <v>200</v>
      </c>
      <c r="S121">
        <v>4000</v>
      </c>
      <c r="T121" t="s">
        <v>1095</v>
      </c>
      <c r="U121" t="s">
        <v>1096</v>
      </c>
      <c r="V121" t="s">
        <v>1091</v>
      </c>
      <c r="W121" t="s">
        <v>1093</v>
      </c>
      <c r="X121" t="s">
        <v>359</v>
      </c>
      <c r="Y121" t="s">
        <v>6</v>
      </c>
      <c r="Z121" t="s">
        <v>184</v>
      </c>
      <c r="AA121">
        <v>45090</v>
      </c>
      <c r="AB121" t="s">
        <v>1099</v>
      </c>
      <c r="AC121" t="s">
        <v>6085</v>
      </c>
      <c r="AD121">
        <v>22</v>
      </c>
    </row>
    <row r="122" spans="1:33">
      <c r="A122">
        <v>2051</v>
      </c>
      <c r="B122" t="s">
        <v>195</v>
      </c>
      <c r="C122" t="s">
        <v>745</v>
      </c>
      <c r="D122" t="s">
        <v>1100</v>
      </c>
      <c r="E122" t="s">
        <v>197</v>
      </c>
      <c r="F122" t="s">
        <v>1101</v>
      </c>
      <c r="G122" t="s">
        <v>748</v>
      </c>
      <c r="H122" t="s">
        <v>1102</v>
      </c>
      <c r="I122" t="s">
        <v>1103</v>
      </c>
      <c r="J122" t="s">
        <v>1104</v>
      </c>
      <c r="K122" t="s">
        <v>490</v>
      </c>
      <c r="L122" t="s">
        <v>486</v>
      </c>
      <c r="M122" t="s">
        <v>6</v>
      </c>
      <c r="N122">
        <v>63111</v>
      </c>
      <c r="O122" t="s">
        <v>1105</v>
      </c>
      <c r="P122">
        <v>38.547310113091498</v>
      </c>
      <c r="Q122">
        <v>-90.268866638617695</v>
      </c>
      <c r="R122">
        <v>150</v>
      </c>
      <c r="S122">
        <v>30000</v>
      </c>
      <c r="T122" t="s">
        <v>1106</v>
      </c>
      <c r="U122" t="s">
        <v>1107</v>
      </c>
      <c r="V122" t="s">
        <v>1103</v>
      </c>
      <c r="Y122" t="s">
        <v>1108</v>
      </c>
      <c r="Z122" t="s">
        <v>184</v>
      </c>
      <c r="AA122">
        <v>44892</v>
      </c>
      <c r="AB122" t="s">
        <v>1109</v>
      </c>
      <c r="AC122" t="s">
        <v>6086</v>
      </c>
      <c r="AD122">
        <v>30</v>
      </c>
      <c r="AE122" t="s">
        <v>1110</v>
      </c>
    </row>
    <row r="123" spans="1:33">
      <c r="A123">
        <v>2052</v>
      </c>
      <c r="B123" t="s">
        <v>195</v>
      </c>
      <c r="C123" t="s">
        <v>745</v>
      </c>
      <c r="D123" t="s">
        <v>1111</v>
      </c>
      <c r="E123" t="s">
        <v>197</v>
      </c>
      <c r="F123" t="s">
        <v>1112</v>
      </c>
      <c r="G123" t="s">
        <v>780</v>
      </c>
      <c r="H123" t="s">
        <v>877</v>
      </c>
      <c r="I123" t="s">
        <v>1113</v>
      </c>
      <c r="K123" t="s">
        <v>1114</v>
      </c>
      <c r="L123" t="s">
        <v>177</v>
      </c>
      <c r="M123" t="s">
        <v>6</v>
      </c>
      <c r="N123">
        <v>89047</v>
      </c>
      <c r="O123" t="s">
        <v>1115</v>
      </c>
      <c r="P123">
        <v>37.830315255827799</v>
      </c>
      <c r="Q123">
        <v>-117.818983562173</v>
      </c>
      <c r="R123">
        <v>290</v>
      </c>
      <c r="S123">
        <v>3630</v>
      </c>
      <c r="T123" t="s">
        <v>179</v>
      </c>
      <c r="U123" t="s">
        <v>1116</v>
      </c>
      <c r="V123" t="s">
        <v>1113</v>
      </c>
      <c r="W123" t="s">
        <v>1117</v>
      </c>
      <c r="X123" t="s">
        <v>610</v>
      </c>
      <c r="Y123" t="s">
        <v>252</v>
      </c>
      <c r="Z123" t="s">
        <v>184</v>
      </c>
      <c r="AA123">
        <v>44776</v>
      </c>
      <c r="AC123" t="s">
        <v>1118</v>
      </c>
      <c r="AD123">
        <v>22</v>
      </c>
      <c r="AE123" t="s">
        <v>1119</v>
      </c>
    </row>
    <row r="124" spans="1:33">
      <c r="A124">
        <v>2053</v>
      </c>
      <c r="B124" t="s">
        <v>167</v>
      </c>
      <c r="C124" t="s">
        <v>745</v>
      </c>
      <c r="D124" t="s">
        <v>377</v>
      </c>
      <c r="E124" t="s">
        <v>197</v>
      </c>
      <c r="F124" t="s">
        <v>378</v>
      </c>
      <c r="G124" t="s">
        <v>762</v>
      </c>
      <c r="H124" t="s">
        <v>379</v>
      </c>
      <c r="I124" t="s">
        <v>380</v>
      </c>
      <c r="J124" t="s">
        <v>381</v>
      </c>
      <c r="K124" t="s">
        <v>382</v>
      </c>
      <c r="L124" t="s">
        <v>383</v>
      </c>
      <c r="M124" t="s">
        <v>6</v>
      </c>
      <c r="N124">
        <v>84601</v>
      </c>
      <c r="O124" t="s">
        <v>384</v>
      </c>
      <c r="P124">
        <v>40.224980320837297</v>
      </c>
      <c r="Q124">
        <v>-111.713837003827</v>
      </c>
      <c r="S124">
        <v>2000</v>
      </c>
      <c r="T124" t="s">
        <v>385</v>
      </c>
      <c r="V124" t="s">
        <v>380</v>
      </c>
      <c r="W124" t="s">
        <v>382</v>
      </c>
      <c r="X124" t="s">
        <v>383</v>
      </c>
      <c r="Y124" t="s">
        <v>6</v>
      </c>
      <c r="Z124" t="s">
        <v>184</v>
      </c>
      <c r="AA124">
        <v>45289</v>
      </c>
      <c r="AB124" t="s">
        <v>386</v>
      </c>
      <c r="AC124" t="s">
        <v>1120</v>
      </c>
      <c r="AD124">
        <v>28</v>
      </c>
      <c r="AE124" t="s">
        <v>388</v>
      </c>
    </row>
    <row r="125" spans="1:33">
      <c r="A125">
        <v>2054</v>
      </c>
      <c r="B125" t="s">
        <v>230</v>
      </c>
      <c r="C125" t="s">
        <v>745</v>
      </c>
      <c r="D125" t="s">
        <v>1121</v>
      </c>
      <c r="E125" t="s">
        <v>197</v>
      </c>
      <c r="F125" t="s">
        <v>1122</v>
      </c>
      <c r="G125" t="s">
        <v>780</v>
      </c>
      <c r="H125" t="s">
        <v>1000</v>
      </c>
      <c r="I125" t="s">
        <v>6087</v>
      </c>
      <c r="J125" t="s">
        <v>1123</v>
      </c>
      <c r="K125" t="s">
        <v>1124</v>
      </c>
      <c r="L125" t="s">
        <v>1125</v>
      </c>
      <c r="M125" t="s">
        <v>6</v>
      </c>
      <c r="N125">
        <v>71730</v>
      </c>
      <c r="O125" t="s">
        <v>1126</v>
      </c>
      <c r="P125">
        <v>33.185832660226403</v>
      </c>
      <c r="Q125">
        <v>-92.700848931600802</v>
      </c>
      <c r="R125">
        <v>144</v>
      </c>
      <c r="S125">
        <v>1310</v>
      </c>
      <c r="T125" t="s">
        <v>179</v>
      </c>
      <c r="U125" t="s">
        <v>1127</v>
      </c>
      <c r="V125" t="s">
        <v>1128</v>
      </c>
      <c r="W125" t="s">
        <v>1129</v>
      </c>
      <c r="X125" t="s">
        <v>1130</v>
      </c>
      <c r="Y125" t="s">
        <v>1131</v>
      </c>
      <c r="Z125" t="s">
        <v>184</v>
      </c>
      <c r="AA125">
        <v>44776</v>
      </c>
      <c r="AB125" t="s">
        <v>1132</v>
      </c>
      <c r="AC125" t="s">
        <v>1133</v>
      </c>
      <c r="AD125">
        <v>28</v>
      </c>
      <c r="AE125" t="s">
        <v>1134</v>
      </c>
    </row>
    <row r="126" spans="1:33">
      <c r="A126">
        <v>2055</v>
      </c>
      <c r="B126" t="s">
        <v>230</v>
      </c>
      <c r="C126" t="s">
        <v>745</v>
      </c>
      <c r="D126" t="s">
        <v>1121</v>
      </c>
      <c r="E126" t="s">
        <v>197</v>
      </c>
      <c r="F126" t="s">
        <v>1135</v>
      </c>
      <c r="G126" t="s">
        <v>780</v>
      </c>
      <c r="H126" t="s">
        <v>1000</v>
      </c>
      <c r="I126" t="s">
        <v>6087</v>
      </c>
      <c r="J126" t="s">
        <v>1136</v>
      </c>
      <c r="K126" t="s">
        <v>1124</v>
      </c>
      <c r="L126" t="s">
        <v>1125</v>
      </c>
      <c r="M126" t="s">
        <v>6</v>
      </c>
      <c r="N126">
        <v>71730</v>
      </c>
      <c r="O126" t="s">
        <v>1126</v>
      </c>
      <c r="P126">
        <v>33.112126097714601</v>
      </c>
      <c r="Q126">
        <v>-92.667783460438599</v>
      </c>
      <c r="R126">
        <v>143</v>
      </c>
      <c r="S126">
        <v>1310</v>
      </c>
      <c r="T126" t="s">
        <v>179</v>
      </c>
      <c r="U126" t="s">
        <v>1127</v>
      </c>
      <c r="V126" t="s">
        <v>1128</v>
      </c>
      <c r="W126" t="s">
        <v>1129</v>
      </c>
      <c r="X126" t="s">
        <v>1130</v>
      </c>
      <c r="Y126" t="s">
        <v>1131</v>
      </c>
      <c r="Z126" t="s">
        <v>184</v>
      </c>
      <c r="AA126">
        <v>44776</v>
      </c>
      <c r="AB126" t="s">
        <v>1137</v>
      </c>
      <c r="AC126" t="s">
        <v>1133</v>
      </c>
      <c r="AD126">
        <v>28</v>
      </c>
      <c r="AE126" t="s">
        <v>1134</v>
      </c>
    </row>
    <row r="127" spans="1:33">
      <c r="A127">
        <v>2056</v>
      </c>
      <c r="B127" t="s">
        <v>230</v>
      </c>
      <c r="C127" t="s">
        <v>745</v>
      </c>
      <c r="D127" t="s">
        <v>1121</v>
      </c>
      <c r="E127" t="s">
        <v>197</v>
      </c>
      <c r="F127" t="s">
        <v>1138</v>
      </c>
      <c r="G127" t="s">
        <v>780</v>
      </c>
      <c r="H127" t="s">
        <v>1000</v>
      </c>
      <c r="I127" t="s">
        <v>1139</v>
      </c>
      <c r="J127" t="s">
        <v>1140</v>
      </c>
      <c r="K127" t="s">
        <v>1141</v>
      </c>
      <c r="L127" t="s">
        <v>1125</v>
      </c>
      <c r="M127" t="s">
        <v>6</v>
      </c>
      <c r="N127">
        <v>71753</v>
      </c>
      <c r="O127" t="s">
        <v>1126</v>
      </c>
      <c r="P127">
        <v>33.184588450867203</v>
      </c>
      <c r="Q127">
        <v>-92.937015283719305</v>
      </c>
      <c r="R127">
        <v>143</v>
      </c>
      <c r="S127">
        <v>1310</v>
      </c>
      <c r="T127" t="s">
        <v>179</v>
      </c>
      <c r="U127" t="s">
        <v>1127</v>
      </c>
      <c r="V127" t="s">
        <v>1128</v>
      </c>
      <c r="W127" t="s">
        <v>1129</v>
      </c>
      <c r="X127" t="s">
        <v>1130</v>
      </c>
      <c r="Y127" t="s">
        <v>1131</v>
      </c>
      <c r="Z127" t="s">
        <v>184</v>
      </c>
      <c r="AA127">
        <v>44776</v>
      </c>
      <c r="AB127" t="s">
        <v>1142</v>
      </c>
      <c r="AC127" t="s">
        <v>6088</v>
      </c>
      <c r="AD127">
        <v>27</v>
      </c>
      <c r="AE127" t="s">
        <v>1134</v>
      </c>
    </row>
    <row r="128" spans="1:33">
      <c r="A128">
        <v>2057</v>
      </c>
      <c r="B128" t="s">
        <v>195</v>
      </c>
      <c r="C128" t="s">
        <v>745</v>
      </c>
      <c r="D128" t="s">
        <v>1143</v>
      </c>
      <c r="E128" t="s">
        <v>170</v>
      </c>
      <c r="F128" t="s">
        <v>1144</v>
      </c>
      <c r="G128" t="s">
        <v>748</v>
      </c>
      <c r="H128" t="s">
        <v>882</v>
      </c>
      <c r="I128" t="s">
        <v>1145</v>
      </c>
      <c r="J128" t="s">
        <v>1146</v>
      </c>
      <c r="K128" t="s">
        <v>1147</v>
      </c>
      <c r="L128" t="s">
        <v>1148</v>
      </c>
      <c r="M128" t="s">
        <v>6</v>
      </c>
      <c r="P128">
        <v>37.0456814281372</v>
      </c>
      <c r="Q128">
        <v>-87.306930454824297</v>
      </c>
      <c r="R128">
        <v>860</v>
      </c>
      <c r="S128">
        <v>120000</v>
      </c>
      <c r="T128" t="s">
        <v>756</v>
      </c>
      <c r="U128" t="s">
        <v>1143</v>
      </c>
      <c r="V128" t="s">
        <v>1145</v>
      </c>
      <c r="W128" t="s">
        <v>1149</v>
      </c>
      <c r="X128" t="s">
        <v>1150</v>
      </c>
      <c r="Y128" t="s">
        <v>1151</v>
      </c>
      <c r="Z128" t="s">
        <v>184</v>
      </c>
      <c r="AA128">
        <v>45091</v>
      </c>
      <c r="AB128" t="s">
        <v>1152</v>
      </c>
      <c r="AC128" t="s">
        <v>1153</v>
      </c>
      <c r="AD128">
        <v>18</v>
      </c>
      <c r="AE128" t="s">
        <v>1154</v>
      </c>
    </row>
    <row r="129" spans="1:31">
      <c r="A129">
        <v>2058</v>
      </c>
      <c r="B129" t="s">
        <v>230</v>
      </c>
      <c r="C129" t="s">
        <v>745</v>
      </c>
      <c r="D129" t="s">
        <v>1155</v>
      </c>
      <c r="E129" t="s">
        <v>197</v>
      </c>
      <c r="F129" t="s">
        <v>1155</v>
      </c>
      <c r="G129" t="s">
        <v>762</v>
      </c>
      <c r="H129" t="s">
        <v>8</v>
      </c>
      <c r="I129" t="s">
        <v>1156</v>
      </c>
      <c r="J129" t="s">
        <v>1157</v>
      </c>
      <c r="K129" t="s">
        <v>1158</v>
      </c>
      <c r="L129" t="s">
        <v>1148</v>
      </c>
      <c r="M129" t="s">
        <v>6</v>
      </c>
      <c r="N129">
        <v>38501</v>
      </c>
      <c r="O129" t="s">
        <v>1159</v>
      </c>
      <c r="P129">
        <v>36.200000000000003</v>
      </c>
      <c r="Q129">
        <v>-86</v>
      </c>
      <c r="R129">
        <v>2</v>
      </c>
      <c r="U129" t="s">
        <v>1155</v>
      </c>
      <c r="V129" t="s">
        <v>1156</v>
      </c>
      <c r="W129" t="s">
        <v>1158</v>
      </c>
      <c r="X129" t="s">
        <v>1148</v>
      </c>
      <c r="Y129" t="s">
        <v>6</v>
      </c>
      <c r="Z129" t="s">
        <v>184</v>
      </c>
      <c r="AA129">
        <v>44891</v>
      </c>
      <c r="AB129" t="s">
        <v>1160</v>
      </c>
      <c r="AC129" t="s">
        <v>1161</v>
      </c>
      <c r="AD129">
        <v>23</v>
      </c>
    </row>
    <row r="130" spans="1:31">
      <c r="A130">
        <v>2059</v>
      </c>
      <c r="B130" t="s">
        <v>389</v>
      </c>
      <c r="C130" t="s">
        <v>745</v>
      </c>
      <c r="D130" t="s">
        <v>425</v>
      </c>
      <c r="E130" t="s">
        <v>170</v>
      </c>
      <c r="F130" t="s">
        <v>1162</v>
      </c>
      <c r="G130" t="s">
        <v>780</v>
      </c>
      <c r="H130" t="s">
        <v>1000</v>
      </c>
      <c r="I130" t="s">
        <v>421</v>
      </c>
      <c r="J130" t="s">
        <v>422</v>
      </c>
      <c r="K130" t="s">
        <v>423</v>
      </c>
      <c r="L130" t="s">
        <v>177</v>
      </c>
      <c r="M130" t="s">
        <v>6</v>
      </c>
      <c r="O130" t="s">
        <v>424</v>
      </c>
      <c r="P130">
        <v>41.569975461099098</v>
      </c>
      <c r="Q130">
        <v>-117.785810940654</v>
      </c>
      <c r="R130">
        <v>65</v>
      </c>
      <c r="S130">
        <v>5640</v>
      </c>
      <c r="T130" t="s">
        <v>179</v>
      </c>
      <c r="U130" t="s">
        <v>425</v>
      </c>
      <c r="V130" t="s">
        <v>421</v>
      </c>
      <c r="W130" t="s">
        <v>225</v>
      </c>
      <c r="X130" t="s">
        <v>226</v>
      </c>
      <c r="Y130" t="s">
        <v>7</v>
      </c>
      <c r="Z130" t="s">
        <v>184</v>
      </c>
      <c r="AA130">
        <v>44776</v>
      </c>
      <c r="AB130" t="s">
        <v>427</v>
      </c>
      <c r="AC130" t="s">
        <v>1163</v>
      </c>
      <c r="AD130">
        <v>24</v>
      </c>
      <c r="AE130" t="s">
        <v>429</v>
      </c>
    </row>
    <row r="131" spans="1:31">
      <c r="A131">
        <v>2060</v>
      </c>
      <c r="B131" t="s">
        <v>195</v>
      </c>
      <c r="C131" t="s">
        <v>745</v>
      </c>
      <c r="D131" t="s">
        <v>481</v>
      </c>
      <c r="E131" t="s">
        <v>197</v>
      </c>
      <c r="F131" t="s">
        <v>482</v>
      </c>
      <c r="G131" t="s">
        <v>881</v>
      </c>
      <c r="H131" t="s">
        <v>909</v>
      </c>
      <c r="I131" t="s">
        <v>483</v>
      </c>
      <c r="J131" t="s">
        <v>484</v>
      </c>
      <c r="K131" t="s">
        <v>485</v>
      </c>
      <c r="L131" t="s">
        <v>486</v>
      </c>
      <c r="M131" t="s">
        <v>6</v>
      </c>
      <c r="N131">
        <v>63645</v>
      </c>
      <c r="P131">
        <v>37.5650966269463</v>
      </c>
      <c r="Q131">
        <v>-90.292589459047704</v>
      </c>
      <c r="R131">
        <v>250</v>
      </c>
      <c r="U131" t="s">
        <v>488</v>
      </c>
      <c r="V131" t="s">
        <v>489</v>
      </c>
      <c r="W131" t="s">
        <v>490</v>
      </c>
      <c r="X131" t="s">
        <v>486</v>
      </c>
      <c r="Y131" t="s">
        <v>6</v>
      </c>
      <c r="Z131" t="s">
        <v>184</v>
      </c>
      <c r="AA131">
        <v>45094</v>
      </c>
      <c r="AB131" t="s">
        <v>491</v>
      </c>
      <c r="AC131" t="s">
        <v>1164</v>
      </c>
      <c r="AD131">
        <v>35</v>
      </c>
      <c r="AE131" t="s">
        <v>493</v>
      </c>
    </row>
    <row r="132" spans="1:31">
      <c r="A132">
        <v>2061</v>
      </c>
      <c r="B132" t="s">
        <v>230</v>
      </c>
      <c r="C132" t="s">
        <v>745</v>
      </c>
      <c r="D132" t="s">
        <v>1165</v>
      </c>
      <c r="E132" t="s">
        <v>170</v>
      </c>
      <c r="F132" t="s">
        <v>1166</v>
      </c>
      <c r="G132" t="s">
        <v>748</v>
      </c>
      <c r="H132" t="s">
        <v>1102</v>
      </c>
      <c r="I132" t="s">
        <v>1167</v>
      </c>
      <c r="J132" t="s">
        <v>1168</v>
      </c>
      <c r="K132" t="s">
        <v>1169</v>
      </c>
      <c r="L132" t="s">
        <v>249</v>
      </c>
      <c r="M132" t="s">
        <v>6</v>
      </c>
      <c r="N132">
        <v>94043</v>
      </c>
      <c r="P132">
        <v>37.408885467002101</v>
      </c>
      <c r="Q132">
        <v>-122.079895300811</v>
      </c>
      <c r="R132">
        <v>30</v>
      </c>
      <c r="U132" t="s">
        <v>1166</v>
      </c>
      <c r="V132" t="s">
        <v>1167</v>
      </c>
      <c r="W132" t="s">
        <v>1169</v>
      </c>
      <c r="X132" t="s">
        <v>249</v>
      </c>
      <c r="Y132" t="s">
        <v>6</v>
      </c>
      <c r="Z132" t="s">
        <v>184</v>
      </c>
      <c r="AA132">
        <v>44891</v>
      </c>
      <c r="AB132" t="s">
        <v>1170</v>
      </c>
      <c r="AC132" t="s">
        <v>1171</v>
      </c>
      <c r="AD132">
        <v>18</v>
      </c>
      <c r="AE132" t="s">
        <v>1172</v>
      </c>
    </row>
    <row r="133" spans="1:31">
      <c r="A133">
        <v>2062</v>
      </c>
      <c r="B133" t="s">
        <v>389</v>
      </c>
      <c r="C133" t="s">
        <v>745</v>
      </c>
      <c r="D133" t="s">
        <v>1173</v>
      </c>
      <c r="E133" t="s">
        <v>197</v>
      </c>
      <c r="F133" t="s">
        <v>1174</v>
      </c>
      <c r="G133" t="s">
        <v>748</v>
      </c>
      <c r="H133" t="s">
        <v>1102</v>
      </c>
      <c r="I133" t="s">
        <v>1175</v>
      </c>
      <c r="J133" t="s">
        <v>1176</v>
      </c>
      <c r="K133" t="s">
        <v>1177</v>
      </c>
      <c r="L133" t="s">
        <v>155</v>
      </c>
      <c r="M133" t="s">
        <v>7</v>
      </c>
      <c r="N133" t="s">
        <v>1178</v>
      </c>
      <c r="O133" t="s">
        <v>1179</v>
      </c>
      <c r="P133">
        <v>45.374029274095101</v>
      </c>
      <c r="Q133">
        <v>-73.6736126926168</v>
      </c>
      <c r="S133">
        <v>2400</v>
      </c>
      <c r="T133" t="s">
        <v>756</v>
      </c>
      <c r="U133" t="s">
        <v>1180</v>
      </c>
      <c r="V133" t="s">
        <v>1175</v>
      </c>
      <c r="W133" t="s">
        <v>1181</v>
      </c>
      <c r="X133" t="s">
        <v>226</v>
      </c>
      <c r="Y133" t="s">
        <v>7</v>
      </c>
      <c r="Z133" t="s">
        <v>184</v>
      </c>
      <c r="AA133">
        <v>45094</v>
      </c>
      <c r="AB133" t="s">
        <v>1182</v>
      </c>
      <c r="AC133" t="s">
        <v>1183</v>
      </c>
      <c r="AD133">
        <v>30</v>
      </c>
      <c r="AE133" t="s">
        <v>1184</v>
      </c>
    </row>
    <row r="134" spans="1:31">
      <c r="A134">
        <v>2063</v>
      </c>
      <c r="B134" t="s">
        <v>195</v>
      </c>
      <c r="C134" t="s">
        <v>745</v>
      </c>
      <c r="D134" t="s">
        <v>1185</v>
      </c>
      <c r="E134" t="s">
        <v>197</v>
      </c>
      <c r="F134" t="s">
        <v>1186</v>
      </c>
      <c r="G134" t="s">
        <v>762</v>
      </c>
      <c r="H134" t="s">
        <v>8</v>
      </c>
      <c r="I134" t="s">
        <v>1187</v>
      </c>
      <c r="J134" t="s">
        <v>1188</v>
      </c>
      <c r="K134" t="s">
        <v>840</v>
      </c>
      <c r="L134" t="s">
        <v>841</v>
      </c>
      <c r="M134" t="s">
        <v>6</v>
      </c>
      <c r="N134">
        <v>60616</v>
      </c>
      <c r="O134" t="s">
        <v>1189</v>
      </c>
      <c r="P134">
        <v>41.832362236698501</v>
      </c>
      <c r="Q134">
        <v>-87.628315088795205</v>
      </c>
      <c r="S134">
        <v>35</v>
      </c>
      <c r="T134" t="s">
        <v>1190</v>
      </c>
      <c r="U134" t="s">
        <v>1185</v>
      </c>
      <c r="V134" t="s">
        <v>1187</v>
      </c>
      <c r="W134" t="s">
        <v>840</v>
      </c>
      <c r="X134" t="s">
        <v>841</v>
      </c>
      <c r="Y134" t="s">
        <v>6</v>
      </c>
      <c r="Z134" t="s">
        <v>184</v>
      </c>
      <c r="AA134">
        <v>45092</v>
      </c>
      <c r="AB134" t="s">
        <v>1191</v>
      </c>
      <c r="AC134" t="s">
        <v>1192</v>
      </c>
      <c r="AD134">
        <v>21</v>
      </c>
      <c r="AE134" t="s">
        <v>1193</v>
      </c>
    </row>
    <row r="135" spans="1:31">
      <c r="A135">
        <v>2064</v>
      </c>
      <c r="B135" t="s">
        <v>230</v>
      </c>
      <c r="C135" t="s">
        <v>745</v>
      </c>
      <c r="D135" t="s">
        <v>1194</v>
      </c>
      <c r="E135" t="s">
        <v>197</v>
      </c>
      <c r="F135" t="s">
        <v>1194</v>
      </c>
      <c r="G135" t="s">
        <v>762</v>
      </c>
      <c r="H135" t="s">
        <v>846</v>
      </c>
      <c r="I135" t="s">
        <v>1195</v>
      </c>
      <c r="J135" t="s">
        <v>1196</v>
      </c>
      <c r="K135" t="s">
        <v>1197</v>
      </c>
      <c r="L135" t="s">
        <v>249</v>
      </c>
      <c r="M135" t="s">
        <v>6</v>
      </c>
      <c r="N135">
        <v>90025</v>
      </c>
      <c r="O135" t="s">
        <v>1198</v>
      </c>
      <c r="P135">
        <v>34.043774911117701</v>
      </c>
      <c r="Q135">
        <v>-118.467491629726</v>
      </c>
      <c r="R135">
        <v>97</v>
      </c>
      <c r="U135" t="s">
        <v>1194</v>
      </c>
      <c r="V135" t="s">
        <v>1195</v>
      </c>
      <c r="W135" t="s">
        <v>1197</v>
      </c>
      <c r="X135" t="s">
        <v>249</v>
      </c>
      <c r="Y135" t="s">
        <v>6</v>
      </c>
      <c r="Z135" t="s">
        <v>184</v>
      </c>
      <c r="AA135">
        <v>44776</v>
      </c>
      <c r="AB135" t="s">
        <v>1199</v>
      </c>
      <c r="AC135" t="s">
        <v>1200</v>
      </c>
      <c r="AD135">
        <v>18</v>
      </c>
    </row>
    <row r="136" spans="1:31">
      <c r="A136">
        <v>2065</v>
      </c>
      <c r="B136" t="s">
        <v>230</v>
      </c>
      <c r="C136" t="s">
        <v>745</v>
      </c>
      <c r="D136" t="s">
        <v>1194</v>
      </c>
      <c r="E136" t="s">
        <v>197</v>
      </c>
      <c r="F136" t="s">
        <v>1194</v>
      </c>
      <c r="G136" t="s">
        <v>762</v>
      </c>
      <c r="H136" t="s">
        <v>8</v>
      </c>
      <c r="I136" t="s">
        <v>1195</v>
      </c>
      <c r="J136" t="s">
        <v>1196</v>
      </c>
      <c r="K136" t="s">
        <v>1197</v>
      </c>
      <c r="L136" t="s">
        <v>249</v>
      </c>
      <c r="M136" t="s">
        <v>6</v>
      </c>
      <c r="N136">
        <v>90025</v>
      </c>
      <c r="O136" t="s">
        <v>1198</v>
      </c>
      <c r="P136">
        <v>34.043757131072297</v>
      </c>
      <c r="Q136">
        <v>-118.46755600274101</v>
      </c>
      <c r="R136">
        <v>23</v>
      </c>
      <c r="U136" t="s">
        <v>1194</v>
      </c>
      <c r="V136" t="s">
        <v>1195</v>
      </c>
      <c r="W136" t="s">
        <v>1197</v>
      </c>
      <c r="X136" t="s">
        <v>249</v>
      </c>
      <c r="Y136" t="s">
        <v>6</v>
      </c>
      <c r="Z136" t="s">
        <v>184</v>
      </c>
      <c r="AA136">
        <v>44891</v>
      </c>
      <c r="AB136" t="s">
        <v>1201</v>
      </c>
      <c r="AC136" t="s">
        <v>1200</v>
      </c>
      <c r="AD136">
        <v>18</v>
      </c>
      <c r="AE136" t="s">
        <v>1202</v>
      </c>
    </row>
    <row r="137" spans="1:31">
      <c r="A137">
        <v>2066</v>
      </c>
      <c r="B137" t="s">
        <v>195</v>
      </c>
      <c r="C137" t="s">
        <v>745</v>
      </c>
      <c r="D137" t="s">
        <v>518</v>
      </c>
      <c r="E137" t="s">
        <v>197</v>
      </c>
      <c r="F137" t="s">
        <v>1203</v>
      </c>
      <c r="G137" t="s">
        <v>780</v>
      </c>
      <c r="H137" t="s">
        <v>877</v>
      </c>
      <c r="I137" t="s">
        <v>520</v>
      </c>
      <c r="J137" t="s">
        <v>912</v>
      </c>
      <c r="K137" t="s">
        <v>912</v>
      </c>
      <c r="L137" t="s">
        <v>155</v>
      </c>
      <c r="M137" t="s">
        <v>308</v>
      </c>
      <c r="O137" t="s">
        <v>523</v>
      </c>
      <c r="P137">
        <v>46.364110441834001</v>
      </c>
      <c r="Q137">
        <v>-72.393053931178002</v>
      </c>
      <c r="R137">
        <v>69</v>
      </c>
      <c r="S137">
        <v>20000</v>
      </c>
      <c r="T137" t="s">
        <v>874</v>
      </c>
      <c r="U137" t="s">
        <v>524</v>
      </c>
      <c r="V137" t="s">
        <v>1204</v>
      </c>
      <c r="W137" t="s">
        <v>526</v>
      </c>
      <c r="X137" t="s">
        <v>155</v>
      </c>
      <c r="Y137" t="s">
        <v>7</v>
      </c>
      <c r="Z137" t="s">
        <v>184</v>
      </c>
      <c r="AA137">
        <v>45209</v>
      </c>
      <c r="AB137" t="s">
        <v>1205</v>
      </c>
      <c r="AC137" t="s">
        <v>1206</v>
      </c>
      <c r="AD137">
        <v>27</v>
      </c>
      <c r="AE137" t="s">
        <v>1207</v>
      </c>
    </row>
    <row r="138" spans="1:31">
      <c r="A138">
        <v>2067</v>
      </c>
      <c r="B138" t="s">
        <v>195</v>
      </c>
      <c r="C138" t="s">
        <v>745</v>
      </c>
      <c r="D138" t="s">
        <v>581</v>
      </c>
      <c r="E138" t="s">
        <v>197</v>
      </c>
      <c r="F138" t="s">
        <v>1208</v>
      </c>
      <c r="G138" t="s">
        <v>762</v>
      </c>
      <c r="H138" t="s">
        <v>846</v>
      </c>
      <c r="I138" t="s">
        <v>1209</v>
      </c>
      <c r="J138" t="s">
        <v>912</v>
      </c>
      <c r="K138" t="s">
        <v>912</v>
      </c>
      <c r="L138" t="s">
        <v>155</v>
      </c>
      <c r="M138" t="s">
        <v>308</v>
      </c>
      <c r="P138">
        <v>46.351711092549699</v>
      </c>
      <c r="Q138">
        <v>-72.435137196265003</v>
      </c>
      <c r="R138">
        <v>89</v>
      </c>
      <c r="S138">
        <v>2000</v>
      </c>
      <c r="T138" t="s">
        <v>1210</v>
      </c>
      <c r="U138" t="s">
        <v>581</v>
      </c>
      <c r="V138" t="s">
        <v>589</v>
      </c>
      <c r="W138" t="s">
        <v>260</v>
      </c>
      <c r="X138" t="s">
        <v>155</v>
      </c>
      <c r="Y138" t="s">
        <v>7</v>
      </c>
      <c r="Z138" t="s">
        <v>184</v>
      </c>
      <c r="AA138">
        <v>44776</v>
      </c>
      <c r="AB138" t="s">
        <v>1211</v>
      </c>
      <c r="AC138" t="s">
        <v>1212</v>
      </c>
      <c r="AD138">
        <v>20</v>
      </c>
      <c r="AE138" t="s">
        <v>1213</v>
      </c>
    </row>
    <row r="139" spans="1:31">
      <c r="A139">
        <v>2068</v>
      </c>
      <c r="B139" t="s">
        <v>167</v>
      </c>
      <c r="C139" t="s">
        <v>745</v>
      </c>
      <c r="D139" t="s">
        <v>1214</v>
      </c>
      <c r="E139" t="s">
        <v>197</v>
      </c>
      <c r="F139" t="s">
        <v>1215</v>
      </c>
      <c r="G139" t="s">
        <v>797</v>
      </c>
      <c r="H139" t="s">
        <v>1216</v>
      </c>
      <c r="I139" t="s">
        <v>1217</v>
      </c>
      <c r="J139" t="s">
        <v>1218</v>
      </c>
      <c r="K139" t="s">
        <v>1219</v>
      </c>
      <c r="L139" t="s">
        <v>1148</v>
      </c>
      <c r="M139" t="s">
        <v>6</v>
      </c>
      <c r="N139">
        <v>37408</v>
      </c>
      <c r="O139" t="s">
        <v>1220</v>
      </c>
      <c r="P139">
        <v>35.0388653826694</v>
      </c>
      <c r="Q139">
        <v>-85.324031516251495</v>
      </c>
      <c r="S139">
        <v>2000</v>
      </c>
      <c r="T139" t="s">
        <v>1221</v>
      </c>
      <c r="U139" t="s">
        <v>1222</v>
      </c>
      <c r="V139" t="s">
        <v>1217</v>
      </c>
      <c r="W139" t="s">
        <v>250</v>
      </c>
      <c r="X139" t="s">
        <v>1223</v>
      </c>
      <c r="Y139" t="s">
        <v>252</v>
      </c>
      <c r="Z139" t="s">
        <v>184</v>
      </c>
      <c r="AA139">
        <v>45209</v>
      </c>
      <c r="AB139" t="s">
        <v>1224</v>
      </c>
      <c r="AC139" t="s">
        <v>1225</v>
      </c>
      <c r="AD139">
        <v>21</v>
      </c>
      <c r="AE139" t="s">
        <v>1227</v>
      </c>
    </row>
    <row r="140" spans="1:31">
      <c r="A140">
        <v>2069</v>
      </c>
      <c r="B140" t="s">
        <v>389</v>
      </c>
      <c r="C140" t="s">
        <v>745</v>
      </c>
      <c r="D140" t="s">
        <v>1214</v>
      </c>
      <c r="E140" t="s">
        <v>197</v>
      </c>
      <c r="F140" t="s">
        <v>1215</v>
      </c>
      <c r="G140" t="s">
        <v>797</v>
      </c>
      <c r="H140" t="s">
        <v>1216</v>
      </c>
      <c r="I140" t="s">
        <v>1217</v>
      </c>
      <c r="J140" t="s">
        <v>1218</v>
      </c>
      <c r="K140" t="s">
        <v>1219</v>
      </c>
      <c r="L140" t="s">
        <v>1148</v>
      </c>
      <c r="M140" t="s">
        <v>6</v>
      </c>
      <c r="N140">
        <v>37408</v>
      </c>
      <c r="O140" t="s">
        <v>1220</v>
      </c>
      <c r="P140">
        <v>35.0388653826694</v>
      </c>
      <c r="Q140">
        <v>-85.324031516251495</v>
      </c>
      <c r="S140">
        <v>10000</v>
      </c>
      <c r="T140" t="s">
        <v>1221</v>
      </c>
      <c r="U140" t="s">
        <v>1222</v>
      </c>
      <c r="V140" t="s">
        <v>1217</v>
      </c>
      <c r="W140" t="s">
        <v>250</v>
      </c>
      <c r="X140" t="s">
        <v>1223</v>
      </c>
      <c r="Y140" t="s">
        <v>252</v>
      </c>
      <c r="Z140" t="s">
        <v>184</v>
      </c>
      <c r="AA140">
        <v>45209</v>
      </c>
      <c r="AB140" t="s">
        <v>1224</v>
      </c>
      <c r="AC140" t="s">
        <v>1225</v>
      </c>
      <c r="AD140">
        <v>21</v>
      </c>
      <c r="AE140" t="s">
        <v>1227</v>
      </c>
    </row>
    <row r="141" spans="1:31">
      <c r="A141">
        <v>2070</v>
      </c>
      <c r="B141" t="s">
        <v>195</v>
      </c>
      <c r="C141" t="s">
        <v>745</v>
      </c>
      <c r="D141" t="s">
        <v>1228</v>
      </c>
      <c r="E141" t="s">
        <v>197</v>
      </c>
      <c r="F141" t="s">
        <v>1229</v>
      </c>
      <c r="G141" t="s">
        <v>797</v>
      </c>
      <c r="H141" t="s">
        <v>1216</v>
      </c>
      <c r="I141" t="s">
        <v>1217</v>
      </c>
      <c r="J141" t="s">
        <v>1230</v>
      </c>
      <c r="K141" t="s">
        <v>1219</v>
      </c>
      <c r="L141" t="s">
        <v>1148</v>
      </c>
      <c r="M141" t="s">
        <v>6</v>
      </c>
      <c r="N141">
        <v>37419</v>
      </c>
      <c r="O141" t="s">
        <v>1220</v>
      </c>
      <c r="P141">
        <v>35.012020865607099</v>
      </c>
      <c r="Q141">
        <v>-85.379126892073899</v>
      </c>
      <c r="R141">
        <v>1000</v>
      </c>
      <c r="S141">
        <v>80000</v>
      </c>
      <c r="T141" t="s">
        <v>1221</v>
      </c>
      <c r="U141" t="s">
        <v>1222</v>
      </c>
      <c r="V141" t="s">
        <v>1217</v>
      </c>
      <c r="W141" t="s">
        <v>250</v>
      </c>
      <c r="X141" t="s">
        <v>1223</v>
      </c>
      <c r="Y141" t="s">
        <v>252</v>
      </c>
      <c r="Z141" t="s">
        <v>184</v>
      </c>
      <c r="AA141">
        <v>45209</v>
      </c>
      <c r="AB141" t="s">
        <v>1231</v>
      </c>
      <c r="AC141" t="s">
        <v>1232</v>
      </c>
      <c r="AD141">
        <v>25</v>
      </c>
      <c r="AE141" t="s">
        <v>1233</v>
      </c>
    </row>
    <row r="142" spans="1:31">
      <c r="A142">
        <v>2071</v>
      </c>
      <c r="B142" t="s">
        <v>167</v>
      </c>
      <c r="C142" t="s">
        <v>745</v>
      </c>
      <c r="D142" t="s">
        <v>1234</v>
      </c>
      <c r="E142" t="s">
        <v>197</v>
      </c>
      <c r="F142" t="s">
        <v>1234</v>
      </c>
      <c r="G142" t="s">
        <v>762</v>
      </c>
      <c r="H142" t="s">
        <v>763</v>
      </c>
      <c r="I142" t="s">
        <v>1235</v>
      </c>
      <c r="J142" t="s">
        <v>1236</v>
      </c>
      <c r="K142" t="s">
        <v>1237</v>
      </c>
      <c r="L142" t="s">
        <v>435</v>
      </c>
      <c r="M142" t="s">
        <v>6</v>
      </c>
      <c r="N142">
        <v>48118</v>
      </c>
      <c r="O142" t="s">
        <v>1238</v>
      </c>
      <c r="P142">
        <v>42.324164646779103</v>
      </c>
      <c r="Q142">
        <v>-84.033761317615898</v>
      </c>
      <c r="R142" t="s">
        <v>1239</v>
      </c>
      <c r="U142" t="s">
        <v>1240</v>
      </c>
      <c r="V142" t="s">
        <v>1235</v>
      </c>
      <c r="W142" t="s">
        <v>1237</v>
      </c>
      <c r="X142" t="s">
        <v>435</v>
      </c>
      <c r="Y142" t="s">
        <v>6</v>
      </c>
      <c r="Z142" t="s">
        <v>184</v>
      </c>
      <c r="AA142">
        <v>44776</v>
      </c>
      <c r="AB142" t="s">
        <v>1241</v>
      </c>
      <c r="AC142" t="s">
        <v>1242</v>
      </c>
      <c r="AD142">
        <v>17</v>
      </c>
      <c r="AE142" t="s">
        <v>1243</v>
      </c>
    </row>
    <row r="143" spans="1:31">
      <c r="A143">
        <v>2072</v>
      </c>
      <c r="B143" t="s">
        <v>167</v>
      </c>
      <c r="C143" t="s">
        <v>745</v>
      </c>
      <c r="D143" t="s">
        <v>1244</v>
      </c>
      <c r="E143" t="s">
        <v>170</v>
      </c>
      <c r="F143" t="s">
        <v>1245</v>
      </c>
      <c r="G143" t="s">
        <v>780</v>
      </c>
      <c r="H143" t="s">
        <v>877</v>
      </c>
      <c r="I143" t="s">
        <v>624</v>
      </c>
      <c r="J143" t="s">
        <v>1246</v>
      </c>
      <c r="K143" t="s">
        <v>872</v>
      </c>
      <c r="L143" t="s">
        <v>183</v>
      </c>
      <c r="M143" t="s">
        <v>6</v>
      </c>
      <c r="N143">
        <v>28016</v>
      </c>
      <c r="O143" t="s">
        <v>1247</v>
      </c>
      <c r="P143">
        <v>35.360361173243497</v>
      </c>
      <c r="Q143">
        <v>-81.296462248504795</v>
      </c>
      <c r="U143" t="s">
        <v>1244</v>
      </c>
      <c r="V143" t="s">
        <v>624</v>
      </c>
      <c r="W143" t="s">
        <v>1248</v>
      </c>
      <c r="X143" t="s">
        <v>183</v>
      </c>
      <c r="Y143" t="s">
        <v>6</v>
      </c>
      <c r="Z143" t="s">
        <v>184</v>
      </c>
      <c r="AA143">
        <v>44422</v>
      </c>
      <c r="AB143" t="s">
        <v>1249</v>
      </c>
      <c r="AC143" t="s">
        <v>1250</v>
      </c>
      <c r="AD143">
        <v>30</v>
      </c>
    </row>
    <row r="144" spans="1:31">
      <c r="A144">
        <v>2073</v>
      </c>
      <c r="B144" t="s">
        <v>195</v>
      </c>
      <c r="C144" t="s">
        <v>745</v>
      </c>
      <c r="D144" t="s">
        <v>1244</v>
      </c>
      <c r="E144" t="s">
        <v>170</v>
      </c>
      <c r="F144" t="s">
        <v>1251</v>
      </c>
      <c r="G144" t="s">
        <v>780</v>
      </c>
      <c r="H144" t="s">
        <v>877</v>
      </c>
      <c r="I144" t="s">
        <v>624</v>
      </c>
      <c r="K144" t="s">
        <v>1252</v>
      </c>
      <c r="L144" t="s">
        <v>1148</v>
      </c>
      <c r="M144" t="s">
        <v>6</v>
      </c>
      <c r="P144">
        <v>35.334969719230202</v>
      </c>
      <c r="Q144">
        <v>-84.5276626466691</v>
      </c>
      <c r="R144">
        <v>120</v>
      </c>
      <c r="S144">
        <v>8700</v>
      </c>
      <c r="T144" t="s">
        <v>179</v>
      </c>
      <c r="U144" t="s">
        <v>1244</v>
      </c>
      <c r="V144" t="s">
        <v>624</v>
      </c>
      <c r="W144" t="s">
        <v>1248</v>
      </c>
      <c r="X144" t="s">
        <v>183</v>
      </c>
      <c r="Y144" t="s">
        <v>6</v>
      </c>
      <c r="Z144" t="s">
        <v>184</v>
      </c>
      <c r="AA144">
        <v>44899</v>
      </c>
      <c r="AB144" t="s">
        <v>1253</v>
      </c>
      <c r="AC144" t="s">
        <v>1250</v>
      </c>
      <c r="AD144">
        <v>30</v>
      </c>
      <c r="AE144" t="s">
        <v>1254</v>
      </c>
    </row>
    <row r="145" spans="1:31">
      <c r="A145">
        <v>2074</v>
      </c>
      <c r="B145" t="s">
        <v>230</v>
      </c>
      <c r="C145" t="s">
        <v>745</v>
      </c>
      <c r="D145" t="s">
        <v>1255</v>
      </c>
      <c r="E145" t="s">
        <v>197</v>
      </c>
      <c r="F145" t="s">
        <v>1256</v>
      </c>
      <c r="G145" t="s">
        <v>762</v>
      </c>
      <c r="H145" t="s">
        <v>8</v>
      </c>
      <c r="I145" t="s">
        <v>1257</v>
      </c>
      <c r="J145" t="s">
        <v>1258</v>
      </c>
      <c r="K145" t="s">
        <v>1259</v>
      </c>
      <c r="L145" t="s">
        <v>806</v>
      </c>
      <c r="M145" t="s">
        <v>6</v>
      </c>
      <c r="N145">
        <v>14850</v>
      </c>
      <c r="O145" t="s">
        <v>1260</v>
      </c>
      <c r="P145">
        <v>42.422580836428203</v>
      </c>
      <c r="Q145">
        <v>-76.501857393269404</v>
      </c>
      <c r="U145" t="s">
        <v>1255</v>
      </c>
      <c r="V145" t="s">
        <v>1257</v>
      </c>
      <c r="W145" t="s">
        <v>1259</v>
      </c>
      <c r="X145" t="s">
        <v>806</v>
      </c>
      <c r="Y145" t="s">
        <v>6</v>
      </c>
      <c r="Z145" t="s">
        <v>184</v>
      </c>
      <c r="AA145">
        <v>44891</v>
      </c>
      <c r="AB145" t="s">
        <v>1261</v>
      </c>
      <c r="AC145" t="s">
        <v>1250</v>
      </c>
      <c r="AD145">
        <v>30</v>
      </c>
      <c r="AE145" t="s">
        <v>1262</v>
      </c>
    </row>
    <row r="146" spans="1:31">
      <c r="A146">
        <v>2075</v>
      </c>
      <c r="B146" t="s">
        <v>230</v>
      </c>
      <c r="C146" t="s">
        <v>745</v>
      </c>
      <c r="D146" t="s">
        <v>1255</v>
      </c>
      <c r="E146" t="s">
        <v>197</v>
      </c>
      <c r="F146" t="s">
        <v>1256</v>
      </c>
      <c r="G146" t="s">
        <v>780</v>
      </c>
      <c r="H146" t="s">
        <v>8</v>
      </c>
      <c r="I146" t="s">
        <v>1257</v>
      </c>
      <c r="J146" t="s">
        <v>1258</v>
      </c>
      <c r="K146" t="s">
        <v>1259</v>
      </c>
      <c r="L146" t="s">
        <v>806</v>
      </c>
      <c r="M146" t="s">
        <v>6</v>
      </c>
      <c r="N146">
        <v>14850</v>
      </c>
      <c r="O146" t="s">
        <v>1260</v>
      </c>
      <c r="P146">
        <v>42.422580836428203</v>
      </c>
      <c r="Q146">
        <v>-76.501857393269404</v>
      </c>
      <c r="U146" t="s">
        <v>1255</v>
      </c>
      <c r="V146" t="s">
        <v>1257</v>
      </c>
      <c r="W146" t="s">
        <v>1259</v>
      </c>
      <c r="X146" t="s">
        <v>806</v>
      </c>
      <c r="Y146" t="s">
        <v>6</v>
      </c>
      <c r="Z146" t="s">
        <v>184</v>
      </c>
      <c r="AA146">
        <v>44891</v>
      </c>
      <c r="AB146" t="s">
        <v>1261</v>
      </c>
      <c r="AC146" t="s">
        <v>1263</v>
      </c>
      <c r="AD146">
        <v>30</v>
      </c>
      <c r="AE146" t="s">
        <v>1262</v>
      </c>
    </row>
    <row r="147" spans="1:31">
      <c r="A147">
        <v>2076</v>
      </c>
      <c r="B147" t="s">
        <v>195</v>
      </c>
      <c r="C147" t="s">
        <v>745</v>
      </c>
      <c r="D147" t="s">
        <v>1264</v>
      </c>
      <c r="E147" t="s">
        <v>197</v>
      </c>
      <c r="F147" t="s">
        <v>1265</v>
      </c>
      <c r="G147" t="s">
        <v>780</v>
      </c>
      <c r="H147" t="s">
        <v>189</v>
      </c>
      <c r="I147" t="s">
        <v>1266</v>
      </c>
      <c r="J147" t="s">
        <v>1267</v>
      </c>
      <c r="K147" t="s">
        <v>215</v>
      </c>
      <c r="L147" t="s">
        <v>212</v>
      </c>
      <c r="M147" t="s">
        <v>7</v>
      </c>
      <c r="N147" t="s">
        <v>1268</v>
      </c>
      <c r="O147" t="s">
        <v>1269</v>
      </c>
      <c r="P147">
        <v>43.650490683347897</v>
      </c>
      <c r="Q147">
        <v>-79.380438045974103</v>
      </c>
      <c r="U147" t="s">
        <v>1264</v>
      </c>
      <c r="V147" t="s">
        <v>1266</v>
      </c>
      <c r="W147" t="s">
        <v>215</v>
      </c>
      <c r="X147" t="s">
        <v>212</v>
      </c>
      <c r="Y147" t="s">
        <v>7</v>
      </c>
      <c r="Z147" t="s">
        <v>184</v>
      </c>
      <c r="AA147">
        <v>45295</v>
      </c>
      <c r="AB147" t="s">
        <v>1270</v>
      </c>
      <c r="AC147" t="s">
        <v>1271</v>
      </c>
      <c r="AD147">
        <v>26</v>
      </c>
      <c r="AE147" t="s">
        <v>1272</v>
      </c>
    </row>
    <row r="148" spans="1:31">
      <c r="A148">
        <v>2077</v>
      </c>
      <c r="B148" t="s">
        <v>167</v>
      </c>
      <c r="C148" t="s">
        <v>745</v>
      </c>
      <c r="D148" t="s">
        <v>1273</v>
      </c>
      <c r="E148" t="s">
        <v>197</v>
      </c>
      <c r="F148" t="s">
        <v>1274</v>
      </c>
      <c r="G148" t="s">
        <v>762</v>
      </c>
      <c r="H148" t="s">
        <v>773</v>
      </c>
      <c r="I148" t="s">
        <v>1275</v>
      </c>
      <c r="J148" t="s">
        <v>1276</v>
      </c>
      <c r="K148" t="s">
        <v>1277</v>
      </c>
      <c r="L148" t="s">
        <v>183</v>
      </c>
      <c r="M148" t="s">
        <v>6</v>
      </c>
      <c r="N148">
        <v>28655</v>
      </c>
      <c r="O148" t="s">
        <v>1278</v>
      </c>
      <c r="P148">
        <v>35.7317910373324</v>
      </c>
      <c r="Q148">
        <v>-81.724254443171006</v>
      </c>
      <c r="U148" t="s">
        <v>1273</v>
      </c>
      <c r="V148" t="s">
        <v>1275</v>
      </c>
      <c r="W148" t="s">
        <v>1279</v>
      </c>
      <c r="X148" t="s">
        <v>1280</v>
      </c>
      <c r="Y148" t="s">
        <v>918</v>
      </c>
      <c r="Z148" t="s">
        <v>184</v>
      </c>
      <c r="AA148">
        <v>44899</v>
      </c>
      <c r="AB148" t="s">
        <v>1281</v>
      </c>
      <c r="AC148" t="s">
        <v>1282</v>
      </c>
      <c r="AD148">
        <v>29</v>
      </c>
      <c r="AE148" t="s">
        <v>1283</v>
      </c>
    </row>
    <row r="149" spans="1:31">
      <c r="A149">
        <v>2078</v>
      </c>
      <c r="B149" t="s">
        <v>167</v>
      </c>
      <c r="C149" t="s">
        <v>745</v>
      </c>
      <c r="D149" t="s">
        <v>1273</v>
      </c>
      <c r="E149" t="s">
        <v>197</v>
      </c>
      <c r="F149" t="s">
        <v>1284</v>
      </c>
      <c r="G149" t="s">
        <v>762</v>
      </c>
      <c r="H149" t="s">
        <v>773</v>
      </c>
      <c r="I149" t="s">
        <v>1275</v>
      </c>
      <c r="J149" t="s">
        <v>1285</v>
      </c>
      <c r="K149" t="s">
        <v>1286</v>
      </c>
      <c r="L149" t="s">
        <v>1287</v>
      </c>
      <c r="M149" t="s">
        <v>6</v>
      </c>
      <c r="N149">
        <v>19608</v>
      </c>
      <c r="O149" t="s">
        <v>1288</v>
      </c>
      <c r="P149">
        <v>40.304335499614503</v>
      </c>
      <c r="Q149">
        <v>-76.046881712878104</v>
      </c>
      <c r="U149" t="s">
        <v>1273</v>
      </c>
      <c r="V149" t="s">
        <v>1275</v>
      </c>
      <c r="W149" t="s">
        <v>1279</v>
      </c>
      <c r="X149" t="s">
        <v>1280</v>
      </c>
      <c r="Y149" t="s">
        <v>918</v>
      </c>
      <c r="Z149" t="s">
        <v>184</v>
      </c>
      <c r="AA149">
        <v>44899</v>
      </c>
      <c r="AB149" t="s">
        <v>1289</v>
      </c>
      <c r="AC149" t="s">
        <v>1290</v>
      </c>
      <c r="AD149">
        <v>28</v>
      </c>
    </row>
    <row r="150" spans="1:31">
      <c r="A150">
        <v>2079</v>
      </c>
      <c r="B150" t="s">
        <v>167</v>
      </c>
      <c r="C150" t="s">
        <v>745</v>
      </c>
      <c r="D150" t="s">
        <v>1273</v>
      </c>
      <c r="E150" t="s">
        <v>197</v>
      </c>
      <c r="F150" t="s">
        <v>1291</v>
      </c>
      <c r="G150" t="s">
        <v>762</v>
      </c>
      <c r="H150" t="s">
        <v>773</v>
      </c>
      <c r="I150" t="s">
        <v>1275</v>
      </c>
      <c r="J150" t="s">
        <v>1292</v>
      </c>
      <c r="K150" t="s">
        <v>1293</v>
      </c>
      <c r="L150" t="s">
        <v>1287</v>
      </c>
      <c r="M150" t="s">
        <v>6</v>
      </c>
      <c r="N150">
        <v>15857</v>
      </c>
      <c r="O150" t="s">
        <v>1294</v>
      </c>
      <c r="P150">
        <v>41.431434406432999</v>
      </c>
      <c r="Q150">
        <v>-78.543045646695305</v>
      </c>
      <c r="U150" t="s">
        <v>1273</v>
      </c>
      <c r="V150" t="s">
        <v>1275</v>
      </c>
      <c r="W150" t="s">
        <v>1279</v>
      </c>
      <c r="X150" t="s">
        <v>1280</v>
      </c>
      <c r="Y150" t="s">
        <v>918</v>
      </c>
      <c r="Z150" t="s">
        <v>184</v>
      </c>
      <c r="AA150">
        <v>44899</v>
      </c>
      <c r="AB150" t="s">
        <v>1281</v>
      </c>
      <c r="AC150" t="s">
        <v>1290</v>
      </c>
      <c r="AD150">
        <v>28</v>
      </c>
    </row>
    <row r="151" spans="1:31">
      <c r="A151">
        <v>2080</v>
      </c>
      <c r="B151" t="s">
        <v>167</v>
      </c>
      <c r="C151" t="s">
        <v>745</v>
      </c>
      <c r="D151" t="s">
        <v>1273</v>
      </c>
      <c r="E151" t="s">
        <v>197</v>
      </c>
      <c r="F151" t="s">
        <v>1295</v>
      </c>
      <c r="G151" t="s">
        <v>762</v>
      </c>
      <c r="H151" t="s">
        <v>773</v>
      </c>
      <c r="I151" t="s">
        <v>1275</v>
      </c>
      <c r="J151" t="s">
        <v>1296</v>
      </c>
      <c r="K151" t="s">
        <v>1297</v>
      </c>
      <c r="L151" t="s">
        <v>249</v>
      </c>
      <c r="M151" t="s">
        <v>6</v>
      </c>
      <c r="N151">
        <v>91355</v>
      </c>
      <c r="O151" t="s">
        <v>1298</v>
      </c>
      <c r="P151">
        <v>34.436055757100398</v>
      </c>
      <c r="Q151">
        <v>-118.588908832101</v>
      </c>
      <c r="U151" t="s">
        <v>1273</v>
      </c>
      <c r="V151" t="s">
        <v>1275</v>
      </c>
      <c r="W151" t="s">
        <v>1279</v>
      </c>
      <c r="X151" t="s">
        <v>1280</v>
      </c>
      <c r="Y151" t="s">
        <v>918</v>
      </c>
      <c r="Z151" t="s">
        <v>184</v>
      </c>
      <c r="AA151">
        <v>44899</v>
      </c>
      <c r="AB151" t="s">
        <v>1281</v>
      </c>
      <c r="AC151" t="s">
        <v>1290</v>
      </c>
      <c r="AD151">
        <v>28</v>
      </c>
    </row>
    <row r="152" spans="1:31">
      <c r="A152">
        <v>2081</v>
      </c>
      <c r="B152" t="s">
        <v>167</v>
      </c>
      <c r="C152" t="s">
        <v>745</v>
      </c>
      <c r="D152" t="s">
        <v>1299</v>
      </c>
      <c r="E152" t="s">
        <v>197</v>
      </c>
      <c r="F152" t="s">
        <v>1300</v>
      </c>
      <c r="G152" t="s">
        <v>780</v>
      </c>
      <c r="H152" t="s">
        <v>1301</v>
      </c>
      <c r="I152" t="s">
        <v>496</v>
      </c>
      <c r="J152" t="s">
        <v>1302</v>
      </c>
      <c r="K152" t="s">
        <v>1300</v>
      </c>
      <c r="L152" t="s">
        <v>1006</v>
      </c>
      <c r="M152" t="s">
        <v>7</v>
      </c>
      <c r="N152" t="s">
        <v>1303</v>
      </c>
      <c r="O152" t="s">
        <v>1304</v>
      </c>
      <c r="P152">
        <v>53.719682066525301</v>
      </c>
      <c r="Q152">
        <v>-113.190432815544</v>
      </c>
      <c r="R152">
        <v>750</v>
      </c>
      <c r="S152">
        <v>31184</v>
      </c>
      <c r="T152" t="s">
        <v>1305</v>
      </c>
      <c r="U152" t="s">
        <v>1299</v>
      </c>
      <c r="V152" t="s">
        <v>1306</v>
      </c>
      <c r="W152" t="s">
        <v>215</v>
      </c>
      <c r="X152" t="s">
        <v>212</v>
      </c>
      <c r="Y152" t="s">
        <v>215</v>
      </c>
      <c r="Z152" t="s">
        <v>184</v>
      </c>
      <c r="AA152">
        <v>44776</v>
      </c>
      <c r="AB152" t="s">
        <v>1307</v>
      </c>
      <c r="AC152" t="s">
        <v>1308</v>
      </c>
      <c r="AD152">
        <v>28</v>
      </c>
      <c r="AE152" t="s">
        <v>1309</v>
      </c>
    </row>
    <row r="153" spans="1:31">
      <c r="A153">
        <v>2082</v>
      </c>
      <c r="B153" t="s">
        <v>167</v>
      </c>
      <c r="C153" t="s">
        <v>745</v>
      </c>
      <c r="D153" t="s">
        <v>1299</v>
      </c>
      <c r="E153" t="s">
        <v>197</v>
      </c>
      <c r="F153" t="s">
        <v>1300</v>
      </c>
      <c r="G153" t="s">
        <v>780</v>
      </c>
      <c r="H153" t="s">
        <v>1310</v>
      </c>
      <c r="I153" t="s">
        <v>496</v>
      </c>
      <c r="J153" t="s">
        <v>1302</v>
      </c>
      <c r="K153" t="s">
        <v>1300</v>
      </c>
      <c r="L153" t="s">
        <v>1006</v>
      </c>
      <c r="M153" t="s">
        <v>7</v>
      </c>
      <c r="N153" t="s">
        <v>1303</v>
      </c>
      <c r="O153" t="s">
        <v>1304</v>
      </c>
      <c r="P153">
        <v>53.719682066525301</v>
      </c>
      <c r="Q153">
        <v>-113.190432815544</v>
      </c>
      <c r="R153">
        <v>750</v>
      </c>
      <c r="S153">
        <v>3526</v>
      </c>
      <c r="T153" t="s">
        <v>1311</v>
      </c>
      <c r="U153" t="s">
        <v>1299</v>
      </c>
      <c r="V153" t="s">
        <v>1306</v>
      </c>
      <c r="W153" t="s">
        <v>215</v>
      </c>
      <c r="X153" t="s">
        <v>503</v>
      </c>
      <c r="Y153" t="s">
        <v>7</v>
      </c>
      <c r="Z153" t="s">
        <v>184</v>
      </c>
      <c r="AA153">
        <v>44776</v>
      </c>
      <c r="AB153" t="s">
        <v>1307</v>
      </c>
      <c r="AC153" t="s">
        <v>1308</v>
      </c>
      <c r="AD153">
        <v>28</v>
      </c>
      <c r="AE153" t="s">
        <v>1309</v>
      </c>
    </row>
    <row r="154" spans="1:31">
      <c r="A154">
        <v>2083</v>
      </c>
      <c r="B154" t="s">
        <v>230</v>
      </c>
      <c r="C154" t="s">
        <v>745</v>
      </c>
      <c r="D154" t="s">
        <v>1312</v>
      </c>
      <c r="E154" t="s">
        <v>170</v>
      </c>
      <c r="F154" t="s">
        <v>1313</v>
      </c>
      <c r="G154" t="s">
        <v>797</v>
      </c>
      <c r="H154" t="s">
        <v>798</v>
      </c>
      <c r="I154" t="s">
        <v>1314</v>
      </c>
      <c r="J154" t="s">
        <v>1315</v>
      </c>
      <c r="K154" t="s">
        <v>1313</v>
      </c>
      <c r="L154" t="s">
        <v>249</v>
      </c>
      <c r="M154" t="s">
        <v>6</v>
      </c>
      <c r="N154">
        <v>94501</v>
      </c>
      <c r="O154" t="s">
        <v>1316</v>
      </c>
      <c r="P154">
        <v>37.7871635582854</v>
      </c>
      <c r="Q154">
        <v>-122.277362231468</v>
      </c>
      <c r="R154">
        <v>350</v>
      </c>
      <c r="S154">
        <v>20</v>
      </c>
      <c r="T154" t="s">
        <v>1317</v>
      </c>
      <c r="U154" t="s">
        <v>1318</v>
      </c>
      <c r="V154" t="s">
        <v>1314</v>
      </c>
      <c r="W154" t="s">
        <v>1313</v>
      </c>
      <c r="X154" t="s">
        <v>249</v>
      </c>
      <c r="Y154" t="s">
        <v>6</v>
      </c>
      <c r="Z154" t="s">
        <v>184</v>
      </c>
      <c r="AA154">
        <v>45092</v>
      </c>
      <c r="AB154" t="s">
        <v>1319</v>
      </c>
      <c r="AC154" t="s">
        <v>1320</v>
      </c>
      <c r="AD154">
        <v>21</v>
      </c>
      <c r="AE154" t="s">
        <v>1321</v>
      </c>
    </row>
    <row r="155" spans="1:31">
      <c r="A155">
        <v>2084</v>
      </c>
      <c r="B155" t="s">
        <v>195</v>
      </c>
      <c r="C155" t="s">
        <v>745</v>
      </c>
      <c r="D155" t="s">
        <v>1318</v>
      </c>
      <c r="E155" t="s">
        <v>170</v>
      </c>
      <c r="F155" t="s">
        <v>1322</v>
      </c>
      <c r="G155" t="s">
        <v>797</v>
      </c>
      <c r="H155" t="s">
        <v>798</v>
      </c>
      <c r="I155" t="s">
        <v>1314</v>
      </c>
      <c r="J155" t="s">
        <v>1323</v>
      </c>
      <c r="K155" t="s">
        <v>1322</v>
      </c>
      <c r="L155" t="s">
        <v>359</v>
      </c>
      <c r="M155" t="s">
        <v>6</v>
      </c>
      <c r="N155">
        <v>98837</v>
      </c>
      <c r="P155">
        <v>47.141408317326203</v>
      </c>
      <c r="Q155">
        <v>-119.19109836871201</v>
      </c>
      <c r="R155">
        <v>300</v>
      </c>
      <c r="S155">
        <v>150</v>
      </c>
      <c r="T155" t="s">
        <v>1317</v>
      </c>
      <c r="U155" t="s">
        <v>1318</v>
      </c>
      <c r="V155" t="s">
        <v>1314</v>
      </c>
      <c r="W155" t="s">
        <v>1313</v>
      </c>
      <c r="X155" t="s">
        <v>249</v>
      </c>
      <c r="Y155" t="s">
        <v>6</v>
      </c>
      <c r="Z155" t="s">
        <v>184</v>
      </c>
      <c r="AA155">
        <v>45092</v>
      </c>
      <c r="AB155" t="s">
        <v>1324</v>
      </c>
      <c r="AC155" t="s">
        <v>1320</v>
      </c>
      <c r="AD155">
        <v>21</v>
      </c>
      <c r="AE155" t="s">
        <v>1325</v>
      </c>
    </row>
    <row r="156" spans="1:31">
      <c r="A156">
        <v>2085</v>
      </c>
      <c r="B156" t="s">
        <v>195</v>
      </c>
      <c r="C156" t="s">
        <v>745</v>
      </c>
      <c r="D156" t="s">
        <v>1326</v>
      </c>
      <c r="E156" t="s">
        <v>197</v>
      </c>
      <c r="F156" t="s">
        <v>1327</v>
      </c>
      <c r="G156" t="s">
        <v>780</v>
      </c>
      <c r="H156" t="s">
        <v>1000</v>
      </c>
      <c r="I156" t="s">
        <v>1328</v>
      </c>
      <c r="J156" t="s">
        <v>1329</v>
      </c>
      <c r="K156" t="s">
        <v>1330</v>
      </c>
      <c r="L156" t="s">
        <v>1331</v>
      </c>
      <c r="M156" t="s">
        <v>961</v>
      </c>
      <c r="O156" t="s">
        <v>1332</v>
      </c>
      <c r="P156">
        <v>29.809914301978001</v>
      </c>
      <c r="Q156">
        <v>-109.141236942421</v>
      </c>
      <c r="R156">
        <v>169</v>
      </c>
      <c r="S156">
        <v>6580</v>
      </c>
      <c r="T156" t="s">
        <v>179</v>
      </c>
      <c r="U156" t="s">
        <v>1333</v>
      </c>
      <c r="V156" t="s">
        <v>1328</v>
      </c>
      <c r="W156" t="s">
        <v>286</v>
      </c>
      <c r="X156" t="s">
        <v>1334</v>
      </c>
      <c r="Y156" t="s">
        <v>692</v>
      </c>
      <c r="Z156" t="s">
        <v>184</v>
      </c>
      <c r="AA156">
        <v>44776</v>
      </c>
      <c r="AB156" t="s">
        <v>1335</v>
      </c>
      <c r="AC156" t="s">
        <v>1336</v>
      </c>
      <c r="AD156">
        <v>21</v>
      </c>
      <c r="AE156" t="s">
        <v>1337</v>
      </c>
    </row>
    <row r="157" spans="1:31">
      <c r="A157">
        <v>2086</v>
      </c>
      <c r="B157" t="s">
        <v>167</v>
      </c>
      <c r="C157" t="s">
        <v>745</v>
      </c>
      <c r="D157" t="s">
        <v>1338</v>
      </c>
      <c r="E157" t="s">
        <v>197</v>
      </c>
      <c r="F157" t="s">
        <v>1339</v>
      </c>
      <c r="G157" t="s">
        <v>1340</v>
      </c>
      <c r="H157" t="s">
        <v>1341</v>
      </c>
      <c r="I157" t="s">
        <v>1342</v>
      </c>
      <c r="J157" t="s">
        <v>1343</v>
      </c>
      <c r="K157" t="s">
        <v>1344</v>
      </c>
      <c r="L157" t="s">
        <v>927</v>
      </c>
      <c r="M157" t="s">
        <v>6</v>
      </c>
      <c r="N157">
        <v>45232</v>
      </c>
      <c r="P157">
        <v>39.170567555550299</v>
      </c>
      <c r="Q157">
        <v>-84.507057917372705</v>
      </c>
      <c r="U157" t="s">
        <v>1345</v>
      </c>
      <c r="V157" t="s">
        <v>1342</v>
      </c>
      <c r="W157" t="s">
        <v>1346</v>
      </c>
      <c r="X157" t="s">
        <v>1347</v>
      </c>
      <c r="Y157" t="s">
        <v>6</v>
      </c>
      <c r="Z157" t="s">
        <v>184</v>
      </c>
      <c r="AA157">
        <v>45289</v>
      </c>
      <c r="AB157" t="s">
        <v>1348</v>
      </c>
      <c r="AC157" t="s">
        <v>1349</v>
      </c>
      <c r="AD157">
        <v>27</v>
      </c>
    </row>
    <row r="158" spans="1:31">
      <c r="A158">
        <v>2087</v>
      </c>
      <c r="B158" t="s">
        <v>167</v>
      </c>
      <c r="C158" t="s">
        <v>745</v>
      </c>
      <c r="D158" t="s">
        <v>1350</v>
      </c>
      <c r="E158" t="s">
        <v>197</v>
      </c>
      <c r="F158" t="s">
        <v>1351</v>
      </c>
      <c r="G158" t="s">
        <v>762</v>
      </c>
      <c r="H158" t="s">
        <v>846</v>
      </c>
      <c r="I158" t="s">
        <v>1352</v>
      </c>
      <c r="J158" t="s">
        <v>1353</v>
      </c>
      <c r="K158" t="s">
        <v>1354</v>
      </c>
      <c r="L158" t="s">
        <v>841</v>
      </c>
      <c r="M158" t="s">
        <v>6</v>
      </c>
      <c r="N158">
        <v>60638</v>
      </c>
      <c r="O158" t="s">
        <v>1355</v>
      </c>
      <c r="P158">
        <v>41.773344110620798</v>
      </c>
      <c r="Q158">
        <v>-87.752246344006295</v>
      </c>
      <c r="R158">
        <v>300</v>
      </c>
      <c r="U158" t="s">
        <v>1350</v>
      </c>
      <c r="V158" t="s">
        <v>1352</v>
      </c>
      <c r="W158" t="s">
        <v>840</v>
      </c>
      <c r="X158" t="s">
        <v>841</v>
      </c>
      <c r="Y158" t="s">
        <v>6</v>
      </c>
      <c r="Z158" t="s">
        <v>184</v>
      </c>
      <c r="AA158">
        <v>44780</v>
      </c>
      <c r="AB158" t="s">
        <v>1356</v>
      </c>
      <c r="AC158" t="s">
        <v>1357</v>
      </c>
      <c r="AD158">
        <v>18</v>
      </c>
      <c r="AE158" t="s">
        <v>1358</v>
      </c>
    </row>
    <row r="159" spans="1:31">
      <c r="A159">
        <v>2088</v>
      </c>
      <c r="B159" t="s">
        <v>167</v>
      </c>
      <c r="C159" t="s">
        <v>745</v>
      </c>
      <c r="D159" t="s">
        <v>1350</v>
      </c>
      <c r="E159" t="s">
        <v>197</v>
      </c>
      <c r="F159" t="s">
        <v>1359</v>
      </c>
      <c r="G159" t="s">
        <v>762</v>
      </c>
      <c r="H159" t="s">
        <v>846</v>
      </c>
      <c r="I159" t="s">
        <v>1352</v>
      </c>
      <c r="J159" t="s">
        <v>1360</v>
      </c>
      <c r="K159" t="s">
        <v>840</v>
      </c>
      <c r="L159" t="s">
        <v>841</v>
      </c>
      <c r="M159" t="s">
        <v>6</v>
      </c>
      <c r="N159">
        <v>60632</v>
      </c>
      <c r="O159" t="s">
        <v>1361</v>
      </c>
      <c r="P159">
        <v>41.827085773592003</v>
      </c>
      <c r="Q159">
        <v>-87.731517745859804</v>
      </c>
      <c r="R159">
        <v>300</v>
      </c>
      <c r="U159" t="s">
        <v>1350</v>
      </c>
      <c r="V159" t="s">
        <v>1352</v>
      </c>
      <c r="W159" t="s">
        <v>840</v>
      </c>
      <c r="X159" t="s">
        <v>841</v>
      </c>
      <c r="Y159" t="s">
        <v>6</v>
      </c>
      <c r="Z159" t="s">
        <v>184</v>
      </c>
      <c r="AA159">
        <v>44780</v>
      </c>
      <c r="AB159" t="s">
        <v>1362</v>
      </c>
      <c r="AC159" t="s">
        <v>1357</v>
      </c>
      <c r="AD159">
        <v>18</v>
      </c>
      <c r="AE159" t="s">
        <v>1358</v>
      </c>
    </row>
    <row r="160" spans="1:31">
      <c r="A160">
        <v>2089</v>
      </c>
      <c r="B160" t="s">
        <v>389</v>
      </c>
      <c r="C160" t="s">
        <v>745</v>
      </c>
      <c r="D160" t="s">
        <v>1363</v>
      </c>
      <c r="E160" t="s">
        <v>197</v>
      </c>
      <c r="F160" t="s">
        <v>1364</v>
      </c>
      <c r="G160" t="s">
        <v>797</v>
      </c>
      <c r="H160" t="s">
        <v>465</v>
      </c>
      <c r="I160" t="s">
        <v>1365</v>
      </c>
      <c r="J160" t="s">
        <v>1366</v>
      </c>
      <c r="K160" t="s">
        <v>1367</v>
      </c>
      <c r="L160" t="s">
        <v>767</v>
      </c>
      <c r="M160" t="s">
        <v>6</v>
      </c>
      <c r="N160">
        <v>71373</v>
      </c>
      <c r="P160">
        <v>31.5480766284055</v>
      </c>
      <c r="Q160">
        <v>-91.487466659750297</v>
      </c>
      <c r="R160">
        <v>101</v>
      </c>
      <c r="S160">
        <v>11250</v>
      </c>
      <c r="T160" t="s">
        <v>1368</v>
      </c>
      <c r="U160" t="s">
        <v>1369</v>
      </c>
      <c r="V160" t="s">
        <v>1365</v>
      </c>
      <c r="W160" t="s">
        <v>1370</v>
      </c>
      <c r="X160" t="s">
        <v>397</v>
      </c>
      <c r="Y160" t="s">
        <v>252</v>
      </c>
      <c r="Z160" t="s">
        <v>184</v>
      </c>
      <c r="AA160">
        <v>44892</v>
      </c>
      <c r="AB160" t="s">
        <v>1371</v>
      </c>
      <c r="AC160" t="s">
        <v>1372</v>
      </c>
      <c r="AD160">
        <v>25</v>
      </c>
      <c r="AE160" t="s">
        <v>1373</v>
      </c>
    </row>
    <row r="161" spans="1:35">
      <c r="A161">
        <v>2090</v>
      </c>
      <c r="B161" t="s">
        <v>389</v>
      </c>
      <c r="C161" t="s">
        <v>745</v>
      </c>
      <c r="D161" t="s">
        <v>1374</v>
      </c>
      <c r="E161" t="s">
        <v>197</v>
      </c>
      <c r="F161" t="s">
        <v>1375</v>
      </c>
      <c r="G161" t="s">
        <v>780</v>
      </c>
      <c r="H161" t="s">
        <v>877</v>
      </c>
      <c r="I161" t="s">
        <v>1376</v>
      </c>
      <c r="J161" t="s">
        <v>1377</v>
      </c>
      <c r="K161" t="s">
        <v>1378</v>
      </c>
      <c r="L161" t="s">
        <v>985</v>
      </c>
      <c r="M161" t="s">
        <v>6</v>
      </c>
      <c r="N161">
        <v>78380</v>
      </c>
      <c r="P161">
        <v>28.337244202207401</v>
      </c>
      <c r="Q161">
        <v>-97.671116644717202</v>
      </c>
      <c r="R161">
        <v>400</v>
      </c>
      <c r="S161">
        <v>50</v>
      </c>
      <c r="T161" t="s">
        <v>1379</v>
      </c>
      <c r="U161" t="s">
        <v>1374</v>
      </c>
      <c r="V161" t="s">
        <v>1376</v>
      </c>
      <c r="W161" t="s">
        <v>1380</v>
      </c>
      <c r="X161" t="s">
        <v>985</v>
      </c>
      <c r="Y161" t="s">
        <v>6</v>
      </c>
      <c r="Z161" t="s">
        <v>184</v>
      </c>
      <c r="AA161">
        <v>45094</v>
      </c>
      <c r="AB161" t="s">
        <v>1381</v>
      </c>
      <c r="AC161" t="s">
        <v>1382</v>
      </c>
      <c r="AD161">
        <v>26</v>
      </c>
      <c r="AE161" t="s">
        <v>1383</v>
      </c>
    </row>
    <row r="162" spans="1:35">
      <c r="A162">
        <v>2091</v>
      </c>
      <c r="B162" t="s">
        <v>167</v>
      </c>
      <c r="C162" t="s">
        <v>745</v>
      </c>
      <c r="D162" t="s">
        <v>1374</v>
      </c>
      <c r="E162" t="s">
        <v>197</v>
      </c>
      <c r="F162" t="s">
        <v>1384</v>
      </c>
      <c r="G162" t="s">
        <v>780</v>
      </c>
      <c r="H162" t="s">
        <v>8</v>
      </c>
      <c r="I162" t="s">
        <v>1376</v>
      </c>
      <c r="J162" t="s">
        <v>1385</v>
      </c>
      <c r="K162" t="s">
        <v>1380</v>
      </c>
      <c r="L162" t="s">
        <v>985</v>
      </c>
      <c r="M162" t="s">
        <v>6</v>
      </c>
      <c r="N162">
        <v>78725</v>
      </c>
      <c r="O162" t="s">
        <v>1386</v>
      </c>
      <c r="P162">
        <v>30.23</v>
      </c>
      <c r="Q162">
        <v>-97.6</v>
      </c>
      <c r="R162">
        <v>20000</v>
      </c>
      <c r="S162">
        <v>100</v>
      </c>
      <c r="T162" t="s">
        <v>1387</v>
      </c>
      <c r="U162" t="s">
        <v>1374</v>
      </c>
      <c r="V162" t="s">
        <v>1376</v>
      </c>
      <c r="W162" t="s">
        <v>1380</v>
      </c>
      <c r="X162" t="s">
        <v>985</v>
      </c>
      <c r="Y162" t="s">
        <v>6</v>
      </c>
      <c r="Z162" t="s">
        <v>184</v>
      </c>
      <c r="AA162">
        <v>45094</v>
      </c>
      <c r="AB162" t="s">
        <v>1388</v>
      </c>
      <c r="AC162" t="s">
        <v>1382</v>
      </c>
      <c r="AD162">
        <v>26</v>
      </c>
    </row>
    <row r="163" spans="1:35">
      <c r="A163">
        <v>2092</v>
      </c>
      <c r="B163" t="s">
        <v>7105</v>
      </c>
      <c r="C163" t="s">
        <v>745</v>
      </c>
      <c r="D163" t="s">
        <v>7097</v>
      </c>
      <c r="E163" t="s">
        <v>170</v>
      </c>
      <c r="F163" t="s">
        <v>7097</v>
      </c>
      <c r="G163" t="s">
        <v>7098</v>
      </c>
      <c r="H163" t="s">
        <v>7099</v>
      </c>
      <c r="I163" t="s">
        <v>7101</v>
      </c>
      <c r="J163" t="s">
        <v>7100</v>
      </c>
      <c r="K163" t="s">
        <v>1989</v>
      </c>
      <c r="L163" t="s">
        <v>435</v>
      </c>
      <c r="M163" t="s">
        <v>6</v>
      </c>
      <c r="N163">
        <v>48103</v>
      </c>
      <c r="P163">
        <v>42.277501606318999</v>
      </c>
      <c r="Q163">
        <v>-83.800691417212406</v>
      </c>
      <c r="R163">
        <v>7</v>
      </c>
      <c r="U163" t="s">
        <v>7097</v>
      </c>
      <c r="V163" t="s">
        <v>7101</v>
      </c>
      <c r="W163" t="s">
        <v>1989</v>
      </c>
      <c r="X163" t="s">
        <v>435</v>
      </c>
      <c r="Y163" t="s">
        <v>6</v>
      </c>
      <c r="Z163" t="s">
        <v>184</v>
      </c>
      <c r="AA163">
        <v>45339</v>
      </c>
      <c r="AB163" t="s">
        <v>861</v>
      </c>
      <c r="AC163" t="s">
        <v>7102</v>
      </c>
      <c r="AD163">
        <v>23</v>
      </c>
      <c r="AF163" t="s">
        <v>7095</v>
      </c>
      <c r="AG163" t="s">
        <v>7096</v>
      </c>
    </row>
    <row r="164" spans="1:35">
      <c r="A164">
        <v>2093</v>
      </c>
      <c r="B164" t="s">
        <v>230</v>
      </c>
      <c r="C164" t="s">
        <v>745</v>
      </c>
      <c r="D164" t="s">
        <v>672</v>
      </c>
      <c r="E164" t="s">
        <v>170</v>
      </c>
      <c r="F164" t="s">
        <v>1389</v>
      </c>
      <c r="G164" t="s">
        <v>780</v>
      </c>
      <c r="H164" t="s">
        <v>1014</v>
      </c>
      <c r="I164" t="s">
        <v>675</v>
      </c>
      <c r="J164" t="s">
        <v>1390</v>
      </c>
      <c r="L164" t="s">
        <v>985</v>
      </c>
      <c r="M164" t="s">
        <v>6</v>
      </c>
      <c r="P164">
        <v>29.6072933822301</v>
      </c>
      <c r="Q164">
        <v>-95.523344038028199</v>
      </c>
      <c r="R164">
        <v>1170</v>
      </c>
      <c r="S164">
        <v>5500</v>
      </c>
      <c r="T164" t="s">
        <v>1391</v>
      </c>
      <c r="U164" t="s">
        <v>672</v>
      </c>
      <c r="V164" t="s">
        <v>675</v>
      </c>
      <c r="W164" t="s">
        <v>225</v>
      </c>
      <c r="X164" t="s">
        <v>226</v>
      </c>
      <c r="Y164" t="s">
        <v>7</v>
      </c>
      <c r="Z164" t="s">
        <v>184</v>
      </c>
      <c r="AA164">
        <v>44780</v>
      </c>
      <c r="AB164" t="s">
        <v>1392</v>
      </c>
      <c r="AC164" t="s">
        <v>1393</v>
      </c>
      <c r="AD164">
        <v>25</v>
      </c>
    </row>
    <row r="165" spans="1:35">
      <c r="A165">
        <v>2094</v>
      </c>
      <c r="B165" t="s">
        <v>230</v>
      </c>
      <c r="C165" t="s">
        <v>745</v>
      </c>
      <c r="D165" t="s">
        <v>672</v>
      </c>
      <c r="E165" t="s">
        <v>170</v>
      </c>
      <c r="F165" t="s">
        <v>1389</v>
      </c>
      <c r="G165" t="s">
        <v>780</v>
      </c>
      <c r="H165" t="s">
        <v>1394</v>
      </c>
      <c r="I165" t="s">
        <v>675</v>
      </c>
      <c r="J165" t="s">
        <v>1390</v>
      </c>
      <c r="L165" t="s">
        <v>985</v>
      </c>
      <c r="M165" t="s">
        <v>6</v>
      </c>
      <c r="P165">
        <v>29.6072933822301</v>
      </c>
      <c r="Q165">
        <v>-95.523344038028199</v>
      </c>
      <c r="R165">
        <v>1170</v>
      </c>
      <c r="S165">
        <v>62700</v>
      </c>
      <c r="T165" t="s">
        <v>297</v>
      </c>
      <c r="U165" t="s">
        <v>672</v>
      </c>
      <c r="V165" t="s">
        <v>675</v>
      </c>
      <c r="W165" t="s">
        <v>225</v>
      </c>
      <c r="X165" t="s">
        <v>226</v>
      </c>
      <c r="Y165" t="s">
        <v>7</v>
      </c>
      <c r="Z165" t="s">
        <v>184</v>
      </c>
      <c r="AA165">
        <v>44780</v>
      </c>
      <c r="AB165" t="s">
        <v>1392</v>
      </c>
      <c r="AC165" t="s">
        <v>1393</v>
      </c>
      <c r="AD165">
        <v>25</v>
      </c>
    </row>
    <row r="166" spans="1:35">
      <c r="A166">
        <v>2095</v>
      </c>
      <c r="B166" t="s">
        <v>167</v>
      </c>
      <c r="C166" t="s">
        <v>745</v>
      </c>
      <c r="D166" t="s">
        <v>1395</v>
      </c>
      <c r="E166" t="s">
        <v>170</v>
      </c>
      <c r="F166" t="s">
        <v>1395</v>
      </c>
      <c r="G166" t="s">
        <v>780</v>
      </c>
      <c r="H166" t="s">
        <v>1396</v>
      </c>
      <c r="I166" t="s">
        <v>1397</v>
      </c>
      <c r="J166" t="s">
        <v>1398</v>
      </c>
      <c r="K166" t="s">
        <v>1399</v>
      </c>
      <c r="L166" t="s">
        <v>1400</v>
      </c>
      <c r="M166" t="s">
        <v>6</v>
      </c>
      <c r="N166">
        <v>33602</v>
      </c>
      <c r="O166" t="s">
        <v>1401</v>
      </c>
      <c r="P166">
        <v>27.9473129287706</v>
      </c>
      <c r="Q166">
        <v>-82.459583504362101</v>
      </c>
      <c r="U166" t="s">
        <v>1395</v>
      </c>
      <c r="V166" t="s">
        <v>1397</v>
      </c>
      <c r="W166" t="s">
        <v>1399</v>
      </c>
      <c r="X166" t="s">
        <v>1400</v>
      </c>
      <c r="Y166" t="s">
        <v>6</v>
      </c>
      <c r="Z166" t="s">
        <v>184</v>
      </c>
      <c r="AA166">
        <v>45289</v>
      </c>
      <c r="AB166" t="s">
        <v>1402</v>
      </c>
      <c r="AC166" t="s">
        <v>1403</v>
      </c>
      <c r="AD166">
        <v>21</v>
      </c>
    </row>
    <row r="167" spans="1:35">
      <c r="A167">
        <v>2096</v>
      </c>
      <c r="B167" t="s">
        <v>167</v>
      </c>
      <c r="C167" t="s">
        <v>745</v>
      </c>
      <c r="D167" t="s">
        <v>1404</v>
      </c>
      <c r="E167" t="s">
        <v>197</v>
      </c>
      <c r="F167" t="s">
        <v>1405</v>
      </c>
      <c r="G167" t="s">
        <v>881</v>
      </c>
      <c r="H167" t="s">
        <v>1406</v>
      </c>
      <c r="I167" t="s">
        <v>1407</v>
      </c>
      <c r="J167" t="s">
        <v>1408</v>
      </c>
      <c r="K167" t="s">
        <v>1409</v>
      </c>
      <c r="L167" t="s">
        <v>212</v>
      </c>
      <c r="M167" t="s">
        <v>7</v>
      </c>
      <c r="N167" t="s">
        <v>1410</v>
      </c>
      <c r="O167" t="s">
        <v>1411</v>
      </c>
      <c r="P167">
        <v>42.9459691278389</v>
      </c>
      <c r="Q167">
        <v>-82.418163399797606</v>
      </c>
      <c r="R167">
        <v>32</v>
      </c>
      <c r="S167">
        <v>4000</v>
      </c>
      <c r="T167" t="s">
        <v>888</v>
      </c>
      <c r="U167" t="s">
        <v>1412</v>
      </c>
      <c r="V167" t="s">
        <v>1407</v>
      </c>
      <c r="W167" t="s">
        <v>937</v>
      </c>
      <c r="X167" t="s">
        <v>937</v>
      </c>
      <c r="Y167" t="s">
        <v>938</v>
      </c>
      <c r="Z167" t="s">
        <v>184</v>
      </c>
      <c r="AA167">
        <v>44776</v>
      </c>
      <c r="AB167" t="s">
        <v>1413</v>
      </c>
      <c r="AC167" t="s">
        <v>1414</v>
      </c>
      <c r="AD167">
        <v>18</v>
      </c>
      <c r="AE167" t="s">
        <v>1415</v>
      </c>
    </row>
    <row r="168" spans="1:35">
      <c r="A168">
        <v>2097</v>
      </c>
      <c r="B168" t="s">
        <v>389</v>
      </c>
      <c r="C168" t="s">
        <v>745</v>
      </c>
      <c r="D168" t="s">
        <v>1416</v>
      </c>
      <c r="E168" t="s">
        <v>197</v>
      </c>
      <c r="F168" t="s">
        <v>1417</v>
      </c>
      <c r="G168" t="s">
        <v>780</v>
      </c>
      <c r="H168" t="s">
        <v>909</v>
      </c>
      <c r="I168" t="s">
        <v>1418</v>
      </c>
      <c r="K168" t="s">
        <v>912</v>
      </c>
      <c r="L168" t="s">
        <v>155</v>
      </c>
      <c r="M168" t="s">
        <v>7</v>
      </c>
      <c r="P168">
        <v>46.353216995090001</v>
      </c>
      <c r="Q168">
        <v>-72.431768926018194</v>
      </c>
      <c r="R168">
        <v>200</v>
      </c>
      <c r="S168">
        <v>30000</v>
      </c>
      <c r="T168" t="s">
        <v>894</v>
      </c>
      <c r="U168" t="s">
        <v>1419</v>
      </c>
      <c r="V168" t="s">
        <v>1420</v>
      </c>
      <c r="W168" t="s">
        <v>1421</v>
      </c>
      <c r="X168" t="s">
        <v>1422</v>
      </c>
      <c r="Y168" t="s">
        <v>1423</v>
      </c>
      <c r="Z168" t="s">
        <v>184</v>
      </c>
      <c r="AA168">
        <v>45094</v>
      </c>
      <c r="AB168" t="s">
        <v>1424</v>
      </c>
      <c r="AC168" t="s">
        <v>1425</v>
      </c>
      <c r="AD168">
        <v>27</v>
      </c>
      <c r="AE168" t="s">
        <v>1426</v>
      </c>
    </row>
    <row r="169" spans="1:35">
      <c r="A169">
        <v>2098</v>
      </c>
      <c r="B169" t="s">
        <v>195</v>
      </c>
      <c r="C169" t="s">
        <v>745</v>
      </c>
      <c r="D169" t="s">
        <v>1427</v>
      </c>
      <c r="E169" t="s">
        <v>197</v>
      </c>
      <c r="F169" t="s">
        <v>1428</v>
      </c>
      <c r="G169" t="s">
        <v>748</v>
      </c>
      <c r="H169" t="s">
        <v>882</v>
      </c>
      <c r="I169" t="s">
        <v>1429</v>
      </c>
      <c r="K169" t="s">
        <v>1430</v>
      </c>
      <c r="L169" t="s">
        <v>212</v>
      </c>
      <c r="M169" t="s">
        <v>7</v>
      </c>
      <c r="P169">
        <v>44.278312020813097</v>
      </c>
      <c r="Q169">
        <v>-76.712296150783104</v>
      </c>
      <c r="R169">
        <v>600</v>
      </c>
      <c r="S169">
        <v>35</v>
      </c>
      <c r="T169" t="s">
        <v>1431</v>
      </c>
      <c r="U169" t="s">
        <v>1432</v>
      </c>
      <c r="V169" t="s">
        <v>1433</v>
      </c>
      <c r="W169" t="s">
        <v>1434</v>
      </c>
      <c r="X169" t="s">
        <v>1435</v>
      </c>
      <c r="Y169" t="s">
        <v>1436</v>
      </c>
      <c r="Z169" t="s">
        <v>184</v>
      </c>
      <c r="AA169">
        <v>45094</v>
      </c>
      <c r="AB169" t="s">
        <v>1437</v>
      </c>
      <c r="AC169" t="s">
        <v>1438</v>
      </c>
      <c r="AD169">
        <v>27</v>
      </c>
      <c r="AE169" t="s">
        <v>1439</v>
      </c>
    </row>
    <row r="170" spans="1:35">
      <c r="A170">
        <v>2099</v>
      </c>
      <c r="B170" t="s">
        <v>195</v>
      </c>
      <c r="C170" t="s">
        <v>745</v>
      </c>
      <c r="D170" t="s">
        <v>1427</v>
      </c>
      <c r="E170" t="s">
        <v>197</v>
      </c>
      <c r="F170" t="s">
        <v>1428</v>
      </c>
      <c r="G170" t="s">
        <v>748</v>
      </c>
      <c r="H170" t="s">
        <v>1440</v>
      </c>
      <c r="I170" t="s">
        <v>1429</v>
      </c>
      <c r="K170" t="s">
        <v>1430</v>
      </c>
      <c r="L170" t="s">
        <v>212</v>
      </c>
      <c r="M170" t="s">
        <v>7</v>
      </c>
      <c r="P170">
        <v>44.278312020813097</v>
      </c>
      <c r="Q170">
        <v>-76.712296150783104</v>
      </c>
      <c r="R170">
        <v>600</v>
      </c>
      <c r="S170">
        <v>35</v>
      </c>
      <c r="T170" t="s">
        <v>1431</v>
      </c>
      <c r="U170" t="s">
        <v>1432</v>
      </c>
      <c r="V170" t="s">
        <v>1433</v>
      </c>
      <c r="W170" t="s">
        <v>1434</v>
      </c>
      <c r="X170" t="s">
        <v>1435</v>
      </c>
      <c r="Y170" t="s">
        <v>1436</v>
      </c>
      <c r="Z170" t="s">
        <v>184</v>
      </c>
      <c r="AA170">
        <v>45094</v>
      </c>
      <c r="AB170" t="s">
        <v>1437</v>
      </c>
      <c r="AC170" t="s">
        <v>1441</v>
      </c>
      <c r="AD170">
        <v>26</v>
      </c>
      <c r="AE170" t="s">
        <v>1439</v>
      </c>
    </row>
    <row r="171" spans="1:35">
      <c r="A171">
        <v>2100</v>
      </c>
      <c r="B171" t="s">
        <v>195</v>
      </c>
      <c r="C171" t="s">
        <v>745</v>
      </c>
      <c r="D171" t="s">
        <v>1442</v>
      </c>
      <c r="E171" t="s">
        <v>197</v>
      </c>
      <c r="F171" t="s">
        <v>912</v>
      </c>
      <c r="G171" t="s">
        <v>780</v>
      </c>
      <c r="H171" t="s">
        <v>1443</v>
      </c>
      <c r="I171" t="s">
        <v>1444</v>
      </c>
      <c r="K171" t="s">
        <v>912</v>
      </c>
      <c r="L171" t="s">
        <v>155</v>
      </c>
      <c r="M171" t="s">
        <v>7</v>
      </c>
      <c r="P171">
        <v>46.350621500000003</v>
      </c>
      <c r="Q171">
        <v>-72.435055199999994</v>
      </c>
      <c r="S171">
        <v>25000</v>
      </c>
      <c r="T171" t="s">
        <v>297</v>
      </c>
      <c r="U171" t="s">
        <v>703</v>
      </c>
      <c r="V171" t="s">
        <v>1444</v>
      </c>
      <c r="W171" t="s">
        <v>704</v>
      </c>
      <c r="X171" t="s">
        <v>704</v>
      </c>
      <c r="Y171" t="s">
        <v>705</v>
      </c>
      <c r="Z171" t="s">
        <v>184</v>
      </c>
      <c r="AA171">
        <v>45290</v>
      </c>
      <c r="AB171" t="s">
        <v>1445</v>
      </c>
      <c r="AC171" t="s">
        <v>707</v>
      </c>
      <c r="AD171">
        <v>26</v>
      </c>
      <c r="AE171" t="s">
        <v>1446</v>
      </c>
    </row>
    <row r="172" spans="1:35">
      <c r="A172">
        <v>2101</v>
      </c>
      <c r="B172" t="s">
        <v>167</v>
      </c>
      <c r="C172" t="s">
        <v>745</v>
      </c>
      <c r="D172" t="s">
        <v>696</v>
      </c>
      <c r="E172" t="s">
        <v>197</v>
      </c>
      <c r="F172" t="s">
        <v>1447</v>
      </c>
      <c r="G172" t="s">
        <v>780</v>
      </c>
      <c r="H172" t="s">
        <v>1301</v>
      </c>
      <c r="I172" t="s">
        <v>698</v>
      </c>
      <c r="J172" t="s">
        <v>1448</v>
      </c>
      <c r="K172" t="s">
        <v>333</v>
      </c>
      <c r="L172" t="s">
        <v>212</v>
      </c>
      <c r="M172" t="s">
        <v>7</v>
      </c>
      <c r="N172" t="s">
        <v>1449</v>
      </c>
      <c r="O172" t="s">
        <v>1450</v>
      </c>
      <c r="P172">
        <v>46.448134425030702</v>
      </c>
      <c r="Q172">
        <v>-81.0841214581597</v>
      </c>
      <c r="R172">
        <v>4000</v>
      </c>
      <c r="S172">
        <v>66000</v>
      </c>
      <c r="T172" t="s">
        <v>297</v>
      </c>
      <c r="U172" t="s">
        <v>703</v>
      </c>
      <c r="V172" t="s">
        <v>698</v>
      </c>
      <c r="W172" t="s">
        <v>704</v>
      </c>
      <c r="X172" t="s">
        <v>704</v>
      </c>
      <c r="Y172" t="s">
        <v>705</v>
      </c>
      <c r="Z172" t="s">
        <v>184</v>
      </c>
      <c r="AA172">
        <v>44780</v>
      </c>
      <c r="AB172" t="s">
        <v>1451</v>
      </c>
      <c r="AC172" t="s">
        <v>707</v>
      </c>
      <c r="AD172">
        <v>26</v>
      </c>
      <c r="AE172" t="s">
        <v>1452</v>
      </c>
    </row>
    <row r="173" spans="1:35">
      <c r="A173">
        <v>2102</v>
      </c>
      <c r="B173" t="s">
        <v>167</v>
      </c>
      <c r="C173" t="s">
        <v>745</v>
      </c>
      <c r="D173" t="s">
        <v>696</v>
      </c>
      <c r="E173" t="s">
        <v>197</v>
      </c>
      <c r="F173" t="s">
        <v>1447</v>
      </c>
      <c r="G173" t="s">
        <v>780</v>
      </c>
      <c r="H173" t="s">
        <v>1310</v>
      </c>
      <c r="I173" t="s">
        <v>698</v>
      </c>
      <c r="J173" t="s">
        <v>1448</v>
      </c>
      <c r="K173" t="s">
        <v>333</v>
      </c>
      <c r="L173" t="s">
        <v>212</v>
      </c>
      <c r="M173" t="s">
        <v>7</v>
      </c>
      <c r="N173" t="s">
        <v>1449</v>
      </c>
      <c r="O173" t="s">
        <v>1450</v>
      </c>
      <c r="P173">
        <v>46.448134425030702</v>
      </c>
      <c r="Q173">
        <v>-81.0841214581597</v>
      </c>
      <c r="R173">
        <v>4000</v>
      </c>
      <c r="S173">
        <v>1400</v>
      </c>
      <c r="T173" t="s">
        <v>237</v>
      </c>
      <c r="U173" t="s">
        <v>703</v>
      </c>
      <c r="V173" t="s">
        <v>698</v>
      </c>
      <c r="W173" t="s">
        <v>704</v>
      </c>
      <c r="X173" t="s">
        <v>704</v>
      </c>
      <c r="Y173" t="s">
        <v>705</v>
      </c>
      <c r="Z173" t="s">
        <v>184</v>
      </c>
      <c r="AA173">
        <v>44780</v>
      </c>
      <c r="AB173" t="s">
        <v>1453</v>
      </c>
      <c r="AC173" t="s">
        <v>707</v>
      </c>
      <c r="AD173">
        <v>26</v>
      </c>
      <c r="AE173" t="s">
        <v>1452</v>
      </c>
    </row>
    <row r="174" spans="1:35">
      <c r="A174">
        <v>2103</v>
      </c>
      <c r="B174" t="s">
        <v>167</v>
      </c>
      <c r="C174" t="s">
        <v>745</v>
      </c>
      <c r="D174" t="s">
        <v>696</v>
      </c>
      <c r="E174" t="s">
        <v>197</v>
      </c>
      <c r="F174" t="s">
        <v>1454</v>
      </c>
      <c r="G174" t="s">
        <v>780</v>
      </c>
      <c r="H174" t="s">
        <v>1301</v>
      </c>
      <c r="I174" t="s">
        <v>698</v>
      </c>
      <c r="J174" t="s">
        <v>1455</v>
      </c>
      <c r="K174" t="s">
        <v>1456</v>
      </c>
      <c r="L174" t="s">
        <v>577</v>
      </c>
      <c r="M174" t="s">
        <v>7</v>
      </c>
      <c r="N174" t="s">
        <v>1457</v>
      </c>
      <c r="O174" t="s">
        <v>719</v>
      </c>
      <c r="P174">
        <v>47.424355706583398</v>
      </c>
      <c r="Q174">
        <v>-53.816613358123199</v>
      </c>
      <c r="R174">
        <v>500</v>
      </c>
      <c r="S174">
        <v>50000</v>
      </c>
      <c r="T174" t="s">
        <v>297</v>
      </c>
      <c r="U174" t="s">
        <v>703</v>
      </c>
      <c r="V174" t="s">
        <v>698</v>
      </c>
      <c r="W174" t="s">
        <v>704</v>
      </c>
      <c r="X174" t="s">
        <v>704</v>
      </c>
      <c r="Y174" t="s">
        <v>705</v>
      </c>
      <c r="Z174" t="s">
        <v>184</v>
      </c>
      <c r="AA174">
        <v>44780</v>
      </c>
      <c r="AB174" t="s">
        <v>1458</v>
      </c>
      <c r="AC174" t="s">
        <v>707</v>
      </c>
      <c r="AD174">
        <v>26</v>
      </c>
    </row>
    <row r="175" spans="1:35">
      <c r="A175">
        <v>2104</v>
      </c>
      <c r="B175" t="s">
        <v>167</v>
      </c>
      <c r="C175" t="s">
        <v>745</v>
      </c>
      <c r="D175" t="s">
        <v>696</v>
      </c>
      <c r="E175" t="s">
        <v>197</v>
      </c>
      <c r="F175" t="s">
        <v>1454</v>
      </c>
      <c r="G175" t="s">
        <v>780</v>
      </c>
      <c r="H175" t="s">
        <v>1310</v>
      </c>
      <c r="I175" t="s">
        <v>698</v>
      </c>
      <c r="J175" t="s">
        <v>1455</v>
      </c>
      <c r="K175" t="s">
        <v>1456</v>
      </c>
      <c r="L175" t="s">
        <v>577</v>
      </c>
      <c r="M175" t="s">
        <v>7</v>
      </c>
      <c r="N175" t="s">
        <v>1457</v>
      </c>
      <c r="O175" t="s">
        <v>719</v>
      </c>
      <c r="P175">
        <v>47.424355706583398</v>
      </c>
      <c r="Q175">
        <v>-53.816613358123199</v>
      </c>
      <c r="R175">
        <v>500</v>
      </c>
      <c r="S175">
        <v>1700</v>
      </c>
      <c r="T175" t="s">
        <v>237</v>
      </c>
      <c r="U175" t="s">
        <v>703</v>
      </c>
      <c r="V175" t="s">
        <v>698</v>
      </c>
      <c r="W175" t="s">
        <v>704</v>
      </c>
      <c r="X175" t="s">
        <v>704</v>
      </c>
      <c r="Y175" t="s">
        <v>705</v>
      </c>
      <c r="Z175" t="s">
        <v>184</v>
      </c>
      <c r="AA175">
        <v>44780</v>
      </c>
      <c r="AB175" t="s">
        <v>1459</v>
      </c>
      <c r="AC175" t="s">
        <v>707</v>
      </c>
      <c r="AD175">
        <v>26</v>
      </c>
    </row>
    <row r="176" spans="1:35">
      <c r="A176">
        <v>2105</v>
      </c>
      <c r="B176" t="s">
        <v>195</v>
      </c>
      <c r="C176" t="s">
        <v>745</v>
      </c>
      <c r="D176" t="s">
        <v>5083</v>
      </c>
      <c r="E176" t="s">
        <v>170</v>
      </c>
      <c r="F176" t="s">
        <v>6850</v>
      </c>
      <c r="G176" t="s">
        <v>6728</v>
      </c>
      <c r="H176" t="s">
        <v>1102</v>
      </c>
      <c r="I176" t="s">
        <v>6969</v>
      </c>
      <c r="K176" t="s">
        <v>2907</v>
      </c>
      <c r="L176" t="s">
        <v>249</v>
      </c>
      <c r="M176" t="s">
        <v>6</v>
      </c>
      <c r="P176">
        <v>32.7467670188841</v>
      </c>
      <c r="Q176">
        <v>-117.13925945744801</v>
      </c>
      <c r="R176" t="s">
        <v>6851</v>
      </c>
      <c r="S176">
        <v>15000</v>
      </c>
      <c r="T176" t="s">
        <v>1095</v>
      </c>
      <c r="U176" t="s">
        <v>5083</v>
      </c>
      <c r="V176" t="s">
        <v>6969</v>
      </c>
      <c r="W176" t="s">
        <v>2907</v>
      </c>
      <c r="X176" t="s">
        <v>249</v>
      </c>
      <c r="Y176" t="s">
        <v>6</v>
      </c>
      <c r="Z176" t="s">
        <v>2886</v>
      </c>
      <c r="AA176">
        <v>45334</v>
      </c>
      <c r="AB176" t="s">
        <v>861</v>
      </c>
      <c r="AC176" t="s">
        <v>7094</v>
      </c>
      <c r="AD176">
        <v>29</v>
      </c>
      <c r="AE176" t="s">
        <v>6839</v>
      </c>
      <c r="AF176" t="s">
        <v>6848</v>
      </c>
      <c r="AG176" t="s">
        <v>6849</v>
      </c>
      <c r="AI176" t="s">
        <v>5086</v>
      </c>
    </row>
    <row r="177" spans="1:37">
      <c r="A177">
        <v>2106</v>
      </c>
      <c r="B177" t="s">
        <v>195</v>
      </c>
      <c r="C177" t="s">
        <v>745</v>
      </c>
      <c r="D177" t="s">
        <v>5083</v>
      </c>
      <c r="E177" t="s">
        <v>170</v>
      </c>
      <c r="F177" t="s">
        <v>6850</v>
      </c>
      <c r="G177" t="s">
        <v>6728</v>
      </c>
      <c r="H177" t="s">
        <v>6755</v>
      </c>
      <c r="I177" t="s">
        <v>6969</v>
      </c>
      <c r="K177" t="s">
        <v>2907</v>
      </c>
      <c r="L177" t="s">
        <v>249</v>
      </c>
      <c r="M177" t="s">
        <v>6</v>
      </c>
      <c r="P177">
        <v>32.7467670188841</v>
      </c>
      <c r="Q177">
        <v>-117.13925945744801</v>
      </c>
      <c r="R177" t="s">
        <v>6851</v>
      </c>
      <c r="S177">
        <v>100000</v>
      </c>
      <c r="T177" t="s">
        <v>1095</v>
      </c>
      <c r="U177" t="s">
        <v>5083</v>
      </c>
      <c r="V177" t="s">
        <v>6969</v>
      </c>
      <c r="W177" t="s">
        <v>2907</v>
      </c>
      <c r="X177" t="s">
        <v>249</v>
      </c>
      <c r="Y177" t="s">
        <v>6</v>
      </c>
      <c r="Z177" t="s">
        <v>2886</v>
      </c>
      <c r="AA177">
        <v>45334</v>
      </c>
      <c r="AB177" t="s">
        <v>861</v>
      </c>
      <c r="AC177" t="s">
        <v>7094</v>
      </c>
      <c r="AD177">
        <v>29</v>
      </c>
      <c r="AE177" t="s">
        <v>6839</v>
      </c>
      <c r="AF177" t="s">
        <v>6848</v>
      </c>
      <c r="AG177" t="s">
        <v>6849</v>
      </c>
      <c r="AI177" t="s">
        <v>5086</v>
      </c>
    </row>
    <row r="178" spans="1:37">
      <c r="A178">
        <v>2107</v>
      </c>
      <c r="B178" t="s">
        <v>195</v>
      </c>
      <c r="C178" t="s">
        <v>745</v>
      </c>
      <c r="D178" t="s">
        <v>5083</v>
      </c>
      <c r="E178" t="s">
        <v>170</v>
      </c>
      <c r="F178" t="s">
        <v>6850</v>
      </c>
      <c r="G178" t="s">
        <v>6728</v>
      </c>
      <c r="H178" t="s">
        <v>7092</v>
      </c>
      <c r="I178" t="s">
        <v>6969</v>
      </c>
      <c r="K178" t="s">
        <v>2907</v>
      </c>
      <c r="L178" t="s">
        <v>249</v>
      </c>
      <c r="M178" t="s">
        <v>6</v>
      </c>
      <c r="P178">
        <v>32.7467670188841</v>
      </c>
      <c r="Q178">
        <v>-117.13925945744801</v>
      </c>
      <c r="R178" t="s">
        <v>6851</v>
      </c>
      <c r="S178">
        <v>5000</v>
      </c>
      <c r="T178" t="s">
        <v>1095</v>
      </c>
      <c r="U178" t="s">
        <v>5083</v>
      </c>
      <c r="V178" t="s">
        <v>6969</v>
      </c>
      <c r="W178" t="s">
        <v>2907</v>
      </c>
      <c r="X178" t="s">
        <v>249</v>
      </c>
      <c r="Y178" t="s">
        <v>6</v>
      </c>
      <c r="Z178" t="s">
        <v>2886</v>
      </c>
      <c r="AA178">
        <v>45334</v>
      </c>
      <c r="AB178" t="s">
        <v>861</v>
      </c>
      <c r="AC178" t="s">
        <v>7094</v>
      </c>
      <c r="AD178">
        <v>29</v>
      </c>
      <c r="AE178" t="s">
        <v>6839</v>
      </c>
      <c r="AF178" t="s">
        <v>6848</v>
      </c>
      <c r="AG178" t="s">
        <v>6849</v>
      </c>
      <c r="AI178" t="s">
        <v>5086</v>
      </c>
    </row>
    <row r="179" spans="1:37">
      <c r="A179">
        <v>4001</v>
      </c>
      <c r="B179" t="s">
        <v>230</v>
      </c>
      <c r="C179" t="s">
        <v>745</v>
      </c>
      <c r="D179" t="s">
        <v>1460</v>
      </c>
      <c r="E179" t="s">
        <v>170</v>
      </c>
      <c r="F179" t="s">
        <v>1461</v>
      </c>
      <c r="G179" t="s">
        <v>1462</v>
      </c>
      <c r="H179" t="s">
        <v>1463</v>
      </c>
      <c r="I179" t="s">
        <v>1464</v>
      </c>
      <c r="J179" t="s">
        <v>1465</v>
      </c>
      <c r="K179" t="s">
        <v>1466</v>
      </c>
      <c r="L179" t="s">
        <v>753</v>
      </c>
      <c r="M179" t="s">
        <v>6</v>
      </c>
      <c r="N179" t="s">
        <v>1467</v>
      </c>
      <c r="O179" t="s">
        <v>1468</v>
      </c>
      <c r="P179">
        <v>42.3604747455975</v>
      </c>
      <c r="Q179">
        <v>-71.104283712274807</v>
      </c>
      <c r="R179">
        <v>110</v>
      </c>
      <c r="U179" t="s">
        <v>1469</v>
      </c>
      <c r="V179" t="s">
        <v>1464</v>
      </c>
      <c r="W179" t="s">
        <v>1466</v>
      </c>
      <c r="X179" t="s">
        <v>753</v>
      </c>
      <c r="Y179" t="s">
        <v>6</v>
      </c>
      <c r="Z179" t="s">
        <v>184</v>
      </c>
      <c r="AA179">
        <v>44891</v>
      </c>
      <c r="AB179" t="s">
        <v>1470</v>
      </c>
      <c r="AC179" t="s">
        <v>1471</v>
      </c>
      <c r="AD179">
        <v>25</v>
      </c>
      <c r="AE179" t="s">
        <v>1473</v>
      </c>
      <c r="AJ179" t="s">
        <v>1472</v>
      </c>
    </row>
    <row r="180" spans="1:37">
      <c r="A180">
        <v>4002</v>
      </c>
      <c r="B180" t="s">
        <v>167</v>
      </c>
      <c r="C180" t="s">
        <v>745</v>
      </c>
      <c r="D180" t="s">
        <v>1474</v>
      </c>
      <c r="E180" t="s">
        <v>197</v>
      </c>
      <c r="F180" t="s">
        <v>1475</v>
      </c>
      <c r="G180" t="s">
        <v>1462</v>
      </c>
      <c r="H180" t="s">
        <v>1102</v>
      </c>
      <c r="I180" t="s">
        <v>1476</v>
      </c>
      <c r="J180" t="s">
        <v>896</v>
      </c>
      <c r="K180" t="s">
        <v>897</v>
      </c>
      <c r="L180" t="s">
        <v>435</v>
      </c>
      <c r="M180" t="s">
        <v>6</v>
      </c>
      <c r="N180">
        <v>48377</v>
      </c>
      <c r="O180" t="s">
        <v>1477</v>
      </c>
      <c r="P180">
        <v>42.490551826460603</v>
      </c>
      <c r="Q180">
        <v>-83.487059742135301</v>
      </c>
      <c r="R180">
        <v>493</v>
      </c>
      <c r="S180">
        <v>1</v>
      </c>
      <c r="T180" t="s">
        <v>826</v>
      </c>
      <c r="U180" t="s">
        <v>1478</v>
      </c>
      <c r="V180" t="s">
        <v>1476</v>
      </c>
      <c r="W180" t="s">
        <v>1479</v>
      </c>
      <c r="X180" t="s">
        <v>1480</v>
      </c>
      <c r="Y180" t="s">
        <v>1076</v>
      </c>
      <c r="Z180" t="s">
        <v>184</v>
      </c>
      <c r="AA180">
        <v>44781</v>
      </c>
      <c r="AB180" t="s">
        <v>1481</v>
      </c>
      <c r="AC180" t="s">
        <v>1482</v>
      </c>
      <c r="AD180">
        <v>29</v>
      </c>
      <c r="AJ180" t="s">
        <v>1476</v>
      </c>
    </row>
    <row r="181" spans="1:37">
      <c r="A181">
        <v>4003</v>
      </c>
      <c r="B181" t="s">
        <v>167</v>
      </c>
      <c r="C181" t="s">
        <v>745</v>
      </c>
      <c r="D181" t="s">
        <v>7152</v>
      </c>
      <c r="E181" t="s">
        <v>170</v>
      </c>
      <c r="F181" t="s">
        <v>7152</v>
      </c>
      <c r="G181" t="s">
        <v>1462</v>
      </c>
      <c r="H181" t="s">
        <v>1463</v>
      </c>
      <c r="I181" t="s">
        <v>7157</v>
      </c>
      <c r="J181" t="s">
        <v>7155</v>
      </c>
      <c r="K181" t="s">
        <v>7156</v>
      </c>
      <c r="L181" t="s">
        <v>736</v>
      </c>
      <c r="M181" t="s">
        <v>6</v>
      </c>
      <c r="N181">
        <v>80503</v>
      </c>
      <c r="P181">
        <v>40.138801714428702</v>
      </c>
      <c r="Q181">
        <v>-105.141052274996</v>
      </c>
      <c r="R181">
        <v>100</v>
      </c>
      <c r="U181" t="s">
        <v>7158</v>
      </c>
      <c r="V181" t="s">
        <v>1720</v>
      </c>
      <c r="W181" t="s">
        <v>1726</v>
      </c>
      <c r="X181" t="s">
        <v>1287</v>
      </c>
      <c r="Y181" t="s">
        <v>6</v>
      </c>
      <c r="Z181" t="s">
        <v>184</v>
      </c>
      <c r="AA181">
        <v>45339</v>
      </c>
      <c r="AB181" t="s">
        <v>861</v>
      </c>
      <c r="AC181" t="s">
        <v>7159</v>
      </c>
      <c r="AD181">
        <v>23</v>
      </c>
      <c r="AF181" t="s">
        <v>7153</v>
      </c>
      <c r="AK181" t="s">
        <v>7154</v>
      </c>
    </row>
    <row r="182" spans="1:37">
      <c r="A182">
        <v>4004</v>
      </c>
      <c r="B182" t="s">
        <v>389</v>
      </c>
      <c r="C182" t="s">
        <v>745</v>
      </c>
      <c r="D182" t="s">
        <v>1483</v>
      </c>
      <c r="E182" t="s">
        <v>197</v>
      </c>
      <c r="F182" t="s">
        <v>1484</v>
      </c>
      <c r="G182" t="s">
        <v>1462</v>
      </c>
      <c r="H182" t="s">
        <v>882</v>
      </c>
      <c r="I182" t="s">
        <v>1485</v>
      </c>
      <c r="J182" t="s">
        <v>1486</v>
      </c>
      <c r="K182" t="s">
        <v>1487</v>
      </c>
      <c r="L182" t="s">
        <v>886</v>
      </c>
      <c r="M182" t="s">
        <v>6</v>
      </c>
      <c r="N182">
        <v>42101</v>
      </c>
      <c r="O182" t="s">
        <v>1488</v>
      </c>
      <c r="P182">
        <v>37.04</v>
      </c>
      <c r="Q182">
        <v>-86.3</v>
      </c>
      <c r="R182">
        <v>2000</v>
      </c>
      <c r="S182">
        <v>30</v>
      </c>
      <c r="T182" t="s">
        <v>826</v>
      </c>
      <c r="U182" t="s">
        <v>1489</v>
      </c>
      <c r="V182" t="s">
        <v>1485</v>
      </c>
      <c r="W182" t="s">
        <v>1490</v>
      </c>
      <c r="X182" t="s">
        <v>1491</v>
      </c>
      <c r="Y182" t="s">
        <v>938</v>
      </c>
      <c r="Z182" t="s">
        <v>184</v>
      </c>
      <c r="AA182">
        <v>45096</v>
      </c>
      <c r="AB182" t="s">
        <v>1492</v>
      </c>
      <c r="AC182" t="s">
        <v>1493</v>
      </c>
      <c r="AD182">
        <v>24</v>
      </c>
      <c r="AE182" t="s">
        <v>1495</v>
      </c>
      <c r="AJ182" t="s">
        <v>1494</v>
      </c>
    </row>
    <row r="183" spans="1:37">
      <c r="A183">
        <v>4005</v>
      </c>
      <c r="B183" t="s">
        <v>195</v>
      </c>
      <c r="C183" t="s">
        <v>745</v>
      </c>
      <c r="D183" t="s">
        <v>1483</v>
      </c>
      <c r="E183" t="s">
        <v>197</v>
      </c>
      <c r="F183" t="s">
        <v>1484</v>
      </c>
      <c r="G183" t="s">
        <v>1462</v>
      </c>
      <c r="H183" t="s">
        <v>882</v>
      </c>
      <c r="I183" t="s">
        <v>1485</v>
      </c>
      <c r="J183" t="s">
        <v>1486</v>
      </c>
      <c r="K183" t="s">
        <v>1487</v>
      </c>
      <c r="L183" t="s">
        <v>886</v>
      </c>
      <c r="M183" t="s">
        <v>6</v>
      </c>
      <c r="N183">
        <v>42101</v>
      </c>
      <c r="O183" t="s">
        <v>1488</v>
      </c>
      <c r="P183">
        <v>37.04</v>
      </c>
      <c r="Q183">
        <v>-86.3</v>
      </c>
      <c r="S183">
        <v>10</v>
      </c>
      <c r="T183" t="s">
        <v>826</v>
      </c>
      <c r="U183" t="s">
        <v>1489</v>
      </c>
      <c r="V183" t="s">
        <v>1485</v>
      </c>
      <c r="W183" t="s">
        <v>1490</v>
      </c>
      <c r="X183" t="s">
        <v>1491</v>
      </c>
      <c r="Y183" t="s">
        <v>938</v>
      </c>
      <c r="Z183" t="s">
        <v>184</v>
      </c>
      <c r="AA183">
        <v>45289</v>
      </c>
      <c r="AB183" t="s">
        <v>1496</v>
      </c>
      <c r="AC183" t="s">
        <v>1493</v>
      </c>
      <c r="AD183">
        <v>24</v>
      </c>
      <c r="AE183" t="s">
        <v>1495</v>
      </c>
      <c r="AJ183" t="s">
        <v>1494</v>
      </c>
    </row>
    <row r="184" spans="1:37">
      <c r="A184">
        <v>4006</v>
      </c>
      <c r="B184" t="s">
        <v>167</v>
      </c>
      <c r="C184" t="s">
        <v>745</v>
      </c>
      <c r="D184" t="s">
        <v>1483</v>
      </c>
      <c r="E184" t="s">
        <v>197</v>
      </c>
      <c r="F184" t="s">
        <v>1497</v>
      </c>
      <c r="G184" t="s">
        <v>1498</v>
      </c>
      <c r="H184" t="s">
        <v>882</v>
      </c>
      <c r="I184" t="s">
        <v>1485</v>
      </c>
      <c r="J184" t="s">
        <v>1499</v>
      </c>
      <c r="K184" t="s">
        <v>1500</v>
      </c>
      <c r="L184" t="s">
        <v>1148</v>
      </c>
      <c r="M184" t="s">
        <v>6</v>
      </c>
      <c r="N184">
        <v>37167</v>
      </c>
      <c r="O184" t="s">
        <v>1501</v>
      </c>
      <c r="P184">
        <v>35.960161911556398</v>
      </c>
      <c r="Q184">
        <v>-86.483048188817307</v>
      </c>
      <c r="R184">
        <v>350</v>
      </c>
      <c r="S184">
        <v>6</v>
      </c>
      <c r="T184" t="s">
        <v>826</v>
      </c>
      <c r="U184" t="s">
        <v>1483</v>
      </c>
      <c r="V184" t="s">
        <v>1485</v>
      </c>
      <c r="W184" t="s">
        <v>1490</v>
      </c>
      <c r="X184" t="s">
        <v>1491</v>
      </c>
      <c r="Y184" t="s">
        <v>938</v>
      </c>
      <c r="Z184" t="s">
        <v>184</v>
      </c>
      <c r="AA184">
        <v>44890</v>
      </c>
      <c r="AB184" t="s">
        <v>1502</v>
      </c>
      <c r="AC184" t="s">
        <v>1493</v>
      </c>
      <c r="AD184">
        <v>24</v>
      </c>
      <c r="AE184" t="s">
        <v>1503</v>
      </c>
      <c r="AJ184" t="s">
        <v>1494</v>
      </c>
    </row>
    <row r="185" spans="1:37">
      <c r="A185">
        <v>4007</v>
      </c>
      <c r="B185" t="s">
        <v>389</v>
      </c>
      <c r="C185" t="s">
        <v>745</v>
      </c>
      <c r="D185" t="s">
        <v>1483</v>
      </c>
      <c r="E185" t="s">
        <v>197</v>
      </c>
      <c r="F185" t="s">
        <v>1504</v>
      </c>
      <c r="G185" t="s">
        <v>1462</v>
      </c>
      <c r="H185" t="s">
        <v>1463</v>
      </c>
      <c r="I185" t="s">
        <v>1485</v>
      </c>
      <c r="J185" t="s">
        <v>1505</v>
      </c>
      <c r="K185" t="s">
        <v>1506</v>
      </c>
      <c r="L185" t="s">
        <v>782</v>
      </c>
      <c r="M185" t="s">
        <v>6</v>
      </c>
      <c r="P185">
        <v>34.195189633732397</v>
      </c>
      <c r="Q185">
        <v>-79.762674752288305</v>
      </c>
      <c r="R185">
        <v>1170</v>
      </c>
      <c r="S185">
        <v>30</v>
      </c>
      <c r="T185" t="s">
        <v>826</v>
      </c>
      <c r="U185" t="s">
        <v>1483</v>
      </c>
      <c r="V185" t="s">
        <v>1485</v>
      </c>
      <c r="W185" t="s">
        <v>1490</v>
      </c>
      <c r="X185" t="s">
        <v>1491</v>
      </c>
      <c r="Y185" t="s">
        <v>938</v>
      </c>
      <c r="Z185" t="s">
        <v>184</v>
      </c>
      <c r="AA185">
        <v>45088</v>
      </c>
      <c r="AB185" t="s">
        <v>1507</v>
      </c>
      <c r="AC185" t="s">
        <v>1493</v>
      </c>
      <c r="AD185">
        <v>24</v>
      </c>
      <c r="AE185" t="s">
        <v>1508</v>
      </c>
      <c r="AJ185" t="s">
        <v>1494</v>
      </c>
    </row>
    <row r="186" spans="1:37">
      <c r="A186">
        <v>4008</v>
      </c>
      <c r="B186" t="s">
        <v>167</v>
      </c>
      <c r="C186" t="s">
        <v>745</v>
      </c>
      <c r="D186" t="s">
        <v>1509</v>
      </c>
      <c r="E186" t="s">
        <v>197</v>
      </c>
      <c r="F186" t="s">
        <v>1509</v>
      </c>
      <c r="G186" t="s">
        <v>1498</v>
      </c>
      <c r="H186" t="s">
        <v>1510</v>
      </c>
      <c r="I186" t="s">
        <v>1511</v>
      </c>
      <c r="J186" t="s">
        <v>1512</v>
      </c>
      <c r="K186" t="s">
        <v>1513</v>
      </c>
      <c r="L186" t="s">
        <v>802</v>
      </c>
      <c r="M186" t="s">
        <v>6</v>
      </c>
      <c r="N186">
        <v>46013</v>
      </c>
      <c r="O186" t="s">
        <v>1514</v>
      </c>
      <c r="P186">
        <v>40.040127158277102</v>
      </c>
      <c r="Q186">
        <v>-85.728121531397605</v>
      </c>
      <c r="R186">
        <v>106</v>
      </c>
      <c r="U186" t="s">
        <v>1509</v>
      </c>
      <c r="V186" t="s">
        <v>1511</v>
      </c>
      <c r="W186" t="s">
        <v>1515</v>
      </c>
      <c r="X186" t="s">
        <v>177</v>
      </c>
      <c r="Y186" t="s">
        <v>6</v>
      </c>
      <c r="Z186" t="s">
        <v>184</v>
      </c>
      <c r="AA186">
        <v>44777</v>
      </c>
      <c r="AB186" t="s">
        <v>1516</v>
      </c>
      <c r="AC186" t="s">
        <v>1517</v>
      </c>
      <c r="AD186">
        <v>22</v>
      </c>
      <c r="AE186" t="s">
        <v>1518</v>
      </c>
      <c r="AJ186" t="s">
        <v>1511</v>
      </c>
    </row>
    <row r="187" spans="1:37">
      <c r="A187">
        <v>4009</v>
      </c>
      <c r="B187" t="s">
        <v>389</v>
      </c>
      <c r="C187" t="s">
        <v>745</v>
      </c>
      <c r="D187" t="s">
        <v>1519</v>
      </c>
      <c r="E187" t="s">
        <v>170</v>
      </c>
      <c r="F187" t="s">
        <v>1519</v>
      </c>
      <c r="G187" t="s">
        <v>1520</v>
      </c>
      <c r="H187" t="s">
        <v>1102</v>
      </c>
      <c r="I187" t="s">
        <v>1521</v>
      </c>
      <c r="J187" t="s">
        <v>1522</v>
      </c>
      <c r="K187" t="s">
        <v>1523</v>
      </c>
      <c r="L187" t="s">
        <v>1048</v>
      </c>
      <c r="M187" t="s">
        <v>6</v>
      </c>
      <c r="N187">
        <v>84003</v>
      </c>
      <c r="O187" t="s">
        <v>1524</v>
      </c>
      <c r="P187">
        <v>32.089064605979999</v>
      </c>
      <c r="Q187">
        <v>-110.804343619547</v>
      </c>
      <c r="R187">
        <v>1000</v>
      </c>
      <c r="S187">
        <v>15</v>
      </c>
      <c r="T187" t="s">
        <v>826</v>
      </c>
      <c r="U187" t="s">
        <v>1519</v>
      </c>
      <c r="V187" t="s">
        <v>1521</v>
      </c>
      <c r="W187" t="s">
        <v>1525</v>
      </c>
      <c r="X187" t="s">
        <v>383</v>
      </c>
      <c r="Y187" t="s">
        <v>6</v>
      </c>
      <c r="Z187" t="s">
        <v>184</v>
      </c>
      <c r="AA187">
        <v>45304</v>
      </c>
      <c r="AB187" t="s">
        <v>1526</v>
      </c>
      <c r="AC187" t="s">
        <v>1527</v>
      </c>
      <c r="AD187">
        <v>25</v>
      </c>
      <c r="AE187" t="s">
        <v>1528</v>
      </c>
      <c r="AJ187" t="s">
        <v>1521</v>
      </c>
    </row>
    <row r="188" spans="1:37">
      <c r="A188">
        <v>4010</v>
      </c>
      <c r="B188" t="s">
        <v>167</v>
      </c>
      <c r="C188" t="s">
        <v>745</v>
      </c>
      <c r="D188" t="s">
        <v>1529</v>
      </c>
      <c r="E188" t="s">
        <v>197</v>
      </c>
      <c r="F188" t="s">
        <v>1530</v>
      </c>
      <c r="G188" t="s">
        <v>1462</v>
      </c>
      <c r="H188" t="s">
        <v>1463</v>
      </c>
      <c r="I188" t="s">
        <v>1531</v>
      </c>
      <c r="J188" t="s">
        <v>1532</v>
      </c>
      <c r="K188" t="s">
        <v>275</v>
      </c>
      <c r="L188" t="s">
        <v>249</v>
      </c>
      <c r="M188" t="s">
        <v>6</v>
      </c>
      <c r="N188">
        <v>92008</v>
      </c>
      <c r="O188" t="s">
        <v>1533</v>
      </c>
      <c r="P188">
        <v>33.131817517359899</v>
      </c>
      <c r="Q188">
        <v>-117.27595937319499</v>
      </c>
      <c r="U188" t="s">
        <v>1529</v>
      </c>
      <c r="V188" t="s">
        <v>1531</v>
      </c>
      <c r="W188" t="s">
        <v>275</v>
      </c>
      <c r="X188" t="s">
        <v>249</v>
      </c>
      <c r="Y188" t="s">
        <v>6</v>
      </c>
      <c r="Z188" t="s">
        <v>184</v>
      </c>
      <c r="AB188" t="s">
        <v>1534</v>
      </c>
      <c r="AC188" t="s">
        <v>1535</v>
      </c>
      <c r="AD188">
        <v>34</v>
      </c>
      <c r="AE188" t="s">
        <v>1537</v>
      </c>
      <c r="AJ188" t="s">
        <v>1536</v>
      </c>
    </row>
    <row r="189" spans="1:37">
      <c r="A189">
        <v>4011</v>
      </c>
      <c r="B189" t="s">
        <v>195</v>
      </c>
      <c r="C189" t="s">
        <v>745</v>
      </c>
      <c r="D189" t="s">
        <v>820</v>
      </c>
      <c r="E189" t="s">
        <v>197</v>
      </c>
      <c r="F189" t="s">
        <v>1538</v>
      </c>
      <c r="G189" t="s">
        <v>1539</v>
      </c>
      <c r="H189" t="s">
        <v>1540</v>
      </c>
      <c r="I189" t="s">
        <v>822</v>
      </c>
      <c r="J189" t="s">
        <v>1541</v>
      </c>
      <c r="K189" t="s">
        <v>1542</v>
      </c>
      <c r="L189" t="s">
        <v>736</v>
      </c>
      <c r="M189" t="s">
        <v>6</v>
      </c>
      <c r="N189">
        <v>80601</v>
      </c>
      <c r="P189">
        <v>39.976900837806198</v>
      </c>
      <c r="Q189">
        <v>-104.76452339158401</v>
      </c>
      <c r="R189">
        <v>330</v>
      </c>
      <c r="S189">
        <v>5</v>
      </c>
      <c r="T189" t="s">
        <v>826</v>
      </c>
      <c r="U189" t="s">
        <v>827</v>
      </c>
      <c r="V189" t="s">
        <v>822</v>
      </c>
      <c r="W189" t="s">
        <v>824</v>
      </c>
      <c r="X189" t="s">
        <v>249</v>
      </c>
      <c r="Y189" t="s">
        <v>6</v>
      </c>
      <c r="Z189" t="s">
        <v>184</v>
      </c>
      <c r="AA189">
        <v>45096</v>
      </c>
      <c r="AB189" t="s">
        <v>1543</v>
      </c>
      <c r="AC189" t="s">
        <v>1544</v>
      </c>
      <c r="AD189">
        <v>21</v>
      </c>
      <c r="AE189" t="s">
        <v>1546</v>
      </c>
      <c r="AJ189" t="s">
        <v>1545</v>
      </c>
    </row>
    <row r="190" spans="1:37">
      <c r="A190">
        <v>4012</v>
      </c>
      <c r="B190" t="s">
        <v>167</v>
      </c>
      <c r="C190" t="s">
        <v>745</v>
      </c>
      <c r="D190" t="s">
        <v>1547</v>
      </c>
      <c r="E190" t="s">
        <v>170</v>
      </c>
      <c r="F190" t="s">
        <v>1547</v>
      </c>
      <c r="G190" t="s">
        <v>1520</v>
      </c>
      <c r="H190" t="s">
        <v>1102</v>
      </c>
      <c r="I190" t="s">
        <v>1548</v>
      </c>
      <c r="J190" t="s">
        <v>1549</v>
      </c>
      <c r="K190" t="s">
        <v>1550</v>
      </c>
      <c r="L190" t="s">
        <v>155</v>
      </c>
      <c r="M190" t="s">
        <v>7</v>
      </c>
      <c r="N190" t="s">
        <v>1551</v>
      </c>
      <c r="O190" t="s">
        <v>1552</v>
      </c>
      <c r="P190">
        <v>45.556091015749701</v>
      </c>
      <c r="Q190">
        <v>-73.425185844494905</v>
      </c>
      <c r="S190">
        <v>0</v>
      </c>
      <c r="T190" t="s">
        <v>826</v>
      </c>
      <c r="U190" t="s">
        <v>1547</v>
      </c>
      <c r="V190" t="s">
        <v>1548</v>
      </c>
      <c r="W190" t="s">
        <v>1550</v>
      </c>
      <c r="X190" t="s">
        <v>155</v>
      </c>
      <c r="Y190" t="s">
        <v>7</v>
      </c>
      <c r="Z190" t="s">
        <v>184</v>
      </c>
      <c r="AA190">
        <v>44777</v>
      </c>
      <c r="AB190" t="s">
        <v>1553</v>
      </c>
      <c r="AC190" t="s">
        <v>1554</v>
      </c>
      <c r="AD190">
        <v>22</v>
      </c>
      <c r="AE190" t="s">
        <v>1556</v>
      </c>
      <c r="AJ190" t="s">
        <v>1555</v>
      </c>
    </row>
    <row r="191" spans="1:37">
      <c r="A191">
        <v>4013</v>
      </c>
      <c r="B191" t="s">
        <v>389</v>
      </c>
      <c r="C191" t="s">
        <v>745</v>
      </c>
      <c r="D191" t="s">
        <v>1557</v>
      </c>
      <c r="E191" t="s">
        <v>197</v>
      </c>
      <c r="F191" t="s">
        <v>1558</v>
      </c>
      <c r="G191" t="s">
        <v>1559</v>
      </c>
      <c r="H191" t="s">
        <v>1463</v>
      </c>
      <c r="I191" t="s">
        <v>1560</v>
      </c>
      <c r="J191" t="s">
        <v>1561</v>
      </c>
      <c r="K191" t="s">
        <v>1562</v>
      </c>
      <c r="L191" t="s">
        <v>886</v>
      </c>
      <c r="M191" t="s">
        <v>6</v>
      </c>
      <c r="N191">
        <v>42740</v>
      </c>
      <c r="O191" t="s">
        <v>1563</v>
      </c>
      <c r="P191">
        <v>37.6</v>
      </c>
      <c r="Q191">
        <v>-85.9</v>
      </c>
      <c r="R191">
        <v>5000</v>
      </c>
      <c r="S191">
        <v>86</v>
      </c>
      <c r="T191" t="s">
        <v>826</v>
      </c>
      <c r="U191" t="s">
        <v>1564</v>
      </c>
      <c r="V191" t="s">
        <v>1565</v>
      </c>
      <c r="W191" t="s">
        <v>1566</v>
      </c>
      <c r="X191" t="s">
        <v>1149</v>
      </c>
      <c r="Y191" t="s">
        <v>1567</v>
      </c>
      <c r="Z191" t="s">
        <v>184</v>
      </c>
      <c r="AA191">
        <v>45096</v>
      </c>
      <c r="AB191" t="s">
        <v>1568</v>
      </c>
      <c r="AC191" t="s">
        <v>1569</v>
      </c>
      <c r="AD191">
        <v>26</v>
      </c>
      <c r="AE191" t="s">
        <v>1571</v>
      </c>
      <c r="AJ191" t="s">
        <v>1570</v>
      </c>
    </row>
    <row r="192" spans="1:37">
      <c r="A192">
        <v>4014</v>
      </c>
      <c r="B192" t="s">
        <v>195</v>
      </c>
      <c r="C192" t="s">
        <v>745</v>
      </c>
      <c r="D192" t="s">
        <v>1557</v>
      </c>
      <c r="E192" t="s">
        <v>197</v>
      </c>
      <c r="F192" t="s">
        <v>1572</v>
      </c>
      <c r="G192" t="s">
        <v>1498</v>
      </c>
      <c r="H192" t="s">
        <v>882</v>
      </c>
      <c r="I192" t="s">
        <v>1560</v>
      </c>
      <c r="J192" t="s">
        <v>1573</v>
      </c>
      <c r="K192" t="s">
        <v>1574</v>
      </c>
      <c r="L192" t="s">
        <v>1148</v>
      </c>
      <c r="M192" t="s">
        <v>6</v>
      </c>
      <c r="N192">
        <v>38069</v>
      </c>
      <c r="O192" t="s">
        <v>1563</v>
      </c>
      <c r="P192">
        <v>35.402915620047601</v>
      </c>
      <c r="Q192">
        <v>-89.417311946036904</v>
      </c>
      <c r="R192">
        <v>5800</v>
      </c>
      <c r="S192">
        <v>43</v>
      </c>
      <c r="T192" t="s">
        <v>1575</v>
      </c>
      <c r="U192" t="s">
        <v>1564</v>
      </c>
      <c r="V192" t="s">
        <v>1565</v>
      </c>
      <c r="W192" t="s">
        <v>1566</v>
      </c>
      <c r="X192" t="s">
        <v>1149</v>
      </c>
      <c r="Y192" t="s">
        <v>1567</v>
      </c>
      <c r="Z192" t="s">
        <v>184</v>
      </c>
      <c r="AA192">
        <v>44890</v>
      </c>
      <c r="AB192" t="s">
        <v>1576</v>
      </c>
      <c r="AC192" t="s">
        <v>1577</v>
      </c>
      <c r="AD192">
        <v>26</v>
      </c>
      <c r="AE192" t="s">
        <v>1578</v>
      </c>
      <c r="AJ192" t="s">
        <v>1570</v>
      </c>
    </row>
    <row r="193" spans="1:36">
      <c r="A193">
        <v>4015</v>
      </c>
      <c r="B193" t="s">
        <v>195</v>
      </c>
      <c r="C193" t="s">
        <v>745</v>
      </c>
      <c r="D193" t="s">
        <v>1579</v>
      </c>
      <c r="E193" t="s">
        <v>197</v>
      </c>
      <c r="F193" t="s">
        <v>1580</v>
      </c>
      <c r="G193" t="s">
        <v>1559</v>
      </c>
      <c r="H193" t="s">
        <v>1463</v>
      </c>
      <c r="I193" t="s">
        <v>1581</v>
      </c>
      <c r="J193" t="s">
        <v>1582</v>
      </c>
      <c r="L193" t="s">
        <v>1583</v>
      </c>
      <c r="M193" t="s">
        <v>961</v>
      </c>
      <c r="N193" t="s">
        <v>1584</v>
      </c>
      <c r="O193" t="s">
        <v>1585</v>
      </c>
      <c r="P193">
        <v>22.462813418990599</v>
      </c>
      <c r="Q193">
        <v>-100.870698010767</v>
      </c>
      <c r="R193">
        <v>500</v>
      </c>
      <c r="S193">
        <v>9</v>
      </c>
      <c r="T193" t="s">
        <v>826</v>
      </c>
      <c r="U193" t="s">
        <v>1586</v>
      </c>
      <c r="V193" t="s">
        <v>1587</v>
      </c>
      <c r="W193" t="s">
        <v>1588</v>
      </c>
      <c r="X193" t="s">
        <v>1589</v>
      </c>
      <c r="Y193" t="s">
        <v>918</v>
      </c>
      <c r="Z193" t="s">
        <v>184</v>
      </c>
      <c r="AA193">
        <v>45084</v>
      </c>
      <c r="AB193" t="s">
        <v>1590</v>
      </c>
      <c r="AC193" t="s">
        <v>1591</v>
      </c>
      <c r="AD193">
        <v>30</v>
      </c>
      <c r="AJ193" t="s">
        <v>1592</v>
      </c>
    </row>
    <row r="194" spans="1:36">
      <c r="A194">
        <v>4016</v>
      </c>
      <c r="B194" t="s">
        <v>167</v>
      </c>
      <c r="C194" t="s">
        <v>745</v>
      </c>
      <c r="D194" t="s">
        <v>1593</v>
      </c>
      <c r="E194" t="s">
        <v>197</v>
      </c>
      <c r="F194" t="s">
        <v>1594</v>
      </c>
      <c r="G194" t="s">
        <v>1559</v>
      </c>
      <c r="H194" t="s">
        <v>882</v>
      </c>
      <c r="I194" t="s">
        <v>1595</v>
      </c>
      <c r="J194" t="s">
        <v>1596</v>
      </c>
      <c r="K194" t="s">
        <v>1597</v>
      </c>
      <c r="L194" t="s">
        <v>1598</v>
      </c>
      <c r="M194" t="s">
        <v>6</v>
      </c>
      <c r="N194" t="s">
        <v>1599</v>
      </c>
      <c r="O194" t="s">
        <v>1600</v>
      </c>
      <c r="P194">
        <v>36.895567189474903</v>
      </c>
      <c r="Q194">
        <v>-76.191424753963304</v>
      </c>
      <c r="S194">
        <v>2</v>
      </c>
      <c r="T194" t="s">
        <v>826</v>
      </c>
      <c r="U194" t="s">
        <v>1601</v>
      </c>
      <c r="V194" t="s">
        <v>1602</v>
      </c>
      <c r="W194" t="s">
        <v>1603</v>
      </c>
      <c r="X194" t="s">
        <v>1589</v>
      </c>
      <c r="Y194" t="s">
        <v>918</v>
      </c>
      <c r="Z194" t="s">
        <v>184</v>
      </c>
      <c r="AA194">
        <v>45084</v>
      </c>
      <c r="AB194" t="s">
        <v>1604</v>
      </c>
      <c r="AC194" t="s">
        <v>1605</v>
      </c>
      <c r="AD194">
        <v>22</v>
      </c>
      <c r="AJ194" t="s">
        <v>1595</v>
      </c>
    </row>
    <row r="195" spans="1:36">
      <c r="A195">
        <v>4017</v>
      </c>
      <c r="B195" t="s">
        <v>195</v>
      </c>
      <c r="C195" t="s">
        <v>745</v>
      </c>
      <c r="D195" t="s">
        <v>1606</v>
      </c>
      <c r="E195" t="s">
        <v>197</v>
      </c>
      <c r="F195" t="s">
        <v>1606</v>
      </c>
      <c r="G195" t="s">
        <v>1462</v>
      </c>
      <c r="H195" t="s">
        <v>1463</v>
      </c>
      <c r="I195" t="s">
        <v>1607</v>
      </c>
      <c r="J195" t="s">
        <v>1608</v>
      </c>
      <c r="K195" t="s">
        <v>476</v>
      </c>
      <c r="L195" t="s">
        <v>155</v>
      </c>
      <c r="M195" t="s">
        <v>7</v>
      </c>
      <c r="N195" t="s">
        <v>1609</v>
      </c>
      <c r="O195" t="s">
        <v>1610</v>
      </c>
      <c r="P195">
        <v>45.62</v>
      </c>
      <c r="Q195">
        <v>-73.5</v>
      </c>
      <c r="R195" t="s">
        <v>1563</v>
      </c>
      <c r="S195">
        <v>60</v>
      </c>
      <c r="T195" t="s">
        <v>1575</v>
      </c>
      <c r="U195" t="s">
        <v>1606</v>
      </c>
      <c r="V195" t="s">
        <v>1607</v>
      </c>
      <c r="W195" t="s">
        <v>1611</v>
      </c>
      <c r="X195" t="s">
        <v>1612</v>
      </c>
      <c r="Y195" t="s">
        <v>692</v>
      </c>
      <c r="Z195" t="s">
        <v>240</v>
      </c>
      <c r="AA195">
        <v>44777</v>
      </c>
      <c r="AB195" t="s">
        <v>1613</v>
      </c>
      <c r="AC195" t="s">
        <v>1614</v>
      </c>
      <c r="AD195">
        <v>28</v>
      </c>
      <c r="AE195" t="s">
        <v>1563</v>
      </c>
      <c r="AJ195" t="s">
        <v>1615</v>
      </c>
    </row>
    <row r="196" spans="1:36">
      <c r="A196">
        <v>4018</v>
      </c>
      <c r="B196" t="s">
        <v>195</v>
      </c>
      <c r="C196" t="s">
        <v>745</v>
      </c>
      <c r="D196" t="s">
        <v>1616</v>
      </c>
      <c r="E196" t="s">
        <v>197</v>
      </c>
      <c r="F196" t="s">
        <v>1617</v>
      </c>
      <c r="G196" t="s">
        <v>1462</v>
      </c>
      <c r="H196" t="s">
        <v>1463</v>
      </c>
      <c r="I196" t="s">
        <v>1618</v>
      </c>
      <c r="J196" t="s">
        <v>1619</v>
      </c>
      <c r="K196" t="s">
        <v>934</v>
      </c>
      <c r="L196" t="s">
        <v>435</v>
      </c>
      <c r="M196" t="s">
        <v>6</v>
      </c>
      <c r="N196">
        <v>49037</v>
      </c>
      <c r="O196" t="s">
        <v>1620</v>
      </c>
      <c r="P196">
        <v>42.3357616120662</v>
      </c>
      <c r="Q196">
        <v>-85.269506097448897</v>
      </c>
      <c r="S196">
        <v>0</v>
      </c>
      <c r="T196" t="s">
        <v>826</v>
      </c>
      <c r="U196" t="s">
        <v>1621</v>
      </c>
      <c r="V196" t="s">
        <v>1622</v>
      </c>
      <c r="W196" t="s">
        <v>1623</v>
      </c>
      <c r="X196" t="s">
        <v>1624</v>
      </c>
      <c r="Y196" t="s">
        <v>1076</v>
      </c>
      <c r="Z196" t="s">
        <v>184</v>
      </c>
      <c r="AA196">
        <v>45088</v>
      </c>
      <c r="AB196" t="s">
        <v>1625</v>
      </c>
      <c r="AC196" t="s">
        <v>1626</v>
      </c>
      <c r="AD196">
        <v>12</v>
      </c>
      <c r="AJ196" t="s">
        <v>1627</v>
      </c>
    </row>
    <row r="197" spans="1:36">
      <c r="A197">
        <v>4019</v>
      </c>
      <c r="B197" t="s">
        <v>167</v>
      </c>
      <c r="C197" t="s">
        <v>745</v>
      </c>
      <c r="D197" t="s">
        <v>1628</v>
      </c>
      <c r="E197" t="s">
        <v>170</v>
      </c>
      <c r="F197" t="s">
        <v>1629</v>
      </c>
      <c r="G197" t="s">
        <v>1520</v>
      </c>
      <c r="H197" t="s">
        <v>1630</v>
      </c>
      <c r="I197" t="s">
        <v>1631</v>
      </c>
      <c r="J197" t="s">
        <v>1632</v>
      </c>
      <c r="K197" t="s">
        <v>1633</v>
      </c>
      <c r="L197" t="s">
        <v>435</v>
      </c>
      <c r="M197" t="s">
        <v>6</v>
      </c>
      <c r="N197">
        <v>49423</v>
      </c>
      <c r="O197" t="s">
        <v>1634</v>
      </c>
      <c r="P197">
        <v>42.752875215960003</v>
      </c>
      <c r="Q197">
        <v>-86.108588430493199</v>
      </c>
      <c r="R197">
        <v>85</v>
      </c>
      <c r="S197">
        <v>1646</v>
      </c>
      <c r="T197" t="s">
        <v>1635</v>
      </c>
      <c r="U197" t="s">
        <v>1636</v>
      </c>
      <c r="V197" t="s">
        <v>1631</v>
      </c>
      <c r="W197" t="s">
        <v>992</v>
      </c>
      <c r="X197" t="s">
        <v>993</v>
      </c>
      <c r="Y197" t="s">
        <v>6</v>
      </c>
      <c r="Z197" t="s">
        <v>184</v>
      </c>
      <c r="AA197">
        <v>45088</v>
      </c>
      <c r="AB197" t="s">
        <v>1637</v>
      </c>
      <c r="AC197" t="s">
        <v>1638</v>
      </c>
      <c r="AD197">
        <v>23</v>
      </c>
      <c r="AE197" t="s">
        <v>1640</v>
      </c>
      <c r="AJ197" t="s">
        <v>1639</v>
      </c>
    </row>
    <row r="198" spans="1:36">
      <c r="A198">
        <v>4020</v>
      </c>
      <c r="B198" t="s">
        <v>195</v>
      </c>
      <c r="C198" t="s">
        <v>745</v>
      </c>
      <c r="D198" t="s">
        <v>1641</v>
      </c>
      <c r="E198" t="s">
        <v>170</v>
      </c>
      <c r="F198" t="s">
        <v>1642</v>
      </c>
      <c r="G198" t="s">
        <v>1559</v>
      </c>
      <c r="H198" t="s">
        <v>1463</v>
      </c>
      <c r="I198" t="s">
        <v>1643</v>
      </c>
      <c r="K198" t="s">
        <v>1644</v>
      </c>
      <c r="L198" t="s">
        <v>1645</v>
      </c>
      <c r="M198" t="s">
        <v>961</v>
      </c>
      <c r="P198">
        <v>31.694694256782199</v>
      </c>
      <c r="Q198">
        <v>-106.429035910149</v>
      </c>
      <c r="S198">
        <v>80</v>
      </c>
      <c r="T198" t="s">
        <v>826</v>
      </c>
      <c r="U198" t="s">
        <v>1646</v>
      </c>
      <c r="V198" t="s">
        <v>1647</v>
      </c>
      <c r="W198" t="s">
        <v>1648</v>
      </c>
      <c r="X198" t="s">
        <v>1649</v>
      </c>
      <c r="Y198" t="s">
        <v>1076</v>
      </c>
      <c r="Z198" t="s">
        <v>184</v>
      </c>
      <c r="AA198">
        <v>45087</v>
      </c>
      <c r="AB198" t="s">
        <v>1650</v>
      </c>
      <c r="AC198" t="s">
        <v>1651</v>
      </c>
      <c r="AD198">
        <v>22</v>
      </c>
      <c r="AE198" t="s">
        <v>1653</v>
      </c>
      <c r="AJ198" t="s">
        <v>1652</v>
      </c>
    </row>
    <row r="199" spans="1:36">
      <c r="A199">
        <v>4021</v>
      </c>
      <c r="B199" t="s">
        <v>195</v>
      </c>
      <c r="C199" t="s">
        <v>745</v>
      </c>
      <c r="D199" t="s">
        <v>1654</v>
      </c>
      <c r="E199" t="s">
        <v>197</v>
      </c>
      <c r="F199" t="s">
        <v>1654</v>
      </c>
      <c r="G199" t="s">
        <v>1655</v>
      </c>
      <c r="H199" t="s">
        <v>1102</v>
      </c>
      <c r="M199" t="s">
        <v>6</v>
      </c>
      <c r="S199">
        <v>21</v>
      </c>
      <c r="T199" t="s">
        <v>826</v>
      </c>
      <c r="Z199" t="s">
        <v>184</v>
      </c>
      <c r="AA199">
        <v>45289</v>
      </c>
      <c r="AB199" t="s">
        <v>1656</v>
      </c>
      <c r="AC199" t="s">
        <v>1657</v>
      </c>
      <c r="AD199">
        <v>25</v>
      </c>
      <c r="AE199" t="s">
        <v>1658</v>
      </c>
    </row>
    <row r="200" spans="1:36">
      <c r="A200">
        <v>4022</v>
      </c>
      <c r="B200" t="s">
        <v>167</v>
      </c>
      <c r="C200" t="s">
        <v>745</v>
      </c>
      <c r="D200" t="s">
        <v>1659</v>
      </c>
      <c r="E200" t="s">
        <v>170</v>
      </c>
      <c r="F200" t="s">
        <v>1660</v>
      </c>
      <c r="G200" t="s">
        <v>1661</v>
      </c>
      <c r="H200" t="s">
        <v>1662</v>
      </c>
      <c r="I200" t="s">
        <v>1663</v>
      </c>
      <c r="J200" t="s">
        <v>1664</v>
      </c>
      <c r="K200" t="s">
        <v>1665</v>
      </c>
      <c r="L200" t="s">
        <v>226</v>
      </c>
      <c r="M200" t="s">
        <v>7</v>
      </c>
      <c r="N200" t="s">
        <v>1666</v>
      </c>
      <c r="O200" t="s">
        <v>1667</v>
      </c>
      <c r="P200">
        <v>49.151970910832503</v>
      </c>
      <c r="Q200">
        <v>-122.85931363087801</v>
      </c>
      <c r="U200" t="s">
        <v>1668</v>
      </c>
      <c r="V200" t="s">
        <v>1663</v>
      </c>
      <c r="W200" t="s">
        <v>490</v>
      </c>
      <c r="X200" t="s">
        <v>486</v>
      </c>
      <c r="Y200" t="s">
        <v>6</v>
      </c>
      <c r="Z200" t="s">
        <v>184</v>
      </c>
      <c r="AA200">
        <v>44415</v>
      </c>
      <c r="AB200" t="s">
        <v>1669</v>
      </c>
      <c r="AC200" t="s">
        <v>1670</v>
      </c>
      <c r="AD200">
        <v>23</v>
      </c>
      <c r="AE200" t="s">
        <v>1671</v>
      </c>
      <c r="AJ200" t="s">
        <v>1663</v>
      </c>
    </row>
    <row r="201" spans="1:36">
      <c r="A201">
        <v>4023</v>
      </c>
      <c r="B201" t="s">
        <v>167</v>
      </c>
      <c r="C201" t="s">
        <v>745</v>
      </c>
      <c r="D201" t="s">
        <v>1659</v>
      </c>
      <c r="E201" t="s">
        <v>170</v>
      </c>
      <c r="F201" t="s">
        <v>1672</v>
      </c>
      <c r="G201" t="s">
        <v>1673</v>
      </c>
      <c r="H201" t="s">
        <v>882</v>
      </c>
      <c r="I201" t="s">
        <v>1663</v>
      </c>
      <c r="J201" t="s">
        <v>1674</v>
      </c>
      <c r="K201" t="s">
        <v>1675</v>
      </c>
      <c r="L201" t="s">
        <v>486</v>
      </c>
      <c r="M201" t="s">
        <v>6</v>
      </c>
      <c r="N201">
        <v>64804</v>
      </c>
      <c r="O201" t="s">
        <v>1676</v>
      </c>
      <c r="P201">
        <v>37.064363364696398</v>
      </c>
      <c r="Q201">
        <v>-94.400859746606699</v>
      </c>
      <c r="U201" t="s">
        <v>1668</v>
      </c>
      <c r="V201" t="s">
        <v>1663</v>
      </c>
      <c r="W201" t="s">
        <v>490</v>
      </c>
      <c r="X201" t="s">
        <v>486</v>
      </c>
      <c r="Y201" t="s">
        <v>6</v>
      </c>
      <c r="Z201" t="s">
        <v>184</v>
      </c>
      <c r="AA201">
        <v>44415</v>
      </c>
      <c r="AB201" t="s">
        <v>1677</v>
      </c>
      <c r="AC201" t="s">
        <v>1670</v>
      </c>
      <c r="AD201">
        <v>23</v>
      </c>
      <c r="AE201" t="s">
        <v>1678</v>
      </c>
      <c r="AJ201" t="s">
        <v>1663</v>
      </c>
    </row>
    <row r="202" spans="1:36">
      <c r="A202">
        <v>4024</v>
      </c>
      <c r="B202" t="s">
        <v>167</v>
      </c>
      <c r="C202" t="s">
        <v>745</v>
      </c>
      <c r="D202" t="s">
        <v>1659</v>
      </c>
      <c r="E202" t="s">
        <v>170</v>
      </c>
      <c r="F202" t="s">
        <v>1679</v>
      </c>
      <c r="G202" t="s">
        <v>1673</v>
      </c>
      <c r="H202" t="s">
        <v>932</v>
      </c>
      <c r="I202" t="s">
        <v>1663</v>
      </c>
      <c r="J202" t="s">
        <v>1680</v>
      </c>
      <c r="K202" t="s">
        <v>1675</v>
      </c>
      <c r="L202" t="s">
        <v>486</v>
      </c>
      <c r="M202" t="s">
        <v>6</v>
      </c>
      <c r="N202">
        <v>64801</v>
      </c>
      <c r="O202" t="s">
        <v>1681</v>
      </c>
      <c r="P202">
        <v>37.094787005651298</v>
      </c>
      <c r="Q202">
        <v>-94.528397473064302</v>
      </c>
      <c r="U202" t="s">
        <v>1668</v>
      </c>
      <c r="V202" t="s">
        <v>1663</v>
      </c>
      <c r="W202" t="s">
        <v>490</v>
      </c>
      <c r="X202" t="s">
        <v>486</v>
      </c>
      <c r="Y202" t="s">
        <v>6</v>
      </c>
      <c r="Z202" t="s">
        <v>184</v>
      </c>
      <c r="AA202">
        <v>44415</v>
      </c>
      <c r="AB202" t="s">
        <v>1677</v>
      </c>
      <c r="AC202" t="s">
        <v>1670</v>
      </c>
      <c r="AD202">
        <v>23</v>
      </c>
      <c r="AE202" t="s">
        <v>1682</v>
      </c>
      <c r="AJ202" t="s">
        <v>1663</v>
      </c>
    </row>
    <row r="203" spans="1:36">
      <c r="A203">
        <v>4025</v>
      </c>
      <c r="B203" t="s">
        <v>230</v>
      </c>
      <c r="C203" t="s">
        <v>745</v>
      </c>
      <c r="D203" t="s">
        <v>1683</v>
      </c>
      <c r="E203" t="s">
        <v>197</v>
      </c>
      <c r="F203" t="s">
        <v>1683</v>
      </c>
      <c r="G203" t="s">
        <v>1684</v>
      </c>
      <c r="H203" t="s">
        <v>882</v>
      </c>
      <c r="I203" t="s">
        <v>1685</v>
      </c>
      <c r="J203" t="s">
        <v>1686</v>
      </c>
      <c r="K203" t="s">
        <v>1687</v>
      </c>
      <c r="L203" t="s">
        <v>1287</v>
      </c>
      <c r="M203" t="s">
        <v>6</v>
      </c>
      <c r="N203">
        <v>16803</v>
      </c>
      <c r="O203" t="s">
        <v>1688</v>
      </c>
      <c r="P203">
        <v>40.778985731443299</v>
      </c>
      <c r="Q203">
        <v>-77.895136133007597</v>
      </c>
      <c r="R203">
        <v>12</v>
      </c>
      <c r="S203">
        <v>0</v>
      </c>
      <c r="T203" t="s">
        <v>826</v>
      </c>
      <c r="U203" t="s">
        <v>1683</v>
      </c>
      <c r="V203" t="s">
        <v>1685</v>
      </c>
      <c r="W203" t="s">
        <v>1687</v>
      </c>
      <c r="X203" t="s">
        <v>1287</v>
      </c>
      <c r="Y203" t="s">
        <v>6</v>
      </c>
      <c r="Z203" t="s">
        <v>184</v>
      </c>
      <c r="AA203">
        <v>44888</v>
      </c>
      <c r="AB203" t="s">
        <v>1689</v>
      </c>
      <c r="AC203" t="s">
        <v>1690</v>
      </c>
      <c r="AD203">
        <v>25</v>
      </c>
      <c r="AE203" t="s">
        <v>1692</v>
      </c>
      <c r="AJ203" t="s">
        <v>1691</v>
      </c>
    </row>
    <row r="204" spans="1:36">
      <c r="A204">
        <v>4026</v>
      </c>
      <c r="B204" t="s">
        <v>167</v>
      </c>
      <c r="C204" t="s">
        <v>745</v>
      </c>
      <c r="D204" t="s">
        <v>1693</v>
      </c>
      <c r="E204" t="s">
        <v>197</v>
      </c>
      <c r="F204" t="s">
        <v>1186</v>
      </c>
      <c r="G204" t="s">
        <v>1462</v>
      </c>
      <c r="H204" t="s">
        <v>1463</v>
      </c>
      <c r="I204" t="s">
        <v>1694</v>
      </c>
      <c r="J204" t="s">
        <v>1695</v>
      </c>
      <c r="K204" t="s">
        <v>1696</v>
      </c>
      <c r="L204" t="s">
        <v>753</v>
      </c>
      <c r="M204" t="s">
        <v>6</v>
      </c>
      <c r="N204" t="s">
        <v>1697</v>
      </c>
      <c r="O204" t="s">
        <v>1698</v>
      </c>
      <c r="P204">
        <v>41.904347405854502</v>
      </c>
      <c r="Q204">
        <v>-71.024498958320706</v>
      </c>
      <c r="R204">
        <v>120</v>
      </c>
      <c r="U204" t="s">
        <v>1699</v>
      </c>
      <c r="V204" t="s">
        <v>1694</v>
      </c>
      <c r="W204" t="s">
        <v>1700</v>
      </c>
      <c r="X204" t="s">
        <v>985</v>
      </c>
      <c r="Y204" t="s">
        <v>6</v>
      </c>
      <c r="Z204" t="s">
        <v>184</v>
      </c>
      <c r="AA204">
        <v>44777</v>
      </c>
      <c r="AB204" t="s">
        <v>1701</v>
      </c>
      <c r="AC204" t="s">
        <v>1702</v>
      </c>
      <c r="AD204">
        <v>28</v>
      </c>
      <c r="AE204" t="s">
        <v>1704</v>
      </c>
      <c r="AJ204" t="s">
        <v>1703</v>
      </c>
    </row>
    <row r="205" spans="1:36">
      <c r="A205">
        <v>4027</v>
      </c>
      <c r="B205" t="s">
        <v>167</v>
      </c>
      <c r="C205" t="s">
        <v>745</v>
      </c>
      <c r="D205" t="s">
        <v>1705</v>
      </c>
      <c r="E205" t="s">
        <v>197</v>
      </c>
      <c r="F205" t="s">
        <v>1706</v>
      </c>
      <c r="G205" t="s">
        <v>1520</v>
      </c>
      <c r="H205" t="s">
        <v>882</v>
      </c>
      <c r="I205" t="s">
        <v>1707</v>
      </c>
      <c r="J205" t="s">
        <v>1708</v>
      </c>
      <c r="K205" t="s">
        <v>1706</v>
      </c>
      <c r="L205" t="s">
        <v>212</v>
      </c>
      <c r="M205" t="s">
        <v>7</v>
      </c>
      <c r="N205" t="s">
        <v>1709</v>
      </c>
      <c r="O205" t="s">
        <v>1710</v>
      </c>
      <c r="P205">
        <v>43.603811074216999</v>
      </c>
      <c r="Q205">
        <v>-79.737918358262206</v>
      </c>
      <c r="R205">
        <v>65</v>
      </c>
      <c r="U205" t="s">
        <v>1705</v>
      </c>
      <c r="V205" t="s">
        <v>1707</v>
      </c>
      <c r="W205" t="s">
        <v>1706</v>
      </c>
      <c r="X205" t="s">
        <v>212</v>
      </c>
      <c r="Y205" t="s">
        <v>7</v>
      </c>
      <c r="Z205" t="s">
        <v>184</v>
      </c>
      <c r="AA205">
        <v>44777</v>
      </c>
      <c r="AB205" t="s">
        <v>1711</v>
      </c>
      <c r="AC205" t="s">
        <v>1712</v>
      </c>
      <c r="AD205">
        <v>25</v>
      </c>
      <c r="AE205" t="s">
        <v>1714</v>
      </c>
      <c r="AJ205" t="s">
        <v>1713</v>
      </c>
    </row>
    <row r="206" spans="1:36">
      <c r="A206">
        <v>4028</v>
      </c>
      <c r="B206" t="s">
        <v>195</v>
      </c>
      <c r="C206" t="s">
        <v>745</v>
      </c>
      <c r="D206" t="s">
        <v>1705</v>
      </c>
      <c r="E206" t="s">
        <v>197</v>
      </c>
      <c r="F206" t="s">
        <v>1715</v>
      </c>
      <c r="G206" t="s">
        <v>1520</v>
      </c>
      <c r="H206" t="s">
        <v>932</v>
      </c>
      <c r="I206" t="s">
        <v>1707</v>
      </c>
      <c r="K206" t="s">
        <v>1715</v>
      </c>
      <c r="L206" t="s">
        <v>806</v>
      </c>
      <c r="M206" t="s">
        <v>6</v>
      </c>
      <c r="P206">
        <v>42.101382314515703</v>
      </c>
      <c r="Q206">
        <v>-79.241098150721498</v>
      </c>
      <c r="R206">
        <v>250</v>
      </c>
      <c r="S206">
        <v>0</v>
      </c>
      <c r="T206" t="s">
        <v>826</v>
      </c>
      <c r="U206" t="s">
        <v>1705</v>
      </c>
      <c r="V206" t="s">
        <v>1707</v>
      </c>
      <c r="W206" t="s">
        <v>1706</v>
      </c>
      <c r="X206" t="s">
        <v>212</v>
      </c>
      <c r="Y206" t="s">
        <v>7</v>
      </c>
      <c r="Z206" t="s">
        <v>184</v>
      </c>
      <c r="AA206">
        <v>45088</v>
      </c>
      <c r="AB206" t="s">
        <v>1716</v>
      </c>
      <c r="AC206" t="s">
        <v>1712</v>
      </c>
      <c r="AD206">
        <v>25</v>
      </c>
      <c r="AE206" t="s">
        <v>1717</v>
      </c>
      <c r="AJ206" t="s">
        <v>1713</v>
      </c>
    </row>
    <row r="207" spans="1:36">
      <c r="A207">
        <v>4029</v>
      </c>
      <c r="B207" t="s">
        <v>167</v>
      </c>
      <c r="C207" t="s">
        <v>745</v>
      </c>
      <c r="D207" t="s">
        <v>1718</v>
      </c>
      <c r="E207" t="s">
        <v>170</v>
      </c>
      <c r="F207" t="s">
        <v>1719</v>
      </c>
      <c r="G207" t="s">
        <v>1520</v>
      </c>
      <c r="H207" t="s">
        <v>882</v>
      </c>
      <c r="I207" t="s">
        <v>1720</v>
      </c>
      <c r="J207" t="s">
        <v>1721</v>
      </c>
      <c r="K207" t="s">
        <v>1722</v>
      </c>
      <c r="L207" t="s">
        <v>249</v>
      </c>
      <c r="M207" t="s">
        <v>6</v>
      </c>
      <c r="N207" t="s">
        <v>1723</v>
      </c>
      <c r="O207" t="s">
        <v>1724</v>
      </c>
      <c r="P207">
        <v>34.302284460282699</v>
      </c>
      <c r="Q207">
        <v>-118.461357446913</v>
      </c>
      <c r="U207" t="s">
        <v>1725</v>
      </c>
      <c r="V207" t="s">
        <v>1720</v>
      </c>
      <c r="W207" t="s">
        <v>1726</v>
      </c>
      <c r="X207" t="s">
        <v>1287</v>
      </c>
      <c r="Y207" t="s">
        <v>6</v>
      </c>
      <c r="Z207" t="s">
        <v>184</v>
      </c>
      <c r="AA207">
        <v>44429</v>
      </c>
      <c r="AB207" t="s">
        <v>1727</v>
      </c>
      <c r="AC207" t="s">
        <v>1728</v>
      </c>
      <c r="AD207">
        <v>30</v>
      </c>
      <c r="AJ207" t="s">
        <v>1720</v>
      </c>
    </row>
    <row r="208" spans="1:36">
      <c r="A208">
        <v>4030</v>
      </c>
      <c r="B208" t="s">
        <v>230</v>
      </c>
      <c r="C208" t="s">
        <v>745</v>
      </c>
      <c r="D208" t="s">
        <v>1729</v>
      </c>
      <c r="E208" t="s">
        <v>170</v>
      </c>
      <c r="F208" t="s">
        <v>1730</v>
      </c>
      <c r="G208" t="s">
        <v>1498</v>
      </c>
      <c r="H208" t="s">
        <v>1731</v>
      </c>
      <c r="I208" t="s">
        <v>1732</v>
      </c>
      <c r="J208" t="s">
        <v>1733</v>
      </c>
      <c r="K208" t="s">
        <v>824</v>
      </c>
      <c r="L208" t="s">
        <v>249</v>
      </c>
      <c r="M208" t="s">
        <v>6</v>
      </c>
      <c r="N208">
        <v>94538</v>
      </c>
      <c r="O208" t="s">
        <v>1734</v>
      </c>
      <c r="P208">
        <v>37.482105255957201</v>
      </c>
      <c r="Q208">
        <v>-121.944321289149</v>
      </c>
      <c r="R208">
        <v>215</v>
      </c>
      <c r="U208" t="s">
        <v>1729</v>
      </c>
      <c r="V208" t="s">
        <v>1732</v>
      </c>
      <c r="W208" t="s">
        <v>824</v>
      </c>
      <c r="X208" t="s">
        <v>249</v>
      </c>
      <c r="Y208" t="s">
        <v>6</v>
      </c>
      <c r="Z208" t="s">
        <v>184</v>
      </c>
      <c r="AA208">
        <v>44890</v>
      </c>
      <c r="AB208" t="s">
        <v>1735</v>
      </c>
      <c r="AC208" t="s">
        <v>1736</v>
      </c>
      <c r="AD208">
        <v>17</v>
      </c>
      <c r="AE208" t="s">
        <v>1738</v>
      </c>
      <c r="AJ208" t="s">
        <v>1737</v>
      </c>
    </row>
    <row r="209" spans="1:37">
      <c r="A209">
        <v>4031</v>
      </c>
      <c r="B209" t="s">
        <v>230</v>
      </c>
      <c r="C209" t="s">
        <v>745</v>
      </c>
      <c r="D209" t="s">
        <v>1739</v>
      </c>
      <c r="E209" t="s">
        <v>170</v>
      </c>
      <c r="F209" t="s">
        <v>1739</v>
      </c>
      <c r="G209" t="s">
        <v>7047</v>
      </c>
      <c r="H209" t="s">
        <v>882</v>
      </c>
      <c r="I209" t="s">
        <v>1740</v>
      </c>
      <c r="J209" t="s">
        <v>1741</v>
      </c>
      <c r="K209" t="s">
        <v>1742</v>
      </c>
      <c r="L209" t="s">
        <v>802</v>
      </c>
      <c r="M209" t="s">
        <v>6</v>
      </c>
      <c r="N209">
        <v>46256</v>
      </c>
      <c r="O209" t="s">
        <v>1743</v>
      </c>
      <c r="P209">
        <v>39.916858099796201</v>
      </c>
      <c r="Q209">
        <v>-86.034603047559699</v>
      </c>
      <c r="R209">
        <v>49</v>
      </c>
      <c r="S209">
        <v>1</v>
      </c>
      <c r="T209" t="s">
        <v>826</v>
      </c>
      <c r="U209" t="s">
        <v>1744</v>
      </c>
      <c r="V209" t="s">
        <v>1740</v>
      </c>
      <c r="W209" t="s">
        <v>1742</v>
      </c>
      <c r="X209" t="s">
        <v>802</v>
      </c>
      <c r="Y209" t="s">
        <v>6</v>
      </c>
      <c r="Z209" t="s">
        <v>184</v>
      </c>
      <c r="AA209">
        <v>44890</v>
      </c>
      <c r="AB209" t="s">
        <v>1745</v>
      </c>
      <c r="AC209" t="s">
        <v>1746</v>
      </c>
      <c r="AD209">
        <v>27</v>
      </c>
      <c r="AE209" t="s">
        <v>1747</v>
      </c>
      <c r="AF209" t="s">
        <v>7048</v>
      </c>
      <c r="AH209" t="s">
        <v>7050</v>
      </c>
      <c r="AJ209" t="s">
        <v>1740</v>
      </c>
      <c r="AK209" t="s">
        <v>7049</v>
      </c>
    </row>
    <row r="210" spans="1:37">
      <c r="A210">
        <v>4032</v>
      </c>
      <c r="B210" t="s">
        <v>195</v>
      </c>
      <c r="C210" t="s">
        <v>745</v>
      </c>
      <c r="D210" t="s">
        <v>1748</v>
      </c>
      <c r="E210" t="s">
        <v>170</v>
      </c>
      <c r="F210" t="s">
        <v>1749</v>
      </c>
      <c r="G210" t="s">
        <v>1750</v>
      </c>
      <c r="H210" t="s">
        <v>1102</v>
      </c>
      <c r="I210" t="s">
        <v>1751</v>
      </c>
      <c r="K210" t="s">
        <v>1752</v>
      </c>
      <c r="L210" t="s">
        <v>435</v>
      </c>
      <c r="M210" t="s">
        <v>6</v>
      </c>
      <c r="P210">
        <v>42.280462271338401</v>
      </c>
      <c r="Q210">
        <v>-84.959887720388096</v>
      </c>
      <c r="R210">
        <v>1700</v>
      </c>
      <c r="S210">
        <v>20</v>
      </c>
      <c r="T210" t="s">
        <v>826</v>
      </c>
      <c r="U210" t="s">
        <v>1748</v>
      </c>
      <c r="V210" t="s">
        <v>1751</v>
      </c>
      <c r="W210" t="s">
        <v>1753</v>
      </c>
      <c r="X210" t="s">
        <v>435</v>
      </c>
      <c r="Y210" t="s">
        <v>6</v>
      </c>
      <c r="Z210" t="s">
        <v>184</v>
      </c>
      <c r="AA210">
        <v>45289</v>
      </c>
      <c r="AB210" t="s">
        <v>1754</v>
      </c>
      <c r="AC210" t="s">
        <v>1755</v>
      </c>
      <c r="AD210">
        <v>27</v>
      </c>
      <c r="AE210" t="s">
        <v>1757</v>
      </c>
      <c r="AJ210" t="s">
        <v>1756</v>
      </c>
    </row>
    <row r="211" spans="1:37">
      <c r="A211">
        <v>4033</v>
      </c>
      <c r="B211" t="s">
        <v>167</v>
      </c>
      <c r="C211" t="s">
        <v>745</v>
      </c>
      <c r="D211" t="s">
        <v>1758</v>
      </c>
      <c r="E211" t="s">
        <v>170</v>
      </c>
      <c r="F211" t="s">
        <v>1758</v>
      </c>
      <c r="G211" t="s">
        <v>1750</v>
      </c>
      <c r="H211" t="s">
        <v>1759</v>
      </c>
      <c r="I211" t="s">
        <v>1760</v>
      </c>
      <c r="J211" t="s">
        <v>1761</v>
      </c>
      <c r="K211" t="s">
        <v>1762</v>
      </c>
      <c r="L211" t="s">
        <v>736</v>
      </c>
      <c r="M211" t="s">
        <v>6</v>
      </c>
      <c r="N211">
        <v>80241</v>
      </c>
      <c r="O211" t="s">
        <v>1763</v>
      </c>
      <c r="P211">
        <v>39.920424677799602</v>
      </c>
      <c r="Q211">
        <v>-104.98311545595</v>
      </c>
      <c r="R211">
        <v>50</v>
      </c>
      <c r="U211" t="s">
        <v>1764</v>
      </c>
      <c r="V211" t="s">
        <v>1760</v>
      </c>
      <c r="W211" t="s">
        <v>1762</v>
      </c>
      <c r="X211" t="s">
        <v>736</v>
      </c>
      <c r="Y211" t="s">
        <v>6</v>
      </c>
      <c r="Z211" t="s">
        <v>184</v>
      </c>
      <c r="AA211">
        <v>44780</v>
      </c>
      <c r="AB211" t="s">
        <v>1765</v>
      </c>
      <c r="AC211" t="s">
        <v>1766</v>
      </c>
      <c r="AD211">
        <v>19</v>
      </c>
    </row>
    <row r="212" spans="1:37">
      <c r="A212">
        <v>4034</v>
      </c>
      <c r="B212" t="s">
        <v>195</v>
      </c>
      <c r="C212" t="s">
        <v>745</v>
      </c>
      <c r="D212" t="s">
        <v>1767</v>
      </c>
      <c r="E212" t="s">
        <v>170</v>
      </c>
      <c r="F212" t="s">
        <v>1768</v>
      </c>
      <c r="G212" t="s">
        <v>1769</v>
      </c>
      <c r="H212" t="s">
        <v>1759</v>
      </c>
      <c r="I212" t="s">
        <v>1760</v>
      </c>
      <c r="K212" t="s">
        <v>1770</v>
      </c>
      <c r="L212" t="s">
        <v>183</v>
      </c>
      <c r="M212" t="s">
        <v>6</v>
      </c>
      <c r="N212">
        <v>27560</v>
      </c>
      <c r="P212">
        <v>35.826784277159</v>
      </c>
      <c r="Q212">
        <v>-78.830690592721893</v>
      </c>
      <c r="R212">
        <v>204</v>
      </c>
      <c r="S212">
        <v>1</v>
      </c>
      <c r="T212" t="s">
        <v>826</v>
      </c>
      <c r="U212" t="s">
        <v>1764</v>
      </c>
      <c r="V212" t="s">
        <v>1760</v>
      </c>
      <c r="W212" t="s">
        <v>1762</v>
      </c>
      <c r="X212" t="s">
        <v>736</v>
      </c>
      <c r="Y212" t="s">
        <v>6</v>
      </c>
      <c r="Z212" t="s">
        <v>184</v>
      </c>
      <c r="AA212">
        <v>45289</v>
      </c>
      <c r="AB212" t="s">
        <v>1771</v>
      </c>
      <c r="AC212" t="s">
        <v>1766</v>
      </c>
      <c r="AD212">
        <v>19</v>
      </c>
      <c r="AE212" t="s">
        <v>1772</v>
      </c>
    </row>
    <row r="213" spans="1:37">
      <c r="A213">
        <v>4035</v>
      </c>
      <c r="B213" t="s">
        <v>195</v>
      </c>
      <c r="C213" t="s">
        <v>745</v>
      </c>
      <c r="D213" t="s">
        <v>1773</v>
      </c>
      <c r="E213" t="s">
        <v>197</v>
      </c>
      <c r="F213" t="s">
        <v>1774</v>
      </c>
      <c r="G213" t="s">
        <v>1775</v>
      </c>
      <c r="H213" t="s">
        <v>1776</v>
      </c>
      <c r="I213" t="s">
        <v>1777</v>
      </c>
      <c r="J213" t="s">
        <v>1778</v>
      </c>
      <c r="L213" t="s">
        <v>855</v>
      </c>
      <c r="M213" t="s">
        <v>6</v>
      </c>
      <c r="P213">
        <v>34.2673932940044</v>
      </c>
      <c r="Q213">
        <v>-79.760065192782093</v>
      </c>
      <c r="R213">
        <v>720</v>
      </c>
      <c r="S213">
        <v>34</v>
      </c>
      <c r="T213" t="s">
        <v>826</v>
      </c>
      <c r="U213" t="s">
        <v>1773</v>
      </c>
      <c r="V213" t="s">
        <v>1779</v>
      </c>
      <c r="W213" t="s">
        <v>1780</v>
      </c>
      <c r="X213" t="s">
        <v>1780</v>
      </c>
      <c r="Y213" t="s">
        <v>1436</v>
      </c>
      <c r="Z213" t="s">
        <v>184</v>
      </c>
      <c r="AA213">
        <v>45088</v>
      </c>
      <c r="AB213" t="s">
        <v>1781</v>
      </c>
      <c r="AC213" t="s">
        <v>1782</v>
      </c>
      <c r="AD213">
        <v>24</v>
      </c>
      <c r="AE213" t="s">
        <v>1784</v>
      </c>
      <c r="AJ213" t="s">
        <v>1783</v>
      </c>
    </row>
    <row r="214" spans="1:37">
      <c r="A214">
        <v>4036</v>
      </c>
      <c r="B214" t="s">
        <v>195</v>
      </c>
      <c r="C214" t="s">
        <v>745</v>
      </c>
      <c r="D214" t="s">
        <v>1785</v>
      </c>
      <c r="E214" t="s">
        <v>170</v>
      </c>
      <c r="F214" t="s">
        <v>1786</v>
      </c>
      <c r="G214" t="s">
        <v>1787</v>
      </c>
      <c r="H214" t="s">
        <v>1463</v>
      </c>
      <c r="I214" t="s">
        <v>1788</v>
      </c>
      <c r="K214" t="s">
        <v>1789</v>
      </c>
      <c r="L214" t="s">
        <v>802</v>
      </c>
      <c r="M214" t="s">
        <v>6</v>
      </c>
      <c r="P214">
        <v>41.7067108249136</v>
      </c>
      <c r="Q214">
        <v>-86.498274978759</v>
      </c>
      <c r="R214">
        <v>1700</v>
      </c>
      <c r="S214">
        <v>30</v>
      </c>
      <c r="T214" t="s">
        <v>826</v>
      </c>
      <c r="U214" t="s">
        <v>1790</v>
      </c>
      <c r="V214" t="s">
        <v>1791</v>
      </c>
      <c r="W214" t="s">
        <v>1792</v>
      </c>
      <c r="X214" t="s">
        <v>1793</v>
      </c>
      <c r="Y214" t="s">
        <v>1423</v>
      </c>
      <c r="Z214" t="s">
        <v>184</v>
      </c>
      <c r="AA214">
        <v>45096</v>
      </c>
      <c r="AB214" t="s">
        <v>1794</v>
      </c>
      <c r="AC214" t="s">
        <v>1795</v>
      </c>
      <c r="AD214">
        <v>30</v>
      </c>
      <c r="AE214" t="s">
        <v>1796</v>
      </c>
      <c r="AJ214" t="s">
        <v>1788</v>
      </c>
    </row>
    <row r="215" spans="1:37">
      <c r="A215">
        <v>4037</v>
      </c>
      <c r="B215" t="s">
        <v>195</v>
      </c>
      <c r="C215" t="s">
        <v>745</v>
      </c>
      <c r="D215" t="s">
        <v>126</v>
      </c>
      <c r="E215" t="s">
        <v>197</v>
      </c>
      <c r="F215" t="s">
        <v>1797</v>
      </c>
      <c r="G215" t="s">
        <v>1798</v>
      </c>
      <c r="H215" t="s">
        <v>1799</v>
      </c>
      <c r="I215" t="s">
        <v>1070</v>
      </c>
      <c r="J215" t="s">
        <v>1800</v>
      </c>
      <c r="K215" t="s">
        <v>1801</v>
      </c>
      <c r="L215" t="s">
        <v>841</v>
      </c>
      <c r="M215" t="s">
        <v>6</v>
      </c>
      <c r="P215">
        <v>41.245030505177603</v>
      </c>
      <c r="Q215">
        <v>-87.866012795943206</v>
      </c>
      <c r="R215">
        <v>2600</v>
      </c>
      <c r="S215">
        <v>40</v>
      </c>
      <c r="T215" t="s">
        <v>826</v>
      </c>
      <c r="U215" t="s">
        <v>1072</v>
      </c>
      <c r="V215" t="s">
        <v>1073</v>
      </c>
      <c r="W215" t="s">
        <v>1074</v>
      </c>
      <c r="X215" t="s">
        <v>1075</v>
      </c>
      <c r="Y215" t="s">
        <v>1076</v>
      </c>
      <c r="Z215" t="s">
        <v>184</v>
      </c>
      <c r="AA215">
        <v>45289</v>
      </c>
      <c r="AB215" t="s">
        <v>1802</v>
      </c>
      <c r="AC215" t="s">
        <v>1803</v>
      </c>
      <c r="AD215">
        <v>27</v>
      </c>
      <c r="AE215" t="s">
        <v>1805</v>
      </c>
      <c r="AJ215" t="s">
        <v>1804</v>
      </c>
    </row>
    <row r="216" spans="1:37">
      <c r="A216">
        <v>4038</v>
      </c>
      <c r="B216" t="s">
        <v>195</v>
      </c>
      <c r="C216" t="s">
        <v>745</v>
      </c>
      <c r="D216" t="s">
        <v>126</v>
      </c>
      <c r="E216" t="s">
        <v>197</v>
      </c>
      <c r="F216" t="s">
        <v>1806</v>
      </c>
      <c r="G216" t="s">
        <v>1798</v>
      </c>
      <c r="H216" t="s">
        <v>1102</v>
      </c>
      <c r="I216" t="s">
        <v>1070</v>
      </c>
      <c r="K216" t="s">
        <v>1807</v>
      </c>
      <c r="L216" t="s">
        <v>435</v>
      </c>
      <c r="M216" t="s">
        <v>6</v>
      </c>
      <c r="P216">
        <v>43.776527528058097</v>
      </c>
      <c r="Q216">
        <v>-85.503626107379105</v>
      </c>
      <c r="R216">
        <v>2350</v>
      </c>
      <c r="U216" t="s">
        <v>1072</v>
      </c>
      <c r="V216" t="s">
        <v>1073</v>
      </c>
      <c r="W216" t="s">
        <v>1074</v>
      </c>
      <c r="X216" t="s">
        <v>1075</v>
      </c>
      <c r="Y216" t="s">
        <v>1076</v>
      </c>
      <c r="Z216" t="s">
        <v>184</v>
      </c>
      <c r="AA216">
        <v>45289</v>
      </c>
      <c r="AB216" t="s">
        <v>1808</v>
      </c>
      <c r="AC216" t="s">
        <v>1803</v>
      </c>
      <c r="AD216">
        <v>27</v>
      </c>
      <c r="AE216" t="s">
        <v>1810</v>
      </c>
      <c r="AJ216" t="s">
        <v>1809</v>
      </c>
    </row>
    <row r="217" spans="1:37">
      <c r="A217">
        <v>4039</v>
      </c>
      <c r="B217" t="s">
        <v>389</v>
      </c>
      <c r="C217" t="s">
        <v>745</v>
      </c>
      <c r="D217" t="s">
        <v>1811</v>
      </c>
      <c r="E217" t="s">
        <v>170</v>
      </c>
      <c r="F217" t="s">
        <v>1812</v>
      </c>
      <c r="G217" t="s">
        <v>1498</v>
      </c>
      <c r="H217" t="s">
        <v>1463</v>
      </c>
      <c r="I217" t="s">
        <v>1804</v>
      </c>
      <c r="J217" t="s">
        <v>1813</v>
      </c>
      <c r="K217" t="s">
        <v>1814</v>
      </c>
      <c r="L217" t="s">
        <v>927</v>
      </c>
      <c r="M217" t="s">
        <v>6</v>
      </c>
      <c r="N217">
        <v>43128</v>
      </c>
      <c r="P217">
        <v>39.630107135506499</v>
      </c>
      <c r="Q217">
        <v>-83.565148093683803</v>
      </c>
      <c r="R217">
        <v>2200</v>
      </c>
      <c r="S217">
        <v>40</v>
      </c>
      <c r="T217" t="s">
        <v>826</v>
      </c>
      <c r="U217" t="s">
        <v>1815</v>
      </c>
      <c r="V217" t="s">
        <v>1804</v>
      </c>
      <c r="W217" t="s">
        <v>1816</v>
      </c>
      <c r="X217" t="s">
        <v>1150</v>
      </c>
      <c r="Y217" t="s">
        <v>1817</v>
      </c>
      <c r="Z217" t="s">
        <v>184</v>
      </c>
      <c r="AA217">
        <v>45088</v>
      </c>
      <c r="AB217" t="s">
        <v>1818</v>
      </c>
      <c r="AC217" t="s">
        <v>1819</v>
      </c>
      <c r="AD217">
        <v>20</v>
      </c>
      <c r="AE217" t="s">
        <v>1820</v>
      </c>
      <c r="AJ217" t="s">
        <v>1804</v>
      </c>
    </row>
    <row r="218" spans="1:37">
      <c r="A218">
        <v>4040</v>
      </c>
      <c r="B218" t="s">
        <v>389</v>
      </c>
      <c r="C218" t="s">
        <v>745</v>
      </c>
      <c r="D218" t="s">
        <v>1821</v>
      </c>
      <c r="E218" t="s">
        <v>197</v>
      </c>
      <c r="F218" t="s">
        <v>1822</v>
      </c>
      <c r="G218" t="s">
        <v>1462</v>
      </c>
      <c r="H218" t="s">
        <v>1463</v>
      </c>
      <c r="I218" t="s">
        <v>1823</v>
      </c>
      <c r="J218" t="s">
        <v>1824</v>
      </c>
      <c r="K218" t="s">
        <v>1825</v>
      </c>
      <c r="L218" t="s">
        <v>733</v>
      </c>
      <c r="M218" t="s">
        <v>6</v>
      </c>
      <c r="N218">
        <v>36108</v>
      </c>
      <c r="O218" t="s">
        <v>1826</v>
      </c>
      <c r="P218">
        <v>30.899509999999999</v>
      </c>
      <c r="Q218">
        <v>-86.967010000000002</v>
      </c>
      <c r="R218">
        <v>400</v>
      </c>
      <c r="S218">
        <v>18</v>
      </c>
      <c r="T218" t="s">
        <v>826</v>
      </c>
      <c r="U218" t="s">
        <v>1827</v>
      </c>
      <c r="V218" t="s">
        <v>1828</v>
      </c>
      <c r="W218" t="s">
        <v>1829</v>
      </c>
      <c r="X218" t="s">
        <v>1830</v>
      </c>
      <c r="Y218" t="s">
        <v>1151</v>
      </c>
      <c r="Z218" t="s">
        <v>184</v>
      </c>
      <c r="AA218">
        <v>45290</v>
      </c>
      <c r="AB218" t="s">
        <v>1831</v>
      </c>
      <c r="AC218" t="s">
        <v>1832</v>
      </c>
      <c r="AD218">
        <v>25</v>
      </c>
      <c r="AE218" t="s">
        <v>1833</v>
      </c>
      <c r="AJ218" t="s">
        <v>1809</v>
      </c>
    </row>
    <row r="219" spans="1:37">
      <c r="A219">
        <v>4041</v>
      </c>
      <c r="B219" t="s">
        <v>195</v>
      </c>
      <c r="C219" t="s">
        <v>745</v>
      </c>
      <c r="D219" t="s">
        <v>1834</v>
      </c>
      <c r="E219" t="s">
        <v>170</v>
      </c>
      <c r="F219" t="s">
        <v>1835</v>
      </c>
      <c r="G219" t="s">
        <v>1462</v>
      </c>
      <c r="H219" t="s">
        <v>1463</v>
      </c>
      <c r="I219" t="s">
        <v>1809</v>
      </c>
      <c r="J219" t="s">
        <v>1836</v>
      </c>
      <c r="L219" t="s">
        <v>855</v>
      </c>
      <c r="M219" t="s">
        <v>6</v>
      </c>
      <c r="P219">
        <v>32.170062625405599</v>
      </c>
      <c r="Q219">
        <v>-81.455761492072099</v>
      </c>
      <c r="S219">
        <v>30</v>
      </c>
      <c r="T219" t="s">
        <v>826</v>
      </c>
      <c r="U219" t="s">
        <v>1837</v>
      </c>
      <c r="V219" t="s">
        <v>1828</v>
      </c>
      <c r="W219" t="s">
        <v>1838</v>
      </c>
      <c r="X219" t="s">
        <v>1839</v>
      </c>
      <c r="Y219" t="s">
        <v>1840</v>
      </c>
      <c r="Z219" t="s">
        <v>184</v>
      </c>
      <c r="AA219">
        <v>45088</v>
      </c>
      <c r="AB219" t="s">
        <v>1841</v>
      </c>
      <c r="AC219" t="s">
        <v>1842</v>
      </c>
      <c r="AD219">
        <v>20</v>
      </c>
      <c r="AE219" t="s">
        <v>1843</v>
      </c>
      <c r="AJ219" t="s">
        <v>1809</v>
      </c>
    </row>
    <row r="220" spans="1:37">
      <c r="A220">
        <v>4042</v>
      </c>
      <c r="B220" t="s">
        <v>195</v>
      </c>
      <c r="C220" t="s">
        <v>745</v>
      </c>
      <c r="D220" t="s">
        <v>1844</v>
      </c>
      <c r="E220" t="s">
        <v>197</v>
      </c>
      <c r="F220" t="s">
        <v>1845</v>
      </c>
      <c r="G220" t="s">
        <v>1498</v>
      </c>
      <c r="H220" t="s">
        <v>1463</v>
      </c>
      <c r="I220" t="s">
        <v>1846</v>
      </c>
      <c r="J220" t="s">
        <v>1847</v>
      </c>
      <c r="L220" t="s">
        <v>855</v>
      </c>
      <c r="M220" t="s">
        <v>6</v>
      </c>
      <c r="P220">
        <v>34.2664660058321</v>
      </c>
      <c r="Q220">
        <v>-84.8155940253084</v>
      </c>
      <c r="R220">
        <v>3500</v>
      </c>
      <c r="S220">
        <v>35</v>
      </c>
      <c r="T220" t="s">
        <v>826</v>
      </c>
      <c r="U220" t="s">
        <v>1848</v>
      </c>
      <c r="V220" t="s">
        <v>1828</v>
      </c>
      <c r="W220" t="s">
        <v>1849</v>
      </c>
      <c r="X220" t="s">
        <v>1839</v>
      </c>
      <c r="Y220" t="s">
        <v>1840</v>
      </c>
      <c r="Z220" t="s">
        <v>184</v>
      </c>
      <c r="AA220">
        <v>45088</v>
      </c>
      <c r="AB220" t="s">
        <v>1850</v>
      </c>
      <c r="AC220" t="s">
        <v>1851</v>
      </c>
      <c r="AD220">
        <v>27</v>
      </c>
      <c r="AE220" t="s">
        <v>1852</v>
      </c>
      <c r="AJ220" t="s">
        <v>1809</v>
      </c>
    </row>
    <row r="221" spans="1:37">
      <c r="A221">
        <v>4043</v>
      </c>
      <c r="B221" t="s">
        <v>167</v>
      </c>
      <c r="C221" t="s">
        <v>745</v>
      </c>
      <c r="D221" t="s">
        <v>1853</v>
      </c>
      <c r="E221" t="s">
        <v>197</v>
      </c>
      <c r="F221" t="s">
        <v>1854</v>
      </c>
      <c r="G221" t="s">
        <v>1462</v>
      </c>
      <c r="H221" t="s">
        <v>1463</v>
      </c>
      <c r="I221" t="s">
        <v>1855</v>
      </c>
      <c r="J221" t="s">
        <v>1856</v>
      </c>
      <c r="K221" t="s">
        <v>1857</v>
      </c>
      <c r="L221" t="s">
        <v>806</v>
      </c>
      <c r="M221" t="s">
        <v>6</v>
      </c>
      <c r="N221">
        <v>13760</v>
      </c>
      <c r="O221" t="s">
        <v>1858</v>
      </c>
      <c r="P221">
        <v>42.104971638309401</v>
      </c>
      <c r="Q221">
        <v>-76.044493930507997</v>
      </c>
      <c r="R221">
        <v>100</v>
      </c>
      <c r="S221">
        <v>1</v>
      </c>
      <c r="T221" t="s">
        <v>826</v>
      </c>
      <c r="U221" t="s">
        <v>1859</v>
      </c>
      <c r="V221" t="s">
        <v>1860</v>
      </c>
      <c r="W221" t="s">
        <v>1117</v>
      </c>
      <c r="X221" t="s">
        <v>610</v>
      </c>
      <c r="Y221" t="s">
        <v>252</v>
      </c>
      <c r="Z221" t="s">
        <v>184</v>
      </c>
      <c r="AA221">
        <v>45088</v>
      </c>
      <c r="AB221" t="s">
        <v>1861</v>
      </c>
      <c r="AC221" t="s">
        <v>1862</v>
      </c>
      <c r="AD221">
        <v>29</v>
      </c>
      <c r="AE221" t="s">
        <v>1864</v>
      </c>
      <c r="AJ221" t="s">
        <v>1863</v>
      </c>
    </row>
    <row r="222" spans="1:37">
      <c r="A222">
        <v>4044</v>
      </c>
      <c r="B222" t="s">
        <v>389</v>
      </c>
      <c r="C222" t="s">
        <v>745</v>
      </c>
      <c r="D222" t="s">
        <v>1853</v>
      </c>
      <c r="E222" t="s">
        <v>197</v>
      </c>
      <c r="F222" t="s">
        <v>1865</v>
      </c>
      <c r="G222" t="s">
        <v>1462</v>
      </c>
      <c r="H222" t="s">
        <v>1463</v>
      </c>
      <c r="I222" t="s">
        <v>1855</v>
      </c>
      <c r="J222" t="s">
        <v>1856</v>
      </c>
      <c r="K222" t="s">
        <v>1857</v>
      </c>
      <c r="L222" t="s">
        <v>806</v>
      </c>
      <c r="M222" t="s">
        <v>6</v>
      </c>
      <c r="N222">
        <v>13760</v>
      </c>
      <c r="O222" t="s">
        <v>1858</v>
      </c>
      <c r="P222">
        <v>42.104971638309401</v>
      </c>
      <c r="Q222">
        <v>-76.044493930507997</v>
      </c>
      <c r="R222">
        <v>1600</v>
      </c>
      <c r="S222">
        <v>29</v>
      </c>
      <c r="T222" t="s">
        <v>826</v>
      </c>
      <c r="U222" t="s">
        <v>1859</v>
      </c>
      <c r="V222" t="s">
        <v>1860</v>
      </c>
      <c r="W222" t="s">
        <v>1117</v>
      </c>
      <c r="X222" t="s">
        <v>610</v>
      </c>
      <c r="Y222" t="s">
        <v>252</v>
      </c>
      <c r="Z222" t="s">
        <v>184</v>
      </c>
      <c r="AA222">
        <v>45088</v>
      </c>
      <c r="AB222" t="s">
        <v>1866</v>
      </c>
      <c r="AC222" t="s">
        <v>1862</v>
      </c>
      <c r="AD222">
        <v>29</v>
      </c>
      <c r="AE222" t="s">
        <v>1867</v>
      </c>
      <c r="AJ222" t="s">
        <v>1863</v>
      </c>
    </row>
    <row r="223" spans="1:37">
      <c r="A223">
        <v>4045</v>
      </c>
      <c r="B223" t="s">
        <v>195</v>
      </c>
      <c r="C223" t="s">
        <v>745</v>
      </c>
      <c r="D223" t="s">
        <v>1853</v>
      </c>
      <c r="E223" t="s">
        <v>197</v>
      </c>
      <c r="F223" t="s">
        <v>1865</v>
      </c>
      <c r="G223" t="s">
        <v>1462</v>
      </c>
      <c r="H223" t="s">
        <v>1463</v>
      </c>
      <c r="I223" t="s">
        <v>1855</v>
      </c>
      <c r="J223" t="s">
        <v>1856</v>
      </c>
      <c r="K223" t="s">
        <v>1857</v>
      </c>
      <c r="L223" t="s">
        <v>806</v>
      </c>
      <c r="M223" t="s">
        <v>6</v>
      </c>
      <c r="N223">
        <v>13760</v>
      </c>
      <c r="O223" t="s">
        <v>1858</v>
      </c>
      <c r="P223">
        <v>42.104971638309401</v>
      </c>
      <c r="Q223">
        <v>-76.044493930507997</v>
      </c>
      <c r="R223">
        <v>800</v>
      </c>
      <c r="S223">
        <v>8</v>
      </c>
      <c r="T223" t="s">
        <v>826</v>
      </c>
      <c r="U223" t="s">
        <v>1859</v>
      </c>
      <c r="V223" t="s">
        <v>1860</v>
      </c>
      <c r="W223" t="s">
        <v>1117</v>
      </c>
      <c r="X223" t="s">
        <v>610</v>
      </c>
      <c r="Y223" t="s">
        <v>252</v>
      </c>
      <c r="Z223" t="s">
        <v>184</v>
      </c>
      <c r="AA223">
        <v>45088</v>
      </c>
      <c r="AB223" t="s">
        <v>1868</v>
      </c>
      <c r="AC223" t="s">
        <v>1862</v>
      </c>
      <c r="AD223">
        <v>29</v>
      </c>
      <c r="AE223" t="s">
        <v>1867</v>
      </c>
      <c r="AJ223" t="s">
        <v>1863</v>
      </c>
    </row>
    <row r="224" spans="1:37">
      <c r="A224">
        <v>4046</v>
      </c>
      <c r="B224" t="s">
        <v>230</v>
      </c>
      <c r="C224" t="s">
        <v>745</v>
      </c>
      <c r="D224" t="s">
        <v>1869</v>
      </c>
      <c r="E224" t="s">
        <v>197</v>
      </c>
      <c r="F224" t="s">
        <v>1869</v>
      </c>
      <c r="G224" t="s">
        <v>1462</v>
      </c>
      <c r="H224" t="s">
        <v>1463</v>
      </c>
      <c r="I224" t="s">
        <v>1870</v>
      </c>
      <c r="J224" t="s">
        <v>1871</v>
      </c>
      <c r="K224" t="s">
        <v>1872</v>
      </c>
      <c r="L224" t="s">
        <v>1873</v>
      </c>
      <c r="M224" t="s">
        <v>6</v>
      </c>
      <c r="N224">
        <v>20740</v>
      </c>
      <c r="O224" t="s">
        <v>1874</v>
      </c>
      <c r="P224">
        <v>38.979861145704</v>
      </c>
      <c r="Q224">
        <v>-76.925657899884996</v>
      </c>
      <c r="R224">
        <v>43</v>
      </c>
      <c r="S224">
        <v>0</v>
      </c>
      <c r="T224" t="s">
        <v>826</v>
      </c>
      <c r="U224" t="s">
        <v>1869</v>
      </c>
      <c r="V224" t="s">
        <v>1870</v>
      </c>
      <c r="W224" t="s">
        <v>1875</v>
      </c>
      <c r="X224" t="s">
        <v>1873</v>
      </c>
      <c r="Y224" t="s">
        <v>6</v>
      </c>
      <c r="Z224" t="s">
        <v>184</v>
      </c>
      <c r="AA224">
        <v>45088</v>
      </c>
      <c r="AB224" t="s">
        <v>1876</v>
      </c>
      <c r="AC224" t="s">
        <v>1877</v>
      </c>
      <c r="AD224">
        <v>28</v>
      </c>
      <c r="AE224" t="s">
        <v>1879</v>
      </c>
      <c r="AJ224" t="s">
        <v>1878</v>
      </c>
    </row>
    <row r="225" spans="1:36">
      <c r="A225">
        <v>4047</v>
      </c>
      <c r="B225" t="s">
        <v>230</v>
      </c>
      <c r="C225" t="s">
        <v>745</v>
      </c>
      <c r="D225" t="s">
        <v>1880</v>
      </c>
      <c r="E225" t="s">
        <v>197</v>
      </c>
      <c r="F225" t="s">
        <v>1880</v>
      </c>
      <c r="G225" t="s">
        <v>1498</v>
      </c>
      <c r="H225" t="s">
        <v>882</v>
      </c>
      <c r="I225" t="s">
        <v>1881</v>
      </c>
      <c r="J225" t="s">
        <v>1882</v>
      </c>
      <c r="K225" t="s">
        <v>824</v>
      </c>
      <c r="L225" t="s">
        <v>249</v>
      </c>
      <c r="M225" t="s">
        <v>6</v>
      </c>
      <c r="N225">
        <v>94538</v>
      </c>
      <c r="O225" t="s">
        <v>1883</v>
      </c>
      <c r="P225">
        <v>37.473522257191703</v>
      </c>
      <c r="Q225">
        <v>-121.93735917195499</v>
      </c>
      <c r="R225">
        <v>18</v>
      </c>
      <c r="U225" t="s">
        <v>1880</v>
      </c>
      <c r="V225" t="s">
        <v>1881</v>
      </c>
      <c r="W225" t="s">
        <v>824</v>
      </c>
      <c r="X225" t="s">
        <v>249</v>
      </c>
      <c r="Y225" t="s">
        <v>6</v>
      </c>
      <c r="Z225" t="s">
        <v>184</v>
      </c>
      <c r="AA225">
        <v>44890</v>
      </c>
      <c r="AB225" t="s">
        <v>1884</v>
      </c>
      <c r="AC225" t="s">
        <v>1885</v>
      </c>
      <c r="AD225">
        <v>29</v>
      </c>
      <c r="AE225" t="s">
        <v>1886</v>
      </c>
      <c r="AJ225" t="s">
        <v>1881</v>
      </c>
    </row>
    <row r="226" spans="1:36">
      <c r="A226">
        <v>4048</v>
      </c>
      <c r="B226" t="s">
        <v>195</v>
      </c>
      <c r="C226" t="s">
        <v>745</v>
      </c>
      <c r="D226" t="s">
        <v>1887</v>
      </c>
      <c r="E226" t="s">
        <v>197</v>
      </c>
      <c r="F226" t="s">
        <v>1888</v>
      </c>
      <c r="G226" t="s">
        <v>1462</v>
      </c>
      <c r="H226" t="s">
        <v>1463</v>
      </c>
      <c r="I226" t="s">
        <v>1889</v>
      </c>
      <c r="J226" t="s">
        <v>1890</v>
      </c>
      <c r="K226" t="s">
        <v>1888</v>
      </c>
      <c r="L226" t="s">
        <v>183</v>
      </c>
      <c r="M226" t="s">
        <v>6</v>
      </c>
      <c r="N226">
        <v>27284</v>
      </c>
      <c r="P226">
        <v>36.137044680000002</v>
      </c>
      <c r="Q226">
        <v>-80.092901810000001</v>
      </c>
      <c r="R226">
        <v>180</v>
      </c>
      <c r="S226">
        <v>2</v>
      </c>
      <c r="T226" t="s">
        <v>826</v>
      </c>
      <c r="U226" t="s">
        <v>1887</v>
      </c>
      <c r="V226" t="s">
        <v>1891</v>
      </c>
      <c r="W226" t="s">
        <v>1892</v>
      </c>
      <c r="X226" t="s">
        <v>841</v>
      </c>
      <c r="Y226" t="s">
        <v>6</v>
      </c>
      <c r="Z226" t="s">
        <v>184</v>
      </c>
      <c r="AA226">
        <v>45292</v>
      </c>
      <c r="AB226" t="s">
        <v>1893</v>
      </c>
      <c r="AC226" t="s">
        <v>1894</v>
      </c>
      <c r="AD226">
        <v>30</v>
      </c>
      <c r="AE226" t="s">
        <v>1895</v>
      </c>
    </row>
    <row r="227" spans="1:36">
      <c r="A227">
        <v>4049</v>
      </c>
      <c r="B227" t="s">
        <v>195</v>
      </c>
      <c r="C227" t="s">
        <v>745</v>
      </c>
      <c r="D227" t="s">
        <v>1896</v>
      </c>
      <c r="E227" t="s">
        <v>197</v>
      </c>
      <c r="F227" t="s">
        <v>1896</v>
      </c>
      <c r="G227" t="s">
        <v>1462</v>
      </c>
      <c r="H227" t="s">
        <v>882</v>
      </c>
      <c r="I227" t="s">
        <v>1897</v>
      </c>
      <c r="J227" t="s">
        <v>1898</v>
      </c>
      <c r="K227" t="s">
        <v>1899</v>
      </c>
      <c r="L227" t="s">
        <v>1048</v>
      </c>
      <c r="M227" t="s">
        <v>6</v>
      </c>
      <c r="N227">
        <v>85326</v>
      </c>
      <c r="O227" t="s">
        <v>1900</v>
      </c>
      <c r="P227">
        <v>33.375249605238899</v>
      </c>
      <c r="Q227">
        <v>-112.62219117672799</v>
      </c>
      <c r="R227">
        <v>3000</v>
      </c>
      <c r="S227">
        <v>12</v>
      </c>
      <c r="T227" t="s">
        <v>826</v>
      </c>
      <c r="U227" t="s">
        <v>1896</v>
      </c>
      <c r="V227" t="s">
        <v>1897</v>
      </c>
      <c r="W227" t="s">
        <v>1901</v>
      </c>
      <c r="X227" t="s">
        <v>115</v>
      </c>
      <c r="Y227" t="s">
        <v>6</v>
      </c>
      <c r="Z227" t="s">
        <v>184</v>
      </c>
      <c r="AA227">
        <v>44780</v>
      </c>
      <c r="AB227" t="s">
        <v>1902</v>
      </c>
      <c r="AC227" t="s">
        <v>1903</v>
      </c>
      <c r="AD227">
        <v>27</v>
      </c>
      <c r="AE227" t="s">
        <v>1905</v>
      </c>
      <c r="AJ227" t="s">
        <v>1904</v>
      </c>
    </row>
    <row r="228" spans="1:36">
      <c r="A228">
        <v>4050</v>
      </c>
      <c r="B228" t="s">
        <v>195</v>
      </c>
      <c r="C228" t="s">
        <v>745</v>
      </c>
      <c r="D228" t="s">
        <v>1906</v>
      </c>
      <c r="E228" t="s">
        <v>170</v>
      </c>
      <c r="F228" t="s">
        <v>1907</v>
      </c>
      <c r="G228" t="s">
        <v>1750</v>
      </c>
      <c r="H228" t="s">
        <v>882</v>
      </c>
      <c r="I228" t="s">
        <v>1908</v>
      </c>
      <c r="J228" t="s">
        <v>1909</v>
      </c>
      <c r="K228" t="s">
        <v>1910</v>
      </c>
      <c r="L228" t="s">
        <v>1048</v>
      </c>
      <c r="M228" t="s">
        <v>6</v>
      </c>
      <c r="N228">
        <v>85142</v>
      </c>
      <c r="O228" t="s">
        <v>1911</v>
      </c>
      <c r="P228">
        <v>33.25</v>
      </c>
      <c r="Q228">
        <v>-111.63</v>
      </c>
      <c r="R228">
        <v>2000</v>
      </c>
      <c r="S228">
        <v>27</v>
      </c>
      <c r="T228" t="s">
        <v>826</v>
      </c>
      <c r="U228" t="s">
        <v>1143</v>
      </c>
      <c r="V228" t="s">
        <v>1912</v>
      </c>
      <c r="W228" t="s">
        <v>1149</v>
      </c>
      <c r="X228" t="s">
        <v>1150</v>
      </c>
      <c r="Y228" t="s">
        <v>967</v>
      </c>
      <c r="Z228" t="s">
        <v>184</v>
      </c>
      <c r="AA228">
        <v>45088</v>
      </c>
      <c r="AB228" t="s">
        <v>1913</v>
      </c>
      <c r="AC228" t="s">
        <v>1914</v>
      </c>
      <c r="AD228">
        <v>29</v>
      </c>
      <c r="AE228" t="s">
        <v>1916</v>
      </c>
      <c r="AJ228" t="s">
        <v>1915</v>
      </c>
    </row>
    <row r="229" spans="1:36">
      <c r="A229">
        <v>4051</v>
      </c>
      <c r="B229" t="s">
        <v>195</v>
      </c>
      <c r="C229" t="s">
        <v>745</v>
      </c>
      <c r="D229" t="s">
        <v>1906</v>
      </c>
      <c r="E229" t="s">
        <v>170</v>
      </c>
      <c r="F229" t="s">
        <v>1917</v>
      </c>
      <c r="G229" t="s">
        <v>1498</v>
      </c>
      <c r="H229" t="s">
        <v>1102</v>
      </c>
      <c r="I229" t="s">
        <v>1908</v>
      </c>
      <c r="J229" t="s">
        <v>1909</v>
      </c>
      <c r="K229" t="s">
        <v>1910</v>
      </c>
      <c r="L229" t="s">
        <v>1048</v>
      </c>
      <c r="M229" t="s">
        <v>6</v>
      </c>
      <c r="N229">
        <v>85142</v>
      </c>
      <c r="O229" t="s">
        <v>1911</v>
      </c>
      <c r="P229">
        <v>33.25</v>
      </c>
      <c r="Q229">
        <v>-111.63</v>
      </c>
      <c r="R229">
        <v>2000</v>
      </c>
      <c r="S229">
        <v>16</v>
      </c>
      <c r="T229" t="s">
        <v>826</v>
      </c>
      <c r="U229" t="s">
        <v>1143</v>
      </c>
      <c r="V229" t="s">
        <v>1912</v>
      </c>
      <c r="W229" t="s">
        <v>1149</v>
      </c>
      <c r="X229" t="s">
        <v>1150</v>
      </c>
      <c r="Y229" t="s">
        <v>967</v>
      </c>
      <c r="Z229" t="s">
        <v>184</v>
      </c>
      <c r="AA229">
        <v>45088</v>
      </c>
      <c r="AB229" t="s">
        <v>1913</v>
      </c>
      <c r="AC229" t="s">
        <v>1914</v>
      </c>
      <c r="AD229">
        <v>29</v>
      </c>
      <c r="AE229" t="s">
        <v>1918</v>
      </c>
      <c r="AJ229" t="s">
        <v>1915</v>
      </c>
    </row>
    <row r="230" spans="1:36">
      <c r="A230">
        <v>4052</v>
      </c>
      <c r="B230" t="s">
        <v>167</v>
      </c>
      <c r="C230" t="s">
        <v>745</v>
      </c>
      <c r="D230" t="s">
        <v>1919</v>
      </c>
      <c r="E230" t="s">
        <v>170</v>
      </c>
      <c r="F230" t="s">
        <v>1920</v>
      </c>
      <c r="G230" t="s">
        <v>1498</v>
      </c>
      <c r="H230" t="s">
        <v>882</v>
      </c>
      <c r="I230" t="s">
        <v>1921</v>
      </c>
      <c r="J230" t="s">
        <v>1922</v>
      </c>
      <c r="K230" t="s">
        <v>1633</v>
      </c>
      <c r="L230" t="s">
        <v>435</v>
      </c>
      <c r="M230" t="s">
        <v>6</v>
      </c>
      <c r="N230">
        <v>49423</v>
      </c>
      <c r="O230" t="s">
        <v>1923</v>
      </c>
      <c r="P230">
        <v>42.755714621959697</v>
      </c>
      <c r="Q230">
        <v>-86.069521803511506</v>
      </c>
      <c r="R230">
        <v>1495</v>
      </c>
      <c r="S230">
        <v>5</v>
      </c>
      <c r="T230" t="s">
        <v>826</v>
      </c>
      <c r="U230" t="s">
        <v>1924</v>
      </c>
      <c r="V230" t="s">
        <v>1925</v>
      </c>
      <c r="W230" t="s">
        <v>1149</v>
      </c>
      <c r="X230" t="s">
        <v>1150</v>
      </c>
      <c r="Y230" t="s">
        <v>967</v>
      </c>
      <c r="Z230" t="s">
        <v>184</v>
      </c>
      <c r="AA230">
        <v>45088</v>
      </c>
      <c r="AB230" t="s">
        <v>1926</v>
      </c>
      <c r="AC230" t="s">
        <v>1914</v>
      </c>
      <c r="AD230">
        <v>29</v>
      </c>
      <c r="AJ230" t="s">
        <v>1915</v>
      </c>
    </row>
    <row r="231" spans="1:36">
      <c r="A231">
        <v>4053</v>
      </c>
      <c r="B231" t="s">
        <v>389</v>
      </c>
      <c r="C231" t="s">
        <v>745</v>
      </c>
      <c r="D231" t="s">
        <v>1919</v>
      </c>
      <c r="E231" t="s">
        <v>170</v>
      </c>
      <c r="F231" t="s">
        <v>1920</v>
      </c>
      <c r="G231" t="s">
        <v>1498</v>
      </c>
      <c r="H231" t="s">
        <v>882</v>
      </c>
      <c r="I231" t="s">
        <v>1921</v>
      </c>
      <c r="J231" t="s">
        <v>1922</v>
      </c>
      <c r="K231" t="s">
        <v>1633</v>
      </c>
      <c r="L231" t="s">
        <v>435</v>
      </c>
      <c r="M231" t="s">
        <v>6</v>
      </c>
      <c r="N231">
        <v>49423</v>
      </c>
      <c r="O231" t="s">
        <v>1923</v>
      </c>
      <c r="P231">
        <v>42.755714621959697</v>
      </c>
      <c r="Q231">
        <v>-86.069521803511506</v>
      </c>
      <c r="R231">
        <v>1200</v>
      </c>
      <c r="S231">
        <v>20</v>
      </c>
      <c r="T231" t="s">
        <v>826</v>
      </c>
      <c r="U231" t="s">
        <v>1924</v>
      </c>
      <c r="V231" t="s">
        <v>1925</v>
      </c>
      <c r="W231" t="s">
        <v>1149</v>
      </c>
      <c r="X231" t="s">
        <v>1150</v>
      </c>
      <c r="Y231" t="s">
        <v>967</v>
      </c>
      <c r="Z231" t="s">
        <v>184</v>
      </c>
      <c r="AA231">
        <v>45088</v>
      </c>
      <c r="AB231" t="s">
        <v>1927</v>
      </c>
      <c r="AC231" t="s">
        <v>1914</v>
      </c>
      <c r="AD231">
        <v>29</v>
      </c>
      <c r="AE231" t="s">
        <v>1928</v>
      </c>
      <c r="AJ231" t="s">
        <v>1915</v>
      </c>
    </row>
    <row r="232" spans="1:36">
      <c r="A232">
        <v>4054</v>
      </c>
      <c r="B232" t="s">
        <v>230</v>
      </c>
      <c r="C232" t="s">
        <v>745</v>
      </c>
      <c r="D232" t="s">
        <v>1929</v>
      </c>
      <c r="E232" t="s">
        <v>170</v>
      </c>
      <c r="F232" t="s">
        <v>1929</v>
      </c>
      <c r="G232" t="s">
        <v>1930</v>
      </c>
      <c r="H232" t="s">
        <v>1463</v>
      </c>
      <c r="I232" t="s">
        <v>1931</v>
      </c>
      <c r="J232" t="s">
        <v>1932</v>
      </c>
      <c r="K232" t="s">
        <v>1933</v>
      </c>
      <c r="L232" t="s">
        <v>249</v>
      </c>
      <c r="M232" t="s">
        <v>6</v>
      </c>
      <c r="N232">
        <v>95827</v>
      </c>
      <c r="O232" t="s">
        <v>1934</v>
      </c>
      <c r="P232">
        <v>38.571685427540302</v>
      </c>
      <c r="Q232">
        <v>-121.330717907926</v>
      </c>
      <c r="R232">
        <v>26</v>
      </c>
      <c r="U232" t="s">
        <v>1935</v>
      </c>
      <c r="V232" t="s">
        <v>1931</v>
      </c>
      <c r="W232" t="s">
        <v>1933</v>
      </c>
      <c r="X232" t="s">
        <v>249</v>
      </c>
      <c r="Y232" t="s">
        <v>6</v>
      </c>
      <c r="Z232" t="s">
        <v>184</v>
      </c>
      <c r="AA232">
        <v>44801</v>
      </c>
      <c r="AB232" t="s">
        <v>1936</v>
      </c>
      <c r="AC232" t="s">
        <v>1937</v>
      </c>
      <c r="AD232">
        <v>22</v>
      </c>
      <c r="AE232" t="s">
        <v>1939</v>
      </c>
      <c r="AJ232" t="s">
        <v>1938</v>
      </c>
    </row>
    <row r="233" spans="1:36">
      <c r="A233">
        <v>4055</v>
      </c>
      <c r="B233" t="s">
        <v>389</v>
      </c>
      <c r="C233" t="s">
        <v>745</v>
      </c>
      <c r="D233" t="s">
        <v>1940</v>
      </c>
      <c r="E233" t="s">
        <v>197</v>
      </c>
      <c r="F233" t="s">
        <v>1941</v>
      </c>
      <c r="G233" t="s">
        <v>1462</v>
      </c>
      <c r="H233" t="s">
        <v>1102</v>
      </c>
      <c r="I233" t="s">
        <v>1942</v>
      </c>
      <c r="J233" t="s">
        <v>1943</v>
      </c>
      <c r="K233" t="s">
        <v>1944</v>
      </c>
      <c r="L233" t="s">
        <v>155</v>
      </c>
      <c r="M233" t="s">
        <v>7</v>
      </c>
      <c r="N233" t="s">
        <v>1945</v>
      </c>
      <c r="O233" t="s">
        <v>1946</v>
      </c>
      <c r="P233">
        <v>45.681473588788101</v>
      </c>
      <c r="Q233">
        <v>-74.081395718152905</v>
      </c>
      <c r="R233">
        <v>135</v>
      </c>
      <c r="S233">
        <v>5</v>
      </c>
      <c r="T233" t="s">
        <v>1575</v>
      </c>
      <c r="U233" t="s">
        <v>1940</v>
      </c>
      <c r="V233" t="s">
        <v>1942</v>
      </c>
      <c r="W233" t="s">
        <v>476</v>
      </c>
      <c r="X233" t="s">
        <v>155</v>
      </c>
      <c r="Y233" t="s">
        <v>7</v>
      </c>
      <c r="Z233" t="s">
        <v>184</v>
      </c>
      <c r="AA233">
        <v>45096</v>
      </c>
      <c r="AB233" t="s">
        <v>1947</v>
      </c>
      <c r="AC233" t="s">
        <v>1948</v>
      </c>
      <c r="AD233">
        <v>29</v>
      </c>
      <c r="AE233" t="s">
        <v>1949</v>
      </c>
      <c r="AJ233" t="s">
        <v>1942</v>
      </c>
    </row>
    <row r="234" spans="1:36">
      <c r="A234">
        <v>4056</v>
      </c>
      <c r="B234" t="s">
        <v>167</v>
      </c>
      <c r="C234" t="s">
        <v>745</v>
      </c>
      <c r="D234" t="s">
        <v>1950</v>
      </c>
      <c r="E234" t="s">
        <v>197</v>
      </c>
      <c r="F234" t="s">
        <v>1951</v>
      </c>
      <c r="G234" t="s">
        <v>1750</v>
      </c>
      <c r="H234" t="s">
        <v>1102</v>
      </c>
      <c r="I234" t="s">
        <v>1952</v>
      </c>
      <c r="J234" t="s">
        <v>1953</v>
      </c>
      <c r="K234" t="s">
        <v>1008</v>
      </c>
      <c r="L234" t="s">
        <v>1006</v>
      </c>
      <c r="M234" t="s">
        <v>7</v>
      </c>
      <c r="N234" t="s">
        <v>1954</v>
      </c>
      <c r="O234" t="s">
        <v>1955</v>
      </c>
      <c r="P234">
        <v>51.0648140682421</v>
      </c>
      <c r="Q234">
        <v>-113.98953545798101</v>
      </c>
      <c r="R234">
        <v>70</v>
      </c>
      <c r="U234" t="s">
        <v>1956</v>
      </c>
      <c r="V234" t="s">
        <v>1952</v>
      </c>
      <c r="W234" t="s">
        <v>974</v>
      </c>
      <c r="X234" t="s">
        <v>177</v>
      </c>
      <c r="Y234" t="s">
        <v>6</v>
      </c>
      <c r="Z234" t="s">
        <v>184</v>
      </c>
      <c r="AA234">
        <v>44801</v>
      </c>
      <c r="AB234" t="s">
        <v>1957</v>
      </c>
      <c r="AC234" t="s">
        <v>1958</v>
      </c>
      <c r="AD234">
        <v>22</v>
      </c>
      <c r="AJ234" t="s">
        <v>1952</v>
      </c>
    </row>
    <row r="235" spans="1:36">
      <c r="A235">
        <v>4057</v>
      </c>
      <c r="B235" t="s">
        <v>167</v>
      </c>
      <c r="C235" t="s">
        <v>745</v>
      </c>
      <c r="D235" t="s">
        <v>1950</v>
      </c>
      <c r="E235" t="s">
        <v>197</v>
      </c>
      <c r="F235" t="s">
        <v>1950</v>
      </c>
      <c r="G235" t="s">
        <v>1750</v>
      </c>
      <c r="H235" t="s">
        <v>1102</v>
      </c>
      <c r="I235" t="s">
        <v>1952</v>
      </c>
      <c r="J235" t="s">
        <v>1959</v>
      </c>
      <c r="K235" t="s">
        <v>974</v>
      </c>
      <c r="L235" t="s">
        <v>177</v>
      </c>
      <c r="M235" t="s">
        <v>6</v>
      </c>
      <c r="N235">
        <v>89074</v>
      </c>
      <c r="O235" t="s">
        <v>1960</v>
      </c>
      <c r="P235">
        <v>36.034691600122102</v>
      </c>
      <c r="Q235">
        <v>-115.043187889192</v>
      </c>
      <c r="R235">
        <v>31</v>
      </c>
      <c r="U235" t="s">
        <v>1956</v>
      </c>
      <c r="V235" t="s">
        <v>1952</v>
      </c>
      <c r="W235" t="s">
        <v>974</v>
      </c>
      <c r="X235" t="s">
        <v>177</v>
      </c>
      <c r="Y235" t="s">
        <v>6</v>
      </c>
      <c r="Z235" t="s">
        <v>184</v>
      </c>
      <c r="AA235">
        <v>44801</v>
      </c>
      <c r="AB235" t="s">
        <v>1957</v>
      </c>
      <c r="AC235" t="s">
        <v>1958</v>
      </c>
      <c r="AD235">
        <v>22</v>
      </c>
      <c r="AJ235" t="s">
        <v>1952</v>
      </c>
    </row>
    <row r="236" spans="1:36">
      <c r="A236">
        <v>4058</v>
      </c>
      <c r="B236" t="s">
        <v>195</v>
      </c>
      <c r="C236" t="s">
        <v>745</v>
      </c>
      <c r="D236" t="s">
        <v>1961</v>
      </c>
      <c r="F236" t="s">
        <v>1962</v>
      </c>
      <c r="G236" t="s">
        <v>1559</v>
      </c>
      <c r="H236" t="s">
        <v>1463</v>
      </c>
      <c r="I236" t="s">
        <v>1963</v>
      </c>
      <c r="K236" t="s">
        <v>1964</v>
      </c>
      <c r="L236" t="s">
        <v>1965</v>
      </c>
      <c r="M236" t="s">
        <v>961</v>
      </c>
      <c r="O236" t="s">
        <v>1966</v>
      </c>
      <c r="P236">
        <v>19.764892594452199</v>
      </c>
      <c r="Q236">
        <v>-98.580269430550899</v>
      </c>
      <c r="S236">
        <v>1</v>
      </c>
      <c r="T236" t="s">
        <v>826</v>
      </c>
      <c r="U236" t="s">
        <v>1961</v>
      </c>
      <c r="V236" t="s">
        <v>1967</v>
      </c>
      <c r="W236" t="s">
        <v>1968</v>
      </c>
      <c r="Y236" t="s">
        <v>961</v>
      </c>
      <c r="Z236" t="s">
        <v>184</v>
      </c>
      <c r="AA236">
        <v>45087</v>
      </c>
      <c r="AB236" t="s">
        <v>1969</v>
      </c>
      <c r="AC236" t="s">
        <v>1970</v>
      </c>
      <c r="AD236">
        <v>14</v>
      </c>
      <c r="AJ236" t="s">
        <v>1967</v>
      </c>
    </row>
    <row r="237" spans="1:36">
      <c r="A237">
        <v>4059</v>
      </c>
      <c r="B237" t="s">
        <v>389</v>
      </c>
      <c r="C237" t="s">
        <v>745</v>
      </c>
      <c r="D237" t="s">
        <v>1971</v>
      </c>
      <c r="E237" t="s">
        <v>197</v>
      </c>
      <c r="F237" t="s">
        <v>1972</v>
      </c>
      <c r="G237" t="s">
        <v>1498</v>
      </c>
      <c r="H237" t="s">
        <v>1973</v>
      </c>
      <c r="I237" t="s">
        <v>1974</v>
      </c>
      <c r="J237" t="s">
        <v>1975</v>
      </c>
      <c r="K237" t="s">
        <v>1147</v>
      </c>
      <c r="L237" t="s">
        <v>1148</v>
      </c>
      <c r="M237" t="s">
        <v>6</v>
      </c>
      <c r="N237">
        <v>37040</v>
      </c>
      <c r="P237">
        <v>36.587270686140997</v>
      </c>
      <c r="Q237">
        <v>-87.260910730624602</v>
      </c>
      <c r="R237">
        <v>287</v>
      </c>
      <c r="S237">
        <v>2</v>
      </c>
      <c r="T237" t="s">
        <v>826</v>
      </c>
      <c r="U237" t="s">
        <v>1971</v>
      </c>
      <c r="V237" t="s">
        <v>1974</v>
      </c>
      <c r="W237" t="s">
        <v>1976</v>
      </c>
      <c r="X237" t="s">
        <v>985</v>
      </c>
      <c r="Y237" t="s">
        <v>6</v>
      </c>
      <c r="Z237" t="s">
        <v>184</v>
      </c>
      <c r="AA237">
        <v>45096</v>
      </c>
      <c r="AB237" t="s">
        <v>1977</v>
      </c>
      <c r="AC237" t="s">
        <v>1978</v>
      </c>
      <c r="AD237">
        <v>23</v>
      </c>
      <c r="AE237" t="s">
        <v>1980</v>
      </c>
      <c r="AJ237" t="s">
        <v>1979</v>
      </c>
    </row>
    <row r="238" spans="1:36">
      <c r="A238">
        <v>4060</v>
      </c>
      <c r="B238" t="s">
        <v>230</v>
      </c>
      <c r="C238" t="s">
        <v>745</v>
      </c>
      <c r="D238" t="s">
        <v>1194</v>
      </c>
      <c r="E238" t="s">
        <v>197</v>
      </c>
      <c r="F238" t="s">
        <v>1194</v>
      </c>
      <c r="G238" t="s">
        <v>1462</v>
      </c>
      <c r="H238" t="s">
        <v>1463</v>
      </c>
      <c r="I238" t="s">
        <v>1981</v>
      </c>
      <c r="J238" t="s">
        <v>1196</v>
      </c>
      <c r="K238" t="s">
        <v>1197</v>
      </c>
      <c r="L238" t="s">
        <v>249</v>
      </c>
      <c r="M238" t="s">
        <v>6</v>
      </c>
      <c r="N238">
        <v>90025</v>
      </c>
      <c r="O238" t="s">
        <v>1198</v>
      </c>
      <c r="P238">
        <v>34.043757131072297</v>
      </c>
      <c r="Q238">
        <v>-118.46755600274101</v>
      </c>
      <c r="R238">
        <v>23</v>
      </c>
      <c r="U238" t="s">
        <v>1194</v>
      </c>
      <c r="V238" t="s">
        <v>1981</v>
      </c>
      <c r="W238" t="s">
        <v>1197</v>
      </c>
      <c r="X238" t="s">
        <v>249</v>
      </c>
      <c r="Y238" t="s">
        <v>6</v>
      </c>
      <c r="Z238" t="s">
        <v>184</v>
      </c>
      <c r="AA238">
        <v>44779</v>
      </c>
      <c r="AB238" t="s">
        <v>1201</v>
      </c>
      <c r="AC238" t="s">
        <v>1982</v>
      </c>
      <c r="AD238">
        <v>13</v>
      </c>
      <c r="AE238" t="s">
        <v>1984</v>
      </c>
      <c r="AJ238" t="s">
        <v>1983</v>
      </c>
    </row>
    <row r="239" spans="1:36">
      <c r="A239">
        <v>4061</v>
      </c>
      <c r="B239" t="s">
        <v>230</v>
      </c>
      <c r="C239" t="s">
        <v>745</v>
      </c>
      <c r="D239" t="s">
        <v>1985</v>
      </c>
      <c r="E239" t="s">
        <v>170</v>
      </c>
      <c r="F239" t="s">
        <v>1986</v>
      </c>
      <c r="G239" t="s">
        <v>1462</v>
      </c>
      <c r="H239" t="s">
        <v>882</v>
      </c>
      <c r="I239" t="s">
        <v>1987</v>
      </c>
      <c r="J239" t="s">
        <v>1988</v>
      </c>
      <c r="K239" t="s">
        <v>1989</v>
      </c>
      <c r="L239" t="s">
        <v>435</v>
      </c>
      <c r="M239" t="s">
        <v>6</v>
      </c>
      <c r="N239">
        <v>48108</v>
      </c>
      <c r="O239" t="s">
        <v>1990</v>
      </c>
      <c r="P239">
        <v>42.288839199934699</v>
      </c>
      <c r="Q239">
        <v>-83.847445743994598</v>
      </c>
      <c r="R239">
        <v>118</v>
      </c>
      <c r="U239" t="s">
        <v>1991</v>
      </c>
      <c r="V239" t="s">
        <v>1987</v>
      </c>
      <c r="W239" t="s">
        <v>1992</v>
      </c>
      <c r="X239" t="s">
        <v>841</v>
      </c>
      <c r="Y239" t="s">
        <v>6</v>
      </c>
      <c r="Z239" t="s">
        <v>184</v>
      </c>
      <c r="AA239">
        <v>44780</v>
      </c>
      <c r="AB239" t="s">
        <v>1993</v>
      </c>
      <c r="AC239" t="s">
        <v>1994</v>
      </c>
      <c r="AD239">
        <v>29</v>
      </c>
      <c r="AJ239" t="s">
        <v>1995</v>
      </c>
    </row>
    <row r="240" spans="1:36">
      <c r="A240">
        <v>4062</v>
      </c>
      <c r="B240" t="s">
        <v>389</v>
      </c>
      <c r="C240" t="s">
        <v>745</v>
      </c>
      <c r="D240" t="s">
        <v>1996</v>
      </c>
      <c r="E240" t="s">
        <v>170</v>
      </c>
      <c r="F240" t="s">
        <v>1997</v>
      </c>
      <c r="G240" t="s">
        <v>1998</v>
      </c>
      <c r="H240" t="s">
        <v>1463</v>
      </c>
      <c r="I240" t="s">
        <v>1999</v>
      </c>
      <c r="K240" t="s">
        <v>2000</v>
      </c>
      <c r="L240" t="s">
        <v>212</v>
      </c>
      <c r="M240" t="s">
        <v>7</v>
      </c>
      <c r="N240" t="s">
        <v>2001</v>
      </c>
      <c r="P240">
        <v>42.296901815874001</v>
      </c>
      <c r="Q240">
        <v>-82.985760473662907</v>
      </c>
      <c r="R240">
        <v>2500</v>
      </c>
      <c r="S240">
        <v>45</v>
      </c>
      <c r="T240" t="s">
        <v>826</v>
      </c>
      <c r="U240" t="s">
        <v>2002</v>
      </c>
      <c r="V240" t="s">
        <v>2003</v>
      </c>
      <c r="W240" t="s">
        <v>2004</v>
      </c>
      <c r="X240" t="s">
        <v>2005</v>
      </c>
      <c r="Y240" t="s">
        <v>2006</v>
      </c>
      <c r="Z240" t="s">
        <v>184</v>
      </c>
      <c r="AA240">
        <v>45096</v>
      </c>
      <c r="AB240" t="s">
        <v>2007</v>
      </c>
      <c r="AC240" t="s">
        <v>2008</v>
      </c>
      <c r="AD240">
        <v>30</v>
      </c>
      <c r="AE240" t="s">
        <v>2010</v>
      </c>
      <c r="AJ240" t="s">
        <v>2009</v>
      </c>
    </row>
    <row r="241" spans="1:36">
      <c r="A241">
        <v>4063</v>
      </c>
      <c r="B241" t="s">
        <v>195</v>
      </c>
      <c r="C241" t="s">
        <v>745</v>
      </c>
      <c r="D241" t="s">
        <v>2011</v>
      </c>
      <c r="E241" t="s">
        <v>197</v>
      </c>
      <c r="F241" t="s">
        <v>2012</v>
      </c>
      <c r="G241" t="s">
        <v>1462</v>
      </c>
      <c r="H241" t="s">
        <v>882</v>
      </c>
      <c r="I241" t="s">
        <v>2013</v>
      </c>
      <c r="J241" t="s">
        <v>2014</v>
      </c>
      <c r="K241" t="s">
        <v>2015</v>
      </c>
      <c r="L241" t="s">
        <v>2016</v>
      </c>
      <c r="M241" t="s">
        <v>7</v>
      </c>
      <c r="P241">
        <v>45.533332999999999</v>
      </c>
      <c r="Q241">
        <v>-73.283332999999999</v>
      </c>
      <c r="R241">
        <v>3000</v>
      </c>
      <c r="S241">
        <v>60</v>
      </c>
      <c r="T241" t="s">
        <v>826</v>
      </c>
      <c r="U241" t="s">
        <v>2017</v>
      </c>
      <c r="V241" t="s">
        <v>2018</v>
      </c>
      <c r="W241" t="s">
        <v>2019</v>
      </c>
      <c r="Y241" t="s">
        <v>2020</v>
      </c>
      <c r="Z241" t="s">
        <v>184</v>
      </c>
      <c r="AA241">
        <v>45291</v>
      </c>
      <c r="AB241" t="s">
        <v>2021</v>
      </c>
      <c r="AC241" t="s">
        <v>2022</v>
      </c>
      <c r="AD241">
        <v>19</v>
      </c>
      <c r="AE241" t="s">
        <v>2023</v>
      </c>
    </row>
    <row r="242" spans="1:36">
      <c r="A242">
        <v>4064</v>
      </c>
      <c r="B242" t="s">
        <v>389</v>
      </c>
      <c r="C242" t="s">
        <v>745</v>
      </c>
      <c r="D242" t="s">
        <v>2024</v>
      </c>
      <c r="E242" t="s">
        <v>197</v>
      </c>
      <c r="F242" t="s">
        <v>2025</v>
      </c>
      <c r="G242" t="s">
        <v>1462</v>
      </c>
      <c r="H242" t="s">
        <v>1102</v>
      </c>
      <c r="I242" t="s">
        <v>2026</v>
      </c>
      <c r="J242" t="s">
        <v>2027</v>
      </c>
      <c r="K242" t="s">
        <v>2028</v>
      </c>
      <c r="L242" t="s">
        <v>435</v>
      </c>
      <c r="M242" t="s">
        <v>6</v>
      </c>
      <c r="N242">
        <v>48111</v>
      </c>
      <c r="O242" t="s">
        <v>2029</v>
      </c>
      <c r="P242">
        <v>42.245867446516797</v>
      </c>
      <c r="Q242">
        <v>-83.546254357343301</v>
      </c>
      <c r="R242">
        <v>2100</v>
      </c>
      <c r="S242">
        <v>20</v>
      </c>
      <c r="T242" t="s">
        <v>826</v>
      </c>
      <c r="U242" t="s">
        <v>2024</v>
      </c>
      <c r="V242" t="s">
        <v>2026</v>
      </c>
      <c r="W242" t="s">
        <v>897</v>
      </c>
      <c r="X242" t="s">
        <v>435</v>
      </c>
      <c r="Y242" t="s">
        <v>6</v>
      </c>
      <c r="Z242" t="s">
        <v>184</v>
      </c>
      <c r="AA242">
        <v>45088</v>
      </c>
      <c r="AB242" t="s">
        <v>2030</v>
      </c>
      <c r="AC242" t="s">
        <v>2031</v>
      </c>
      <c r="AD242">
        <v>28</v>
      </c>
      <c r="AE242" t="s">
        <v>2033</v>
      </c>
      <c r="AJ242" t="s">
        <v>2032</v>
      </c>
    </row>
    <row r="243" spans="1:36">
      <c r="A243">
        <v>4065</v>
      </c>
      <c r="B243" t="s">
        <v>389</v>
      </c>
      <c r="C243" t="s">
        <v>745</v>
      </c>
      <c r="D243" t="s">
        <v>2034</v>
      </c>
      <c r="E243" t="s">
        <v>197</v>
      </c>
      <c r="F243" t="s">
        <v>2035</v>
      </c>
      <c r="G243" t="s">
        <v>1462</v>
      </c>
      <c r="H243" t="s">
        <v>1102</v>
      </c>
      <c r="I243" t="s">
        <v>2036</v>
      </c>
      <c r="K243" t="s">
        <v>2037</v>
      </c>
      <c r="L243" t="s">
        <v>2038</v>
      </c>
      <c r="M243" t="s">
        <v>6</v>
      </c>
      <c r="P243">
        <v>38.983941214400097</v>
      </c>
      <c r="Q243">
        <v>-94.968957211991693</v>
      </c>
      <c r="R243">
        <v>4000</v>
      </c>
      <c r="S243">
        <v>30</v>
      </c>
      <c r="T243" t="s">
        <v>826</v>
      </c>
      <c r="U243" t="s">
        <v>2034</v>
      </c>
      <c r="W243" t="s">
        <v>2039</v>
      </c>
      <c r="X243" t="s">
        <v>2040</v>
      </c>
      <c r="Y243" t="s">
        <v>938</v>
      </c>
      <c r="Z243" t="s">
        <v>184</v>
      </c>
      <c r="AA243">
        <v>45088</v>
      </c>
      <c r="AB243" t="s">
        <v>2041</v>
      </c>
      <c r="AC243" t="s">
        <v>2042</v>
      </c>
      <c r="AD243">
        <v>12</v>
      </c>
      <c r="AJ243" t="s">
        <v>2043</v>
      </c>
    </row>
    <row r="244" spans="1:36">
      <c r="A244">
        <v>4066</v>
      </c>
      <c r="B244" t="s">
        <v>230</v>
      </c>
      <c r="C244" t="s">
        <v>745</v>
      </c>
      <c r="D244" t="s">
        <v>2044</v>
      </c>
      <c r="E244" t="s">
        <v>170</v>
      </c>
      <c r="F244" t="s">
        <v>2044</v>
      </c>
      <c r="G244" t="s">
        <v>1462</v>
      </c>
      <c r="H244" t="s">
        <v>1463</v>
      </c>
      <c r="I244" t="s">
        <v>2045</v>
      </c>
      <c r="J244" t="s">
        <v>2046</v>
      </c>
      <c r="K244" t="s">
        <v>2047</v>
      </c>
      <c r="L244" t="s">
        <v>1400</v>
      </c>
      <c r="M244" t="s">
        <v>6</v>
      </c>
      <c r="N244">
        <v>33351</v>
      </c>
      <c r="P244">
        <v>26.178380010077301</v>
      </c>
      <c r="Q244">
        <v>-80.2923737741351</v>
      </c>
      <c r="R244">
        <v>9</v>
      </c>
      <c r="U244" t="s">
        <v>2044</v>
      </c>
      <c r="V244" t="s">
        <v>2045</v>
      </c>
      <c r="W244" t="s">
        <v>2047</v>
      </c>
      <c r="X244" t="s">
        <v>1400</v>
      </c>
      <c r="Y244" t="s">
        <v>6</v>
      </c>
      <c r="Z244" t="s">
        <v>184</v>
      </c>
      <c r="AA244">
        <v>44891</v>
      </c>
      <c r="AB244" t="s">
        <v>2048</v>
      </c>
      <c r="AC244" t="s">
        <v>2049</v>
      </c>
      <c r="AD244">
        <v>25</v>
      </c>
      <c r="AJ244" t="s">
        <v>2045</v>
      </c>
    </row>
    <row r="245" spans="1:36">
      <c r="A245">
        <v>4067</v>
      </c>
      <c r="B245" t="s">
        <v>389</v>
      </c>
      <c r="C245" t="s">
        <v>745</v>
      </c>
      <c r="D245" t="s">
        <v>2050</v>
      </c>
      <c r="E245" t="s">
        <v>197</v>
      </c>
      <c r="F245" t="s">
        <v>2051</v>
      </c>
      <c r="G245" t="s">
        <v>1462</v>
      </c>
      <c r="H245" t="s">
        <v>1463</v>
      </c>
      <c r="I245" t="s">
        <v>2052</v>
      </c>
      <c r="K245" t="s">
        <v>2053</v>
      </c>
      <c r="L245" t="s">
        <v>782</v>
      </c>
      <c r="M245" t="s">
        <v>6</v>
      </c>
      <c r="N245">
        <v>29488</v>
      </c>
      <c r="P245">
        <v>32.905006720180602</v>
      </c>
      <c r="Q245">
        <v>-80.668964685056295</v>
      </c>
      <c r="R245">
        <v>575</v>
      </c>
      <c r="S245">
        <v>3</v>
      </c>
      <c r="T245" t="s">
        <v>826</v>
      </c>
      <c r="U245" t="s">
        <v>2054</v>
      </c>
      <c r="V245" t="s">
        <v>2055</v>
      </c>
      <c r="W245" t="s">
        <v>2056</v>
      </c>
      <c r="Y245" t="s">
        <v>2057</v>
      </c>
      <c r="Z245" t="s">
        <v>184</v>
      </c>
      <c r="AA245">
        <v>45096</v>
      </c>
      <c r="AB245" t="s">
        <v>2058</v>
      </c>
      <c r="AC245" t="s">
        <v>2059</v>
      </c>
      <c r="AD245">
        <v>29</v>
      </c>
      <c r="AE245" t="s">
        <v>2060</v>
      </c>
      <c r="AJ245" t="s">
        <v>2052</v>
      </c>
    </row>
    <row r="246" spans="1:36">
      <c r="A246">
        <v>4068</v>
      </c>
      <c r="B246" t="s">
        <v>167</v>
      </c>
      <c r="C246" t="s">
        <v>745</v>
      </c>
      <c r="D246" t="s">
        <v>2061</v>
      </c>
      <c r="E246" t="s">
        <v>197</v>
      </c>
      <c r="F246" t="s">
        <v>2062</v>
      </c>
      <c r="G246" t="s">
        <v>1462</v>
      </c>
      <c r="H246" t="s">
        <v>1463</v>
      </c>
      <c r="I246" t="s">
        <v>2063</v>
      </c>
      <c r="J246" t="s">
        <v>2064</v>
      </c>
      <c r="K246" t="s">
        <v>2065</v>
      </c>
      <c r="L246" t="s">
        <v>782</v>
      </c>
      <c r="M246" t="s">
        <v>6</v>
      </c>
      <c r="N246">
        <v>29651</v>
      </c>
      <c r="P246">
        <v>34.903791455879599</v>
      </c>
      <c r="Q246">
        <v>-82.223654234240797</v>
      </c>
      <c r="R246">
        <v>100</v>
      </c>
      <c r="U246" t="s">
        <v>2061</v>
      </c>
      <c r="V246" t="s">
        <v>2063</v>
      </c>
      <c r="W246" t="s">
        <v>2066</v>
      </c>
      <c r="X246" t="s">
        <v>249</v>
      </c>
      <c r="Y246" t="s">
        <v>6</v>
      </c>
      <c r="Z246" t="s">
        <v>184</v>
      </c>
      <c r="AA246">
        <v>45088</v>
      </c>
      <c r="AB246" t="s">
        <v>2067</v>
      </c>
      <c r="AC246" t="s">
        <v>2068</v>
      </c>
      <c r="AD246">
        <v>24</v>
      </c>
      <c r="AJ246" t="s">
        <v>2069</v>
      </c>
    </row>
    <row r="247" spans="1:36">
      <c r="A247">
        <v>4069</v>
      </c>
      <c r="B247" t="s">
        <v>230</v>
      </c>
      <c r="C247" t="s">
        <v>745</v>
      </c>
      <c r="D247" t="s">
        <v>2070</v>
      </c>
      <c r="E247" t="s">
        <v>197</v>
      </c>
      <c r="F247" t="s">
        <v>2071</v>
      </c>
      <c r="G247" t="s">
        <v>2072</v>
      </c>
      <c r="H247" t="s">
        <v>882</v>
      </c>
      <c r="I247" t="s">
        <v>2073</v>
      </c>
      <c r="J247" t="s">
        <v>2074</v>
      </c>
      <c r="K247" t="s">
        <v>2075</v>
      </c>
      <c r="L247" t="s">
        <v>249</v>
      </c>
      <c r="M247" t="s">
        <v>6</v>
      </c>
      <c r="N247">
        <v>95110</v>
      </c>
      <c r="O247" t="s">
        <v>2076</v>
      </c>
      <c r="P247">
        <v>37.366613961499802</v>
      </c>
      <c r="Q247">
        <v>-121.916999002418</v>
      </c>
      <c r="R247">
        <v>600</v>
      </c>
      <c r="U247" t="s">
        <v>2070</v>
      </c>
      <c r="V247" t="s">
        <v>2073</v>
      </c>
      <c r="W247" t="s">
        <v>2075</v>
      </c>
      <c r="X247" t="s">
        <v>249</v>
      </c>
      <c r="Y247" t="s">
        <v>6</v>
      </c>
      <c r="Z247" t="s">
        <v>184</v>
      </c>
      <c r="AA247">
        <v>44891</v>
      </c>
      <c r="AB247" t="s">
        <v>2077</v>
      </c>
      <c r="AC247" t="s">
        <v>2078</v>
      </c>
      <c r="AD247">
        <v>27</v>
      </c>
      <c r="AE247" t="s">
        <v>2080</v>
      </c>
      <c r="AJ247" t="s">
        <v>2079</v>
      </c>
    </row>
    <row r="248" spans="1:36">
      <c r="A248">
        <v>4070</v>
      </c>
      <c r="B248" t="s">
        <v>195</v>
      </c>
      <c r="C248" t="s">
        <v>745</v>
      </c>
      <c r="D248" t="s">
        <v>2070</v>
      </c>
      <c r="E248" t="s">
        <v>197</v>
      </c>
      <c r="F248" t="s">
        <v>2081</v>
      </c>
      <c r="G248" t="s">
        <v>2072</v>
      </c>
      <c r="H248" t="s">
        <v>882</v>
      </c>
      <c r="I248" t="s">
        <v>2073</v>
      </c>
      <c r="J248" t="s">
        <v>2082</v>
      </c>
      <c r="K248" t="s">
        <v>2075</v>
      </c>
      <c r="L248" t="s">
        <v>249</v>
      </c>
      <c r="M248" t="s">
        <v>6</v>
      </c>
      <c r="N248">
        <v>95131</v>
      </c>
      <c r="O248" t="s">
        <v>2076</v>
      </c>
      <c r="P248">
        <v>37.392142681078901</v>
      </c>
      <c r="Q248">
        <v>-121.883633644745</v>
      </c>
      <c r="U248" t="s">
        <v>2070</v>
      </c>
      <c r="V248" t="s">
        <v>2073</v>
      </c>
      <c r="W248" t="s">
        <v>2075</v>
      </c>
      <c r="X248" t="s">
        <v>249</v>
      </c>
      <c r="Y248" t="s">
        <v>6</v>
      </c>
      <c r="Z248" t="s">
        <v>184</v>
      </c>
      <c r="AA248">
        <v>44891</v>
      </c>
      <c r="AB248" t="s">
        <v>2077</v>
      </c>
      <c r="AC248" t="s">
        <v>2078</v>
      </c>
      <c r="AD248">
        <v>27</v>
      </c>
      <c r="AE248" t="s">
        <v>2083</v>
      </c>
      <c r="AJ248" t="s">
        <v>2079</v>
      </c>
    </row>
    <row r="249" spans="1:36">
      <c r="A249">
        <v>4071</v>
      </c>
      <c r="B249" t="s">
        <v>230</v>
      </c>
      <c r="C249" t="s">
        <v>745</v>
      </c>
      <c r="D249" t="s">
        <v>2084</v>
      </c>
      <c r="E249" t="s">
        <v>170</v>
      </c>
      <c r="F249" t="s">
        <v>2085</v>
      </c>
      <c r="G249" t="s">
        <v>1462</v>
      </c>
      <c r="H249" t="s">
        <v>2086</v>
      </c>
      <c r="I249" t="s">
        <v>2087</v>
      </c>
      <c r="J249" t="s">
        <v>2088</v>
      </c>
      <c r="K249" t="s">
        <v>1380</v>
      </c>
      <c r="L249" t="s">
        <v>985</v>
      </c>
      <c r="M249" t="s">
        <v>6</v>
      </c>
      <c r="N249">
        <v>78737</v>
      </c>
      <c r="O249" t="s">
        <v>2089</v>
      </c>
      <c r="P249">
        <v>30.321541305918402</v>
      </c>
      <c r="Q249">
        <v>-97.694147246222002</v>
      </c>
      <c r="U249" t="s">
        <v>2084</v>
      </c>
      <c r="V249" t="s">
        <v>2087</v>
      </c>
      <c r="W249" t="s">
        <v>1380</v>
      </c>
      <c r="X249" t="s">
        <v>985</v>
      </c>
      <c r="Y249" t="s">
        <v>6</v>
      </c>
      <c r="Z249" t="s">
        <v>184</v>
      </c>
      <c r="AA249">
        <v>44891</v>
      </c>
      <c r="AB249" t="s">
        <v>2090</v>
      </c>
      <c r="AC249" t="s">
        <v>2091</v>
      </c>
      <c r="AD249">
        <v>25</v>
      </c>
      <c r="AE249" t="s">
        <v>2093</v>
      </c>
      <c r="AJ249" t="s">
        <v>2092</v>
      </c>
    </row>
    <row r="250" spans="1:36">
      <c r="A250">
        <v>4072</v>
      </c>
      <c r="B250" t="s">
        <v>167</v>
      </c>
      <c r="C250" t="s">
        <v>745</v>
      </c>
      <c r="D250" t="s">
        <v>2094</v>
      </c>
      <c r="E250" t="s">
        <v>197</v>
      </c>
      <c r="F250" t="s">
        <v>2095</v>
      </c>
      <c r="G250" t="s">
        <v>1750</v>
      </c>
      <c r="H250" t="s">
        <v>1630</v>
      </c>
      <c r="I250" t="s">
        <v>2096</v>
      </c>
      <c r="J250" t="s">
        <v>2097</v>
      </c>
      <c r="K250" t="s">
        <v>451</v>
      </c>
      <c r="L250" t="s">
        <v>1400</v>
      </c>
      <c r="M250" t="s">
        <v>6</v>
      </c>
      <c r="N250">
        <v>32221</v>
      </c>
      <c r="O250" t="s">
        <v>2098</v>
      </c>
      <c r="P250">
        <v>30.79147</v>
      </c>
      <c r="Q250">
        <v>-81.887559999999993</v>
      </c>
      <c r="R250">
        <v>90</v>
      </c>
      <c r="S250">
        <v>0</v>
      </c>
      <c r="T250" t="s">
        <v>826</v>
      </c>
      <c r="U250" t="s">
        <v>2099</v>
      </c>
      <c r="V250" t="s">
        <v>2096</v>
      </c>
      <c r="W250" t="s">
        <v>2100</v>
      </c>
      <c r="X250" t="s">
        <v>2101</v>
      </c>
      <c r="Y250" t="s">
        <v>2102</v>
      </c>
      <c r="Z250" t="s">
        <v>184</v>
      </c>
      <c r="AA250">
        <v>44780</v>
      </c>
      <c r="AB250" t="s">
        <v>2103</v>
      </c>
      <c r="AC250" t="s">
        <v>2104</v>
      </c>
      <c r="AD250">
        <v>20</v>
      </c>
      <c r="AJ250" t="s">
        <v>2105</v>
      </c>
    </row>
    <row r="251" spans="1:36">
      <c r="A251">
        <v>4073</v>
      </c>
      <c r="B251" t="s">
        <v>167</v>
      </c>
      <c r="C251" t="s">
        <v>745</v>
      </c>
      <c r="D251" t="s">
        <v>2094</v>
      </c>
      <c r="E251" t="s">
        <v>197</v>
      </c>
      <c r="F251" t="s">
        <v>2095</v>
      </c>
      <c r="G251" t="s">
        <v>1520</v>
      </c>
      <c r="H251" t="s">
        <v>882</v>
      </c>
      <c r="I251" t="s">
        <v>2096</v>
      </c>
      <c r="J251" t="s">
        <v>2097</v>
      </c>
      <c r="K251" t="s">
        <v>451</v>
      </c>
      <c r="L251" t="s">
        <v>1400</v>
      </c>
      <c r="M251" t="s">
        <v>6</v>
      </c>
      <c r="N251">
        <v>32221</v>
      </c>
      <c r="O251" t="s">
        <v>2098</v>
      </c>
      <c r="P251">
        <v>30.79147</v>
      </c>
      <c r="Q251">
        <v>-81.887559999999993</v>
      </c>
      <c r="R251">
        <v>90</v>
      </c>
      <c r="S251">
        <v>0</v>
      </c>
      <c r="T251" t="s">
        <v>826</v>
      </c>
      <c r="U251" t="s">
        <v>2099</v>
      </c>
      <c r="V251" t="s">
        <v>2096</v>
      </c>
      <c r="W251" t="s">
        <v>2100</v>
      </c>
      <c r="X251" t="s">
        <v>2101</v>
      </c>
      <c r="Y251" t="s">
        <v>2102</v>
      </c>
      <c r="Z251" t="s">
        <v>184</v>
      </c>
      <c r="AA251">
        <v>44780</v>
      </c>
      <c r="AB251" t="s">
        <v>2106</v>
      </c>
      <c r="AC251" t="s">
        <v>2104</v>
      </c>
      <c r="AD251">
        <v>20</v>
      </c>
      <c r="AJ251" t="s">
        <v>2105</v>
      </c>
    </row>
    <row r="252" spans="1:36">
      <c r="A252">
        <v>4074</v>
      </c>
      <c r="B252" t="s">
        <v>167</v>
      </c>
      <c r="C252" t="s">
        <v>745</v>
      </c>
      <c r="D252" t="s">
        <v>2107</v>
      </c>
      <c r="E252" t="s">
        <v>197</v>
      </c>
      <c r="F252" t="s">
        <v>2108</v>
      </c>
      <c r="G252" t="s">
        <v>1520</v>
      </c>
      <c r="H252" t="s">
        <v>1463</v>
      </c>
      <c r="I252" t="s">
        <v>2109</v>
      </c>
      <c r="J252" t="s">
        <v>2110</v>
      </c>
      <c r="K252" t="s">
        <v>2108</v>
      </c>
      <c r="L252" t="s">
        <v>435</v>
      </c>
      <c r="M252" t="s">
        <v>6</v>
      </c>
      <c r="N252">
        <v>48326</v>
      </c>
      <c r="O252" t="s">
        <v>2111</v>
      </c>
      <c r="P252">
        <v>42.7004122349081</v>
      </c>
      <c r="Q252">
        <v>-83.270784057654296</v>
      </c>
      <c r="R252">
        <v>500</v>
      </c>
      <c r="S252">
        <v>23</v>
      </c>
      <c r="T252" t="s">
        <v>826</v>
      </c>
      <c r="U252" t="s">
        <v>2112</v>
      </c>
      <c r="V252" t="s">
        <v>2109</v>
      </c>
      <c r="W252" t="s">
        <v>2113</v>
      </c>
      <c r="X252" t="s">
        <v>2114</v>
      </c>
      <c r="Y252" t="s">
        <v>2115</v>
      </c>
      <c r="Z252" t="s">
        <v>184</v>
      </c>
      <c r="AA252">
        <v>45096</v>
      </c>
      <c r="AB252" t="s">
        <v>2116</v>
      </c>
      <c r="AC252" t="s">
        <v>2117</v>
      </c>
      <c r="AD252">
        <v>27</v>
      </c>
      <c r="AJ252" t="s">
        <v>2118</v>
      </c>
    </row>
    <row r="253" spans="1:36">
      <c r="A253">
        <v>4075</v>
      </c>
      <c r="B253" t="s">
        <v>230</v>
      </c>
      <c r="C253" t="s">
        <v>745</v>
      </c>
      <c r="D253" t="s">
        <v>2119</v>
      </c>
      <c r="E253" t="s">
        <v>197</v>
      </c>
      <c r="F253" t="s">
        <v>2119</v>
      </c>
      <c r="G253" t="s">
        <v>1539</v>
      </c>
      <c r="H253" t="s">
        <v>2120</v>
      </c>
      <c r="I253" t="s">
        <v>2121</v>
      </c>
      <c r="J253" t="s">
        <v>2122</v>
      </c>
      <c r="K253" t="s">
        <v>1523</v>
      </c>
      <c r="L253" t="s">
        <v>1048</v>
      </c>
      <c r="M253" t="s">
        <v>6</v>
      </c>
      <c r="N253">
        <v>85756</v>
      </c>
      <c r="O253" t="s">
        <v>2123</v>
      </c>
      <c r="P253">
        <v>32.125936651375099</v>
      </c>
      <c r="Q253">
        <v>-110.92951774327</v>
      </c>
      <c r="R253">
        <v>100</v>
      </c>
      <c r="U253" t="s">
        <v>2119</v>
      </c>
      <c r="V253" t="s">
        <v>2121</v>
      </c>
      <c r="W253" t="s">
        <v>1523</v>
      </c>
      <c r="X253" t="s">
        <v>1048</v>
      </c>
      <c r="Y253" t="s">
        <v>6</v>
      </c>
      <c r="Z253" t="s">
        <v>184</v>
      </c>
      <c r="AA253">
        <v>44890</v>
      </c>
      <c r="AB253" t="s">
        <v>2124</v>
      </c>
      <c r="AC253" t="s">
        <v>2125</v>
      </c>
      <c r="AD253">
        <v>17</v>
      </c>
      <c r="AE253" t="s">
        <v>2126</v>
      </c>
      <c r="AJ253" t="s">
        <v>2121</v>
      </c>
    </row>
    <row r="254" spans="1:36">
      <c r="A254">
        <v>4076</v>
      </c>
      <c r="B254" t="s">
        <v>230</v>
      </c>
      <c r="C254" t="s">
        <v>745</v>
      </c>
      <c r="D254" t="s">
        <v>2127</v>
      </c>
      <c r="E254" t="s">
        <v>170</v>
      </c>
      <c r="F254" t="s">
        <v>2128</v>
      </c>
      <c r="G254" t="s">
        <v>2129</v>
      </c>
      <c r="H254" t="s">
        <v>2130</v>
      </c>
      <c r="I254" t="s">
        <v>2131</v>
      </c>
      <c r="J254" t="s">
        <v>2132</v>
      </c>
      <c r="K254" t="s">
        <v>2133</v>
      </c>
      <c r="L254" t="s">
        <v>806</v>
      </c>
      <c r="M254" t="s">
        <v>6</v>
      </c>
      <c r="N254">
        <v>14615</v>
      </c>
      <c r="O254" t="s">
        <v>2134</v>
      </c>
      <c r="P254">
        <v>43.194537913041501</v>
      </c>
      <c r="Q254">
        <v>-77.661718487112395</v>
      </c>
      <c r="U254" t="s">
        <v>2127</v>
      </c>
      <c r="V254" t="s">
        <v>2131</v>
      </c>
      <c r="W254" t="s">
        <v>2133</v>
      </c>
      <c r="X254" t="s">
        <v>806</v>
      </c>
      <c r="Y254" t="s">
        <v>6</v>
      </c>
      <c r="Z254" t="s">
        <v>184</v>
      </c>
      <c r="AA254">
        <v>45209</v>
      </c>
      <c r="AB254" t="s">
        <v>2135</v>
      </c>
      <c r="AC254" t="s">
        <v>2136</v>
      </c>
      <c r="AD254">
        <v>29</v>
      </c>
      <c r="AE254" t="s">
        <v>2137</v>
      </c>
      <c r="AJ254" t="s">
        <v>2131</v>
      </c>
    </row>
    <row r="255" spans="1:36">
      <c r="A255">
        <v>4077</v>
      </c>
      <c r="B255" t="s">
        <v>167</v>
      </c>
      <c r="C255" t="s">
        <v>745</v>
      </c>
      <c r="D255" t="s">
        <v>2138</v>
      </c>
      <c r="E255" t="s">
        <v>197</v>
      </c>
      <c r="F255" t="s">
        <v>2139</v>
      </c>
      <c r="G255" t="s">
        <v>1498</v>
      </c>
      <c r="H255" t="s">
        <v>882</v>
      </c>
      <c r="I255" t="s">
        <v>2140</v>
      </c>
      <c r="J255" t="s">
        <v>2141</v>
      </c>
      <c r="K255" t="s">
        <v>2142</v>
      </c>
      <c r="L255" t="s">
        <v>855</v>
      </c>
      <c r="M255" t="s">
        <v>6</v>
      </c>
      <c r="N255">
        <v>30529</v>
      </c>
      <c r="O255" t="s">
        <v>2143</v>
      </c>
      <c r="P255">
        <v>34.239581701647197</v>
      </c>
      <c r="Q255">
        <v>-83.483465928768794</v>
      </c>
      <c r="R255">
        <v>1300</v>
      </c>
      <c r="S255">
        <v>10</v>
      </c>
      <c r="T255" t="s">
        <v>826</v>
      </c>
      <c r="U255" t="s">
        <v>2144</v>
      </c>
      <c r="V255" t="s">
        <v>2140</v>
      </c>
      <c r="W255" t="s">
        <v>2145</v>
      </c>
      <c r="X255" t="s">
        <v>1150</v>
      </c>
      <c r="Y255" t="s">
        <v>967</v>
      </c>
      <c r="Z255" t="s">
        <v>184</v>
      </c>
      <c r="AA255">
        <v>45088</v>
      </c>
      <c r="AB255" t="s">
        <v>2146</v>
      </c>
      <c r="AC255" t="s">
        <v>2147</v>
      </c>
      <c r="AD255">
        <v>27</v>
      </c>
      <c r="AE255" t="s">
        <v>2149</v>
      </c>
      <c r="AJ255" t="s">
        <v>2148</v>
      </c>
    </row>
    <row r="256" spans="1:36">
      <c r="A256">
        <v>4078</v>
      </c>
      <c r="B256" t="s">
        <v>389</v>
      </c>
      <c r="C256" t="s">
        <v>745</v>
      </c>
      <c r="D256" t="s">
        <v>2138</v>
      </c>
      <c r="E256" t="s">
        <v>197</v>
      </c>
      <c r="F256" t="s">
        <v>2150</v>
      </c>
      <c r="G256" t="s">
        <v>1498</v>
      </c>
      <c r="H256" t="s">
        <v>882</v>
      </c>
      <c r="I256" t="s">
        <v>2140</v>
      </c>
      <c r="J256" t="s">
        <v>2141</v>
      </c>
      <c r="K256" t="s">
        <v>2142</v>
      </c>
      <c r="L256" t="s">
        <v>855</v>
      </c>
      <c r="M256" t="s">
        <v>6</v>
      </c>
      <c r="N256">
        <v>30529</v>
      </c>
      <c r="O256" t="s">
        <v>2143</v>
      </c>
      <c r="P256">
        <v>34.239581701647197</v>
      </c>
      <c r="Q256">
        <v>-83.483465928768794</v>
      </c>
      <c r="R256">
        <v>1700</v>
      </c>
      <c r="S256">
        <v>12</v>
      </c>
      <c r="T256" t="s">
        <v>826</v>
      </c>
      <c r="U256" t="s">
        <v>2144</v>
      </c>
      <c r="V256" t="s">
        <v>2140</v>
      </c>
      <c r="W256" t="s">
        <v>2145</v>
      </c>
      <c r="X256" t="s">
        <v>1150</v>
      </c>
      <c r="Y256" t="s">
        <v>967</v>
      </c>
      <c r="Z256" t="s">
        <v>184</v>
      </c>
      <c r="AA256">
        <v>45088</v>
      </c>
      <c r="AB256" t="s">
        <v>2151</v>
      </c>
      <c r="AC256" t="s">
        <v>2147</v>
      </c>
      <c r="AD256">
        <v>27</v>
      </c>
      <c r="AE256" t="s">
        <v>2152</v>
      </c>
      <c r="AJ256" t="s">
        <v>2148</v>
      </c>
    </row>
    <row r="257" spans="1:36">
      <c r="A257">
        <v>4079</v>
      </c>
      <c r="B257" t="s">
        <v>167</v>
      </c>
      <c r="C257" t="s">
        <v>745</v>
      </c>
      <c r="D257" t="s">
        <v>2153</v>
      </c>
      <c r="E257" t="s">
        <v>197</v>
      </c>
      <c r="F257" t="s">
        <v>2154</v>
      </c>
      <c r="G257" t="s">
        <v>1462</v>
      </c>
      <c r="H257" t="s">
        <v>1463</v>
      </c>
      <c r="I257" t="s">
        <v>2155</v>
      </c>
      <c r="J257" t="s">
        <v>2156</v>
      </c>
      <c r="K257" t="s">
        <v>2157</v>
      </c>
      <c r="L257" t="s">
        <v>736</v>
      </c>
      <c r="M257" t="s">
        <v>6</v>
      </c>
      <c r="N257">
        <v>80027</v>
      </c>
      <c r="O257" t="s">
        <v>2158</v>
      </c>
      <c r="P257">
        <v>39.963788819829901</v>
      </c>
      <c r="Q257">
        <v>-105.121641843162</v>
      </c>
      <c r="R257">
        <v>127</v>
      </c>
      <c r="S257">
        <v>1</v>
      </c>
      <c r="T257" t="s">
        <v>826</v>
      </c>
      <c r="U257" t="s">
        <v>2159</v>
      </c>
      <c r="V257" t="s">
        <v>2155</v>
      </c>
      <c r="W257" t="s">
        <v>2157</v>
      </c>
      <c r="X257" t="s">
        <v>736</v>
      </c>
      <c r="Y257" t="s">
        <v>6</v>
      </c>
      <c r="Z257" t="s">
        <v>184</v>
      </c>
      <c r="AA257">
        <v>45088</v>
      </c>
      <c r="AB257" t="s">
        <v>2160</v>
      </c>
      <c r="AC257" t="s">
        <v>2161</v>
      </c>
      <c r="AD257">
        <v>18</v>
      </c>
      <c r="AE257" t="s">
        <v>2163</v>
      </c>
      <c r="AJ257" t="s">
        <v>2162</v>
      </c>
    </row>
    <row r="258" spans="1:36">
      <c r="A258">
        <v>4080</v>
      </c>
      <c r="B258" t="s">
        <v>389</v>
      </c>
      <c r="C258" t="s">
        <v>745</v>
      </c>
      <c r="D258" t="s">
        <v>2164</v>
      </c>
      <c r="E258" t="s">
        <v>170</v>
      </c>
      <c r="F258" t="s">
        <v>2165</v>
      </c>
      <c r="G258" t="s">
        <v>2166</v>
      </c>
      <c r="H258" t="s">
        <v>1998</v>
      </c>
      <c r="I258" t="s">
        <v>2009</v>
      </c>
      <c r="K258" t="s">
        <v>2167</v>
      </c>
      <c r="L258" t="s">
        <v>802</v>
      </c>
      <c r="M258" t="s">
        <v>6</v>
      </c>
      <c r="P258">
        <v>40.495539904811999</v>
      </c>
      <c r="Q258">
        <v>-86.131014737889004</v>
      </c>
      <c r="R258">
        <v>1400</v>
      </c>
      <c r="S258">
        <v>33</v>
      </c>
      <c r="T258" t="s">
        <v>826</v>
      </c>
      <c r="U258" t="s">
        <v>2002</v>
      </c>
      <c r="V258" t="s">
        <v>2003</v>
      </c>
      <c r="W258" t="s">
        <v>2168</v>
      </c>
      <c r="X258" t="s">
        <v>2005</v>
      </c>
      <c r="Y258" t="s">
        <v>2006</v>
      </c>
      <c r="Z258" t="s">
        <v>184</v>
      </c>
      <c r="AA258">
        <v>45088</v>
      </c>
      <c r="AB258" t="s">
        <v>2169</v>
      </c>
      <c r="AC258" t="s">
        <v>2170</v>
      </c>
      <c r="AD258">
        <v>23</v>
      </c>
      <c r="AE258" t="s">
        <v>2171</v>
      </c>
    </row>
    <row r="259" spans="1:36">
      <c r="A259">
        <v>4081</v>
      </c>
      <c r="B259" t="s">
        <v>195</v>
      </c>
      <c r="C259" t="s">
        <v>745</v>
      </c>
      <c r="D259" t="s">
        <v>2164</v>
      </c>
      <c r="E259" t="s">
        <v>170</v>
      </c>
      <c r="F259" t="s">
        <v>2172</v>
      </c>
      <c r="G259" t="s">
        <v>1462</v>
      </c>
      <c r="H259" t="s">
        <v>1463</v>
      </c>
      <c r="I259" t="s">
        <v>2173</v>
      </c>
      <c r="K259" t="s">
        <v>2167</v>
      </c>
      <c r="L259" t="s">
        <v>802</v>
      </c>
      <c r="M259" t="s">
        <v>6</v>
      </c>
      <c r="P259">
        <v>40.495539904811999</v>
      </c>
      <c r="Q259">
        <v>-86.131014737889004</v>
      </c>
      <c r="R259">
        <v>1400</v>
      </c>
      <c r="S259">
        <v>34</v>
      </c>
      <c r="T259" t="s">
        <v>826</v>
      </c>
      <c r="U259" t="s">
        <v>2002</v>
      </c>
      <c r="V259" t="s">
        <v>2003</v>
      </c>
      <c r="W259" t="s">
        <v>2168</v>
      </c>
      <c r="X259" t="s">
        <v>2005</v>
      </c>
      <c r="Y259" t="s">
        <v>2006</v>
      </c>
      <c r="Z259" t="s">
        <v>184</v>
      </c>
      <c r="AA259">
        <v>45088</v>
      </c>
      <c r="AB259" t="s">
        <v>2173</v>
      </c>
      <c r="AC259" t="s">
        <v>2170</v>
      </c>
      <c r="AD259">
        <v>23</v>
      </c>
      <c r="AE259" t="s">
        <v>2174</v>
      </c>
    </row>
    <row r="260" spans="1:36">
      <c r="A260">
        <v>4082</v>
      </c>
      <c r="B260" t="s">
        <v>195</v>
      </c>
      <c r="C260" t="s">
        <v>745</v>
      </c>
      <c r="D260" t="s">
        <v>2175</v>
      </c>
      <c r="E260" t="s">
        <v>197</v>
      </c>
      <c r="F260" t="s">
        <v>2176</v>
      </c>
      <c r="G260" t="s">
        <v>1462</v>
      </c>
      <c r="H260" t="s">
        <v>1463</v>
      </c>
      <c r="I260" t="s">
        <v>2177</v>
      </c>
      <c r="J260" t="s">
        <v>2178</v>
      </c>
      <c r="K260" t="s">
        <v>1197</v>
      </c>
      <c r="L260" t="s">
        <v>249</v>
      </c>
      <c r="M260" t="s">
        <v>6</v>
      </c>
      <c r="N260">
        <v>90067</v>
      </c>
      <c r="P260">
        <v>34.059593517784897</v>
      </c>
      <c r="Q260">
        <v>-118.41392254509501</v>
      </c>
      <c r="R260">
        <v>2500</v>
      </c>
      <c r="S260">
        <v>54</v>
      </c>
      <c r="T260" t="s">
        <v>826</v>
      </c>
      <c r="U260" t="s">
        <v>2175</v>
      </c>
      <c r="V260" t="s">
        <v>2177</v>
      </c>
      <c r="W260" t="s">
        <v>1197</v>
      </c>
      <c r="X260" t="s">
        <v>1197</v>
      </c>
      <c r="Y260" t="s">
        <v>6</v>
      </c>
      <c r="Z260" t="s">
        <v>184</v>
      </c>
      <c r="AA260">
        <v>44781</v>
      </c>
      <c r="AB260" t="s">
        <v>2179</v>
      </c>
      <c r="AC260" t="s">
        <v>2180</v>
      </c>
      <c r="AD260">
        <v>30</v>
      </c>
      <c r="AE260" t="s">
        <v>2182</v>
      </c>
      <c r="AJ260" t="s">
        <v>2181</v>
      </c>
    </row>
    <row r="261" spans="1:36">
      <c r="A261">
        <v>4083</v>
      </c>
      <c r="B261" t="s">
        <v>195</v>
      </c>
      <c r="C261" t="s">
        <v>745</v>
      </c>
      <c r="D261" t="s">
        <v>2183</v>
      </c>
      <c r="E261" t="s">
        <v>170</v>
      </c>
      <c r="F261" t="s">
        <v>2184</v>
      </c>
      <c r="G261" t="s">
        <v>1462</v>
      </c>
      <c r="H261" t="s">
        <v>1463</v>
      </c>
      <c r="I261" t="s">
        <v>2003</v>
      </c>
      <c r="J261" t="s">
        <v>2185</v>
      </c>
      <c r="K261" t="s">
        <v>2186</v>
      </c>
      <c r="L261" t="s">
        <v>841</v>
      </c>
      <c r="M261" t="s">
        <v>6</v>
      </c>
      <c r="N261">
        <v>61008</v>
      </c>
      <c r="P261">
        <v>42.236956447799599</v>
      </c>
      <c r="Q261">
        <v>-88.870705132558797</v>
      </c>
      <c r="R261">
        <v>1300</v>
      </c>
      <c r="U261" t="s">
        <v>2183</v>
      </c>
      <c r="V261" t="s">
        <v>2003</v>
      </c>
      <c r="W261" t="s">
        <v>2187</v>
      </c>
      <c r="X261" t="s">
        <v>2188</v>
      </c>
      <c r="Y261" t="s">
        <v>2189</v>
      </c>
      <c r="Z261" t="s">
        <v>184</v>
      </c>
      <c r="AA261">
        <v>45289</v>
      </c>
      <c r="AB261" t="s">
        <v>2190</v>
      </c>
      <c r="AC261" t="s">
        <v>2191</v>
      </c>
      <c r="AD261">
        <v>26</v>
      </c>
      <c r="AE261" t="s">
        <v>2192</v>
      </c>
      <c r="AJ261" t="s">
        <v>1999</v>
      </c>
    </row>
    <row r="262" spans="1:36">
      <c r="A262">
        <v>4084</v>
      </c>
      <c r="B262" t="s">
        <v>195</v>
      </c>
      <c r="C262" t="s">
        <v>745</v>
      </c>
      <c r="D262" t="s">
        <v>2193</v>
      </c>
      <c r="E262" t="s">
        <v>197</v>
      </c>
      <c r="F262" t="s">
        <v>2193</v>
      </c>
      <c r="G262" t="s">
        <v>2194</v>
      </c>
      <c r="H262" t="s">
        <v>1463</v>
      </c>
      <c r="I262" t="s">
        <v>2195</v>
      </c>
      <c r="K262" t="s">
        <v>476</v>
      </c>
      <c r="L262" t="s">
        <v>155</v>
      </c>
      <c r="M262" t="s">
        <v>7</v>
      </c>
      <c r="P262">
        <v>45.5</v>
      </c>
      <c r="Q262">
        <v>-73.56</v>
      </c>
      <c r="R262" t="s">
        <v>1563</v>
      </c>
      <c r="S262">
        <v>10</v>
      </c>
      <c r="T262" t="s">
        <v>1575</v>
      </c>
      <c r="U262" t="s">
        <v>2193</v>
      </c>
      <c r="V262" t="s">
        <v>2195</v>
      </c>
      <c r="W262" t="s">
        <v>215</v>
      </c>
      <c r="X262" t="s">
        <v>212</v>
      </c>
      <c r="Y262" t="s">
        <v>7</v>
      </c>
      <c r="Z262" t="s">
        <v>184</v>
      </c>
      <c r="AA262">
        <v>44781</v>
      </c>
      <c r="AB262" t="s">
        <v>2196</v>
      </c>
      <c r="AC262" t="s">
        <v>2197</v>
      </c>
      <c r="AD262">
        <v>29</v>
      </c>
      <c r="AE262" t="s">
        <v>2199</v>
      </c>
      <c r="AJ262" t="s">
        <v>2198</v>
      </c>
    </row>
    <row r="263" spans="1:36">
      <c r="A263">
        <v>4085</v>
      </c>
      <c r="B263" t="s">
        <v>167</v>
      </c>
      <c r="C263" t="s">
        <v>745</v>
      </c>
      <c r="D263" t="s">
        <v>2200</v>
      </c>
      <c r="E263" t="s">
        <v>170</v>
      </c>
      <c r="F263" t="s">
        <v>2201</v>
      </c>
      <c r="G263" t="s">
        <v>2202</v>
      </c>
      <c r="H263" t="s">
        <v>1463</v>
      </c>
      <c r="I263" t="s">
        <v>2203</v>
      </c>
      <c r="J263" t="s">
        <v>2204</v>
      </c>
      <c r="K263" t="s">
        <v>566</v>
      </c>
      <c r="L263" t="s">
        <v>212</v>
      </c>
      <c r="M263" t="s">
        <v>7</v>
      </c>
      <c r="N263" t="s">
        <v>2205</v>
      </c>
      <c r="O263" t="s">
        <v>2206</v>
      </c>
      <c r="P263">
        <v>45.325596926363403</v>
      </c>
      <c r="Q263">
        <v>-75.836900830691306</v>
      </c>
      <c r="U263" t="s">
        <v>2207</v>
      </c>
      <c r="V263" t="s">
        <v>2203</v>
      </c>
      <c r="W263" t="s">
        <v>2208</v>
      </c>
      <c r="X263" t="s">
        <v>855</v>
      </c>
      <c r="Y263" t="s">
        <v>6</v>
      </c>
      <c r="Z263" t="s">
        <v>184</v>
      </c>
      <c r="AA263">
        <v>44801</v>
      </c>
      <c r="AB263" t="s">
        <v>2209</v>
      </c>
      <c r="AC263" t="s">
        <v>2210</v>
      </c>
      <c r="AD263">
        <v>26</v>
      </c>
      <c r="AE263" t="s">
        <v>2212</v>
      </c>
      <c r="AJ263" t="s">
        <v>2211</v>
      </c>
    </row>
    <row r="264" spans="1:36">
      <c r="A264">
        <v>4086</v>
      </c>
      <c r="B264" t="s">
        <v>167</v>
      </c>
      <c r="C264" t="s">
        <v>745</v>
      </c>
      <c r="D264" t="s">
        <v>2213</v>
      </c>
      <c r="E264" t="s">
        <v>197</v>
      </c>
      <c r="F264" t="s">
        <v>2214</v>
      </c>
      <c r="G264" t="s">
        <v>1462</v>
      </c>
      <c r="H264" t="s">
        <v>1463</v>
      </c>
      <c r="I264" t="s">
        <v>2215</v>
      </c>
      <c r="J264" t="s">
        <v>2216</v>
      </c>
      <c r="K264" t="s">
        <v>2217</v>
      </c>
      <c r="L264" t="s">
        <v>249</v>
      </c>
      <c r="M264" t="s">
        <v>6</v>
      </c>
      <c r="N264">
        <v>95330</v>
      </c>
      <c r="P264">
        <v>37.800722319275501</v>
      </c>
      <c r="Q264">
        <v>-121.288822076386</v>
      </c>
      <c r="S264">
        <v>40</v>
      </c>
      <c r="T264" t="s">
        <v>826</v>
      </c>
      <c r="U264" t="s">
        <v>1374</v>
      </c>
      <c r="V264" t="s">
        <v>1376</v>
      </c>
      <c r="W264" t="s">
        <v>1380</v>
      </c>
      <c r="X264" t="s">
        <v>985</v>
      </c>
      <c r="Y264" t="s">
        <v>6</v>
      </c>
      <c r="Z264" t="s">
        <v>184</v>
      </c>
      <c r="AA264">
        <v>45096</v>
      </c>
      <c r="AB264" t="s">
        <v>2218</v>
      </c>
      <c r="AC264" t="s">
        <v>2219</v>
      </c>
      <c r="AD264">
        <v>29</v>
      </c>
      <c r="AE264" t="s">
        <v>2220</v>
      </c>
      <c r="AJ264" t="s">
        <v>2215</v>
      </c>
    </row>
    <row r="265" spans="1:36">
      <c r="A265">
        <v>4087</v>
      </c>
      <c r="B265" t="s">
        <v>167</v>
      </c>
      <c r="C265" t="s">
        <v>745</v>
      </c>
      <c r="D265" t="s">
        <v>2221</v>
      </c>
      <c r="E265" t="s">
        <v>197</v>
      </c>
      <c r="F265" t="s">
        <v>2222</v>
      </c>
      <c r="G265" t="s">
        <v>1750</v>
      </c>
      <c r="H265" t="s">
        <v>1630</v>
      </c>
      <c r="I265" t="s">
        <v>2223</v>
      </c>
      <c r="J265" t="s">
        <v>2224</v>
      </c>
      <c r="K265" t="s">
        <v>824</v>
      </c>
      <c r="L265" t="s">
        <v>249</v>
      </c>
      <c r="M265" t="s">
        <v>6</v>
      </c>
      <c r="N265">
        <v>94538</v>
      </c>
      <c r="P265">
        <v>37.481503857326302</v>
      </c>
      <c r="Q265">
        <v>-121.933849299915</v>
      </c>
      <c r="S265">
        <v>10</v>
      </c>
      <c r="T265" t="s">
        <v>826</v>
      </c>
      <c r="U265" t="s">
        <v>2225</v>
      </c>
      <c r="V265" t="s">
        <v>1376</v>
      </c>
      <c r="W265" t="s">
        <v>1380</v>
      </c>
      <c r="X265" t="s">
        <v>985</v>
      </c>
      <c r="Y265" t="s">
        <v>6</v>
      </c>
      <c r="Z265" t="s">
        <v>184</v>
      </c>
      <c r="AA265">
        <v>45096</v>
      </c>
      <c r="AB265" t="s">
        <v>2226</v>
      </c>
      <c r="AC265" t="s">
        <v>2227</v>
      </c>
      <c r="AD265">
        <v>22</v>
      </c>
      <c r="AJ265" t="s">
        <v>2228</v>
      </c>
    </row>
    <row r="266" spans="1:36">
      <c r="A266">
        <v>4088</v>
      </c>
      <c r="B266" t="s">
        <v>167</v>
      </c>
      <c r="C266" t="s">
        <v>745</v>
      </c>
      <c r="D266" t="s">
        <v>2229</v>
      </c>
      <c r="E266" t="s">
        <v>197</v>
      </c>
      <c r="F266" t="s">
        <v>2230</v>
      </c>
      <c r="G266" t="s">
        <v>1750</v>
      </c>
      <c r="H266" t="s">
        <v>1630</v>
      </c>
      <c r="I266" t="s">
        <v>2231</v>
      </c>
      <c r="J266" t="s">
        <v>2232</v>
      </c>
      <c r="K266" t="s">
        <v>2233</v>
      </c>
      <c r="L266" t="s">
        <v>177</v>
      </c>
      <c r="M266" t="s">
        <v>6</v>
      </c>
      <c r="N266">
        <v>89434</v>
      </c>
      <c r="O266" t="s">
        <v>2234</v>
      </c>
      <c r="P266">
        <v>39.537778381403697</v>
      </c>
      <c r="Q266">
        <v>-119.439104074746</v>
      </c>
      <c r="R266">
        <v>11000</v>
      </c>
      <c r="S266">
        <v>37</v>
      </c>
      <c r="T266" t="s">
        <v>826</v>
      </c>
      <c r="U266" t="s">
        <v>2225</v>
      </c>
      <c r="V266" t="s">
        <v>1376</v>
      </c>
      <c r="W266" t="s">
        <v>1380</v>
      </c>
      <c r="X266" t="s">
        <v>985</v>
      </c>
      <c r="Y266" t="s">
        <v>6</v>
      </c>
      <c r="Z266" t="s">
        <v>184</v>
      </c>
      <c r="AA266">
        <v>45096</v>
      </c>
      <c r="AB266" t="s">
        <v>2235</v>
      </c>
      <c r="AC266" t="s">
        <v>2236</v>
      </c>
      <c r="AD266">
        <v>27</v>
      </c>
      <c r="AJ266" t="s">
        <v>2237</v>
      </c>
    </row>
    <row r="267" spans="1:36">
      <c r="A267">
        <v>4089</v>
      </c>
      <c r="B267" t="s">
        <v>195</v>
      </c>
      <c r="C267" t="s">
        <v>745</v>
      </c>
      <c r="D267" t="s">
        <v>2229</v>
      </c>
      <c r="E267" t="s">
        <v>197</v>
      </c>
      <c r="F267" t="s">
        <v>2238</v>
      </c>
      <c r="G267" t="s">
        <v>1750</v>
      </c>
      <c r="H267" t="s">
        <v>1630</v>
      </c>
      <c r="I267" t="s">
        <v>2231</v>
      </c>
      <c r="J267" t="s">
        <v>2232</v>
      </c>
      <c r="K267" t="s">
        <v>2233</v>
      </c>
      <c r="L267" t="s">
        <v>177</v>
      </c>
      <c r="M267" t="s">
        <v>6</v>
      </c>
      <c r="N267">
        <v>89434</v>
      </c>
      <c r="O267" t="s">
        <v>2234</v>
      </c>
      <c r="P267">
        <v>39.537778381403697</v>
      </c>
      <c r="Q267">
        <v>-119.439104074746</v>
      </c>
      <c r="R267">
        <v>3000</v>
      </c>
      <c r="S267">
        <v>100</v>
      </c>
      <c r="T267" t="s">
        <v>826</v>
      </c>
      <c r="U267" t="s">
        <v>2225</v>
      </c>
      <c r="V267" t="s">
        <v>1376</v>
      </c>
      <c r="W267" t="s">
        <v>1380</v>
      </c>
      <c r="X267" t="s">
        <v>985</v>
      </c>
      <c r="Y267" t="s">
        <v>6</v>
      </c>
      <c r="Z267" t="s">
        <v>184</v>
      </c>
      <c r="AA267">
        <v>45096</v>
      </c>
      <c r="AB267" t="s">
        <v>2235</v>
      </c>
      <c r="AC267" t="s">
        <v>2236</v>
      </c>
      <c r="AD267">
        <v>27</v>
      </c>
      <c r="AE267" t="s">
        <v>2239</v>
      </c>
      <c r="AJ267" t="s">
        <v>2237</v>
      </c>
    </row>
    <row r="268" spans="1:36">
      <c r="A268">
        <v>4090</v>
      </c>
      <c r="B268" t="s">
        <v>167</v>
      </c>
      <c r="C268" t="s">
        <v>745</v>
      </c>
      <c r="D268" t="s">
        <v>2240</v>
      </c>
      <c r="E268" t="s">
        <v>197</v>
      </c>
      <c r="F268" t="s">
        <v>2241</v>
      </c>
      <c r="G268" t="s">
        <v>1750</v>
      </c>
      <c r="H268" t="s">
        <v>1630</v>
      </c>
      <c r="I268" t="s">
        <v>2242</v>
      </c>
      <c r="J268" t="s">
        <v>1385</v>
      </c>
      <c r="K268" t="s">
        <v>1380</v>
      </c>
      <c r="L268" t="s">
        <v>985</v>
      </c>
      <c r="M268" t="s">
        <v>6</v>
      </c>
      <c r="N268">
        <v>78725</v>
      </c>
      <c r="O268" t="s">
        <v>2243</v>
      </c>
      <c r="P268">
        <v>30.23</v>
      </c>
      <c r="Q268">
        <v>-97.6</v>
      </c>
      <c r="R268">
        <v>20000</v>
      </c>
      <c r="S268">
        <v>100</v>
      </c>
      <c r="T268" t="s">
        <v>826</v>
      </c>
      <c r="U268" t="s">
        <v>1374</v>
      </c>
      <c r="V268" t="s">
        <v>1376</v>
      </c>
      <c r="W268" t="s">
        <v>1380</v>
      </c>
      <c r="X268" t="s">
        <v>985</v>
      </c>
      <c r="Y268" t="s">
        <v>6</v>
      </c>
      <c r="Z268" t="s">
        <v>184</v>
      </c>
      <c r="AA268">
        <v>45096</v>
      </c>
      <c r="AB268" t="s">
        <v>2244</v>
      </c>
      <c r="AC268" t="s">
        <v>2245</v>
      </c>
      <c r="AD268">
        <v>30</v>
      </c>
      <c r="AE268" t="s">
        <v>2247</v>
      </c>
      <c r="AJ268" t="s">
        <v>2246</v>
      </c>
    </row>
    <row r="269" spans="1:36">
      <c r="A269">
        <v>4091</v>
      </c>
      <c r="B269" t="s">
        <v>389</v>
      </c>
      <c r="C269" t="s">
        <v>745</v>
      </c>
      <c r="D269" t="s">
        <v>2248</v>
      </c>
      <c r="E269" t="s">
        <v>197</v>
      </c>
      <c r="F269" t="s">
        <v>2249</v>
      </c>
      <c r="G269" t="s">
        <v>2250</v>
      </c>
      <c r="H269" t="s">
        <v>1463</v>
      </c>
      <c r="I269" t="s">
        <v>2251</v>
      </c>
      <c r="K269" t="s">
        <v>2252</v>
      </c>
      <c r="L269" t="s">
        <v>183</v>
      </c>
      <c r="M269" t="s">
        <v>6</v>
      </c>
      <c r="P269">
        <v>35.8554259702831</v>
      </c>
      <c r="Q269">
        <v>-79.570623977062894</v>
      </c>
      <c r="R269">
        <v>5000</v>
      </c>
      <c r="S269">
        <v>30</v>
      </c>
      <c r="T269" t="s">
        <v>826</v>
      </c>
      <c r="U269" t="s">
        <v>2253</v>
      </c>
      <c r="V269" t="s">
        <v>2254</v>
      </c>
      <c r="W269" t="s">
        <v>2253</v>
      </c>
      <c r="X269" t="s">
        <v>2255</v>
      </c>
      <c r="Y269" t="s">
        <v>938</v>
      </c>
      <c r="Z269" t="s">
        <v>184</v>
      </c>
      <c r="AA269">
        <v>45096</v>
      </c>
      <c r="AB269" t="s">
        <v>2256</v>
      </c>
      <c r="AC269" t="s">
        <v>2257</v>
      </c>
      <c r="AD269">
        <v>27</v>
      </c>
      <c r="AE269" t="s">
        <v>2258</v>
      </c>
      <c r="AJ269" t="s">
        <v>2251</v>
      </c>
    </row>
    <row r="270" spans="1:36">
      <c r="A270">
        <v>4092</v>
      </c>
      <c r="B270" t="s">
        <v>389</v>
      </c>
      <c r="C270" t="s">
        <v>745</v>
      </c>
      <c r="D270" t="s">
        <v>2259</v>
      </c>
      <c r="E270" t="s">
        <v>197</v>
      </c>
      <c r="F270" t="s">
        <v>2260</v>
      </c>
      <c r="G270" t="s">
        <v>1498</v>
      </c>
      <c r="H270" t="s">
        <v>882</v>
      </c>
      <c r="I270" t="s">
        <v>2261</v>
      </c>
      <c r="J270" t="s">
        <v>2262</v>
      </c>
      <c r="K270" t="s">
        <v>2262</v>
      </c>
      <c r="L270" t="s">
        <v>435</v>
      </c>
      <c r="M270" t="s">
        <v>6</v>
      </c>
      <c r="N270">
        <v>48864</v>
      </c>
      <c r="O270" t="s">
        <v>2263</v>
      </c>
      <c r="P270">
        <v>42.727766379673099</v>
      </c>
      <c r="Q270">
        <v>-84.55</v>
      </c>
      <c r="R270">
        <v>1700</v>
      </c>
      <c r="S270">
        <v>50</v>
      </c>
      <c r="T270" t="s">
        <v>826</v>
      </c>
      <c r="U270" t="s">
        <v>2264</v>
      </c>
      <c r="V270" t="s">
        <v>2261</v>
      </c>
      <c r="W270" t="s">
        <v>1083</v>
      </c>
      <c r="X270" t="s">
        <v>927</v>
      </c>
      <c r="Y270" t="s">
        <v>6</v>
      </c>
      <c r="Z270" t="s">
        <v>184</v>
      </c>
      <c r="AA270">
        <v>45096</v>
      </c>
      <c r="AB270" t="s">
        <v>2265</v>
      </c>
      <c r="AC270" t="s">
        <v>2266</v>
      </c>
      <c r="AD270">
        <v>27</v>
      </c>
      <c r="AE270" t="s">
        <v>2267</v>
      </c>
      <c r="AJ270" t="s">
        <v>2261</v>
      </c>
    </row>
    <row r="271" spans="1:36">
      <c r="A271">
        <v>4093</v>
      </c>
      <c r="B271" t="s">
        <v>389</v>
      </c>
      <c r="C271" t="s">
        <v>745</v>
      </c>
      <c r="D271" t="s">
        <v>2259</v>
      </c>
      <c r="E271" t="s">
        <v>197</v>
      </c>
      <c r="F271" t="s">
        <v>2268</v>
      </c>
      <c r="G271" t="s">
        <v>1498</v>
      </c>
      <c r="H271" t="s">
        <v>1463</v>
      </c>
      <c r="I271" t="s">
        <v>2261</v>
      </c>
      <c r="J271" t="s">
        <v>2269</v>
      </c>
      <c r="K271" t="s">
        <v>2270</v>
      </c>
      <c r="L271" t="s">
        <v>1148</v>
      </c>
      <c r="M271" t="s">
        <v>6</v>
      </c>
      <c r="N271">
        <v>37174</v>
      </c>
      <c r="O271" t="s">
        <v>2271</v>
      </c>
      <c r="P271">
        <v>35.727397705927601</v>
      </c>
      <c r="Q271">
        <v>-86.9670925341904</v>
      </c>
      <c r="R271">
        <v>1700</v>
      </c>
      <c r="S271">
        <v>50</v>
      </c>
      <c r="T271" t="s">
        <v>826</v>
      </c>
      <c r="U271" t="s">
        <v>2264</v>
      </c>
      <c r="V271" t="s">
        <v>2261</v>
      </c>
      <c r="W271" t="s">
        <v>1083</v>
      </c>
      <c r="X271" t="s">
        <v>927</v>
      </c>
      <c r="Y271" t="s">
        <v>6</v>
      </c>
      <c r="Z271" t="s">
        <v>184</v>
      </c>
      <c r="AA271">
        <v>45096</v>
      </c>
      <c r="AB271" t="s">
        <v>2272</v>
      </c>
      <c r="AC271" t="s">
        <v>2266</v>
      </c>
      <c r="AD271">
        <v>27</v>
      </c>
      <c r="AE271" t="s">
        <v>2273</v>
      </c>
      <c r="AJ271" t="s">
        <v>2261</v>
      </c>
    </row>
    <row r="272" spans="1:36">
      <c r="A272">
        <v>4094</v>
      </c>
      <c r="B272" t="s">
        <v>167</v>
      </c>
      <c r="C272" t="s">
        <v>745</v>
      </c>
      <c r="D272" t="s">
        <v>2259</v>
      </c>
      <c r="E272" t="s">
        <v>197</v>
      </c>
      <c r="F272" t="s">
        <v>2274</v>
      </c>
      <c r="G272" t="s">
        <v>2275</v>
      </c>
      <c r="H272" t="s">
        <v>1440</v>
      </c>
      <c r="I272" t="s">
        <v>2261</v>
      </c>
      <c r="J272" t="s">
        <v>2276</v>
      </c>
      <c r="K272" t="s">
        <v>1083</v>
      </c>
      <c r="L272" t="s">
        <v>927</v>
      </c>
      <c r="M272" t="s">
        <v>6</v>
      </c>
      <c r="N272">
        <v>44481</v>
      </c>
      <c r="O272" t="s">
        <v>2277</v>
      </c>
      <c r="P272">
        <v>41.1522508340096</v>
      </c>
      <c r="Q272">
        <v>-80.860397300000002</v>
      </c>
      <c r="R272">
        <v>1700</v>
      </c>
      <c r="S272">
        <v>41</v>
      </c>
      <c r="T272" t="s">
        <v>826</v>
      </c>
      <c r="U272" t="s">
        <v>2264</v>
      </c>
      <c r="V272" t="s">
        <v>2261</v>
      </c>
      <c r="W272" t="s">
        <v>1083</v>
      </c>
      <c r="X272" t="s">
        <v>927</v>
      </c>
      <c r="Y272" t="s">
        <v>6</v>
      </c>
      <c r="Z272" t="s">
        <v>184</v>
      </c>
      <c r="AA272">
        <v>45289</v>
      </c>
      <c r="AB272" t="s">
        <v>2278</v>
      </c>
      <c r="AC272" t="s">
        <v>2266</v>
      </c>
      <c r="AD272">
        <v>27</v>
      </c>
      <c r="AJ272" t="s">
        <v>2261</v>
      </c>
    </row>
    <row r="273" spans="1:36">
      <c r="A273">
        <v>4095</v>
      </c>
      <c r="B273" t="s">
        <v>195</v>
      </c>
      <c r="C273" t="s">
        <v>745</v>
      </c>
      <c r="D273" t="s">
        <v>2279</v>
      </c>
      <c r="E273" t="s">
        <v>197</v>
      </c>
      <c r="F273" t="s">
        <v>2280</v>
      </c>
      <c r="G273" t="s">
        <v>1539</v>
      </c>
      <c r="H273" t="s">
        <v>2281</v>
      </c>
      <c r="I273" t="s">
        <v>2282</v>
      </c>
      <c r="J273" t="s">
        <v>2283</v>
      </c>
      <c r="K273" t="s">
        <v>2284</v>
      </c>
      <c r="L273" t="s">
        <v>183</v>
      </c>
      <c r="M273" t="s">
        <v>6</v>
      </c>
      <c r="N273">
        <v>27344</v>
      </c>
      <c r="P273">
        <v>35.754723119677998</v>
      </c>
      <c r="Q273">
        <v>-79.525212005538506</v>
      </c>
      <c r="R273">
        <v>7500</v>
      </c>
      <c r="S273">
        <v>16</v>
      </c>
      <c r="T273" t="s">
        <v>826</v>
      </c>
      <c r="U273" t="s">
        <v>2279</v>
      </c>
      <c r="V273" t="s">
        <v>2282</v>
      </c>
      <c r="W273" t="s">
        <v>2285</v>
      </c>
      <c r="X273" t="s">
        <v>2286</v>
      </c>
      <c r="Y273" t="s">
        <v>2287</v>
      </c>
      <c r="Z273" t="s">
        <v>184</v>
      </c>
      <c r="AA273">
        <v>45088</v>
      </c>
      <c r="AB273" t="s">
        <v>2288</v>
      </c>
      <c r="AC273" t="s">
        <v>2289</v>
      </c>
      <c r="AD273">
        <v>42</v>
      </c>
      <c r="AJ273" t="s">
        <v>2290</v>
      </c>
    </row>
    <row r="274" spans="1:36">
      <c r="A274">
        <v>4096</v>
      </c>
      <c r="B274" t="s">
        <v>195</v>
      </c>
      <c r="C274" t="s">
        <v>745</v>
      </c>
      <c r="D274" t="s">
        <v>2291</v>
      </c>
      <c r="E274" t="s">
        <v>170</v>
      </c>
      <c r="F274" t="s">
        <v>2292</v>
      </c>
      <c r="G274" t="s">
        <v>2293</v>
      </c>
      <c r="H274" t="s">
        <v>1463</v>
      </c>
      <c r="I274" t="s">
        <v>2294</v>
      </c>
      <c r="K274" t="s">
        <v>2295</v>
      </c>
      <c r="L274" t="s">
        <v>212</v>
      </c>
      <c r="M274" t="s">
        <v>7</v>
      </c>
      <c r="P274">
        <v>42.780691799905497</v>
      </c>
      <c r="Q274">
        <v>-81.177635625357595</v>
      </c>
      <c r="R274">
        <v>3000</v>
      </c>
      <c r="S274">
        <v>90</v>
      </c>
      <c r="T274" t="s">
        <v>826</v>
      </c>
      <c r="U274" t="s">
        <v>2296</v>
      </c>
      <c r="V274" t="s">
        <v>2297</v>
      </c>
      <c r="W274" t="s">
        <v>2298</v>
      </c>
      <c r="X274" t="s">
        <v>2299</v>
      </c>
      <c r="Y274" t="s">
        <v>918</v>
      </c>
      <c r="Z274" t="s">
        <v>184</v>
      </c>
      <c r="AA274">
        <v>45096</v>
      </c>
      <c r="AB274" t="s">
        <v>2300</v>
      </c>
      <c r="AC274" t="s">
        <v>2301</v>
      </c>
      <c r="AD274">
        <v>28</v>
      </c>
      <c r="AE274" t="s">
        <v>2303</v>
      </c>
      <c r="AJ274" t="s">
        <v>2302</v>
      </c>
    </row>
    <row r="275" spans="1:36">
      <c r="A275">
        <v>4097</v>
      </c>
      <c r="B275" t="s">
        <v>167</v>
      </c>
      <c r="C275" t="s">
        <v>745</v>
      </c>
      <c r="D275" t="s">
        <v>2304</v>
      </c>
      <c r="E275" t="s">
        <v>197</v>
      </c>
      <c r="F275" t="s">
        <v>2305</v>
      </c>
      <c r="G275" t="s">
        <v>1498</v>
      </c>
      <c r="H275" t="s">
        <v>882</v>
      </c>
      <c r="I275" t="s">
        <v>2306</v>
      </c>
      <c r="J275" t="s">
        <v>2307</v>
      </c>
      <c r="K275" t="s">
        <v>2308</v>
      </c>
      <c r="L275" t="s">
        <v>435</v>
      </c>
      <c r="M275" t="s">
        <v>6</v>
      </c>
      <c r="N275">
        <v>48640</v>
      </c>
      <c r="O275" t="s">
        <v>2309</v>
      </c>
      <c r="P275">
        <v>43.6053908558237</v>
      </c>
      <c r="Q275">
        <v>-84.207910228618701</v>
      </c>
      <c r="R275">
        <v>265</v>
      </c>
      <c r="S275">
        <v>1</v>
      </c>
      <c r="T275" t="s">
        <v>826</v>
      </c>
      <c r="U275" t="s">
        <v>2310</v>
      </c>
      <c r="V275" t="s">
        <v>2306</v>
      </c>
      <c r="W275" t="s">
        <v>2308</v>
      </c>
      <c r="X275" t="s">
        <v>435</v>
      </c>
      <c r="Y275" t="s">
        <v>6</v>
      </c>
      <c r="Z275" t="s">
        <v>184</v>
      </c>
      <c r="AA275">
        <v>44779</v>
      </c>
      <c r="AB275" t="s">
        <v>2311</v>
      </c>
      <c r="AC275" t="s">
        <v>2312</v>
      </c>
      <c r="AD275">
        <v>25</v>
      </c>
      <c r="AJ275" t="s">
        <v>2313</v>
      </c>
    </row>
    <row r="276" spans="1:36">
      <c r="A276">
        <v>4098</v>
      </c>
      <c r="B276" t="s">
        <v>195</v>
      </c>
      <c r="C276" t="s">
        <v>745</v>
      </c>
      <c r="D276" t="s">
        <v>2314</v>
      </c>
      <c r="E276" t="s">
        <v>197</v>
      </c>
      <c r="F276" t="s">
        <v>2315</v>
      </c>
      <c r="G276" t="s">
        <v>1750</v>
      </c>
      <c r="H276" t="s">
        <v>1662</v>
      </c>
      <c r="I276" t="s">
        <v>2316</v>
      </c>
      <c r="J276" t="s">
        <v>2317</v>
      </c>
      <c r="K276" t="s">
        <v>2318</v>
      </c>
      <c r="L276" t="s">
        <v>927</v>
      </c>
      <c r="M276" t="s">
        <v>6</v>
      </c>
      <c r="N276">
        <v>45377</v>
      </c>
      <c r="O276" t="s">
        <v>2319</v>
      </c>
      <c r="P276">
        <v>39.899899465573</v>
      </c>
      <c r="Q276">
        <v>-84.193602704197801</v>
      </c>
      <c r="R276">
        <v>600</v>
      </c>
      <c r="U276" t="s">
        <v>2314</v>
      </c>
      <c r="V276" t="s">
        <v>2316</v>
      </c>
      <c r="W276" t="s">
        <v>2320</v>
      </c>
      <c r="X276" t="s">
        <v>927</v>
      </c>
      <c r="Y276" t="s">
        <v>6</v>
      </c>
      <c r="Z276" t="s">
        <v>184</v>
      </c>
      <c r="AA276">
        <v>44779</v>
      </c>
      <c r="AB276" t="s">
        <v>2321</v>
      </c>
      <c r="AC276" t="s">
        <v>2322</v>
      </c>
      <c r="AD276">
        <v>26</v>
      </c>
      <c r="AE276" t="s">
        <v>2324</v>
      </c>
      <c r="AJ276" t="s">
        <v>2323</v>
      </c>
    </row>
    <row r="277" spans="1:36">
      <c r="A277">
        <v>4099</v>
      </c>
      <c r="B277" t="s">
        <v>195</v>
      </c>
      <c r="C277" t="s">
        <v>745</v>
      </c>
      <c r="D277" t="s">
        <v>2314</v>
      </c>
      <c r="E277" t="s">
        <v>197</v>
      </c>
      <c r="F277" t="s">
        <v>2315</v>
      </c>
      <c r="G277" t="s">
        <v>1498</v>
      </c>
      <c r="H277" t="s">
        <v>1662</v>
      </c>
      <c r="I277" t="s">
        <v>2316</v>
      </c>
      <c r="J277" t="s">
        <v>2317</v>
      </c>
      <c r="K277" t="s">
        <v>2318</v>
      </c>
      <c r="L277" t="s">
        <v>927</v>
      </c>
      <c r="M277" t="s">
        <v>6</v>
      </c>
      <c r="N277">
        <v>45377</v>
      </c>
      <c r="O277" t="s">
        <v>2319</v>
      </c>
      <c r="P277">
        <v>39.899899465573</v>
      </c>
      <c r="Q277">
        <v>-84.193602704197801</v>
      </c>
      <c r="R277">
        <v>600</v>
      </c>
      <c r="U277" t="s">
        <v>2314</v>
      </c>
      <c r="V277" t="s">
        <v>2316</v>
      </c>
      <c r="W277" t="s">
        <v>2320</v>
      </c>
      <c r="X277" t="s">
        <v>927</v>
      </c>
      <c r="Y277" t="s">
        <v>6</v>
      </c>
      <c r="Z277" t="s">
        <v>184</v>
      </c>
      <c r="AA277">
        <v>44779</v>
      </c>
      <c r="AB277" t="s">
        <v>2325</v>
      </c>
      <c r="AC277" t="s">
        <v>2322</v>
      </c>
      <c r="AD277">
        <v>26</v>
      </c>
      <c r="AE277" t="s">
        <v>2326</v>
      </c>
      <c r="AJ277" t="s">
        <v>2323</v>
      </c>
    </row>
    <row r="278" spans="1:36">
      <c r="A278">
        <v>4100</v>
      </c>
      <c r="B278" t="s">
        <v>195</v>
      </c>
      <c r="C278" t="s">
        <v>745</v>
      </c>
      <c r="D278" t="s">
        <v>2314</v>
      </c>
      <c r="E278" t="s">
        <v>197</v>
      </c>
      <c r="F278" t="s">
        <v>2315</v>
      </c>
      <c r="G278" t="s">
        <v>1750</v>
      </c>
      <c r="H278" t="s">
        <v>882</v>
      </c>
      <c r="I278" t="s">
        <v>2316</v>
      </c>
      <c r="J278" t="s">
        <v>2317</v>
      </c>
      <c r="K278" t="s">
        <v>2318</v>
      </c>
      <c r="L278" t="s">
        <v>927</v>
      </c>
      <c r="M278" t="s">
        <v>6</v>
      </c>
      <c r="N278">
        <v>45377</v>
      </c>
      <c r="O278" t="s">
        <v>2319</v>
      </c>
      <c r="P278">
        <v>39.899899465573</v>
      </c>
      <c r="Q278">
        <v>-84.193602704197801</v>
      </c>
      <c r="R278">
        <v>600</v>
      </c>
      <c r="U278" t="s">
        <v>2314</v>
      </c>
      <c r="V278" t="s">
        <v>2316</v>
      </c>
      <c r="W278" t="s">
        <v>2320</v>
      </c>
      <c r="X278" t="s">
        <v>927</v>
      </c>
      <c r="Y278" t="s">
        <v>6</v>
      </c>
      <c r="Z278" t="s">
        <v>184</v>
      </c>
      <c r="AA278">
        <v>44779</v>
      </c>
      <c r="AB278" t="s">
        <v>2327</v>
      </c>
      <c r="AC278" t="s">
        <v>2322</v>
      </c>
      <c r="AD278">
        <v>26</v>
      </c>
      <c r="AE278" t="s">
        <v>2328</v>
      </c>
      <c r="AJ278" t="s">
        <v>2323</v>
      </c>
    </row>
    <row r="279" spans="1:36">
      <c r="A279">
        <v>4101</v>
      </c>
      <c r="B279" t="s">
        <v>230</v>
      </c>
      <c r="C279" t="s">
        <v>745</v>
      </c>
      <c r="D279" t="s">
        <v>2314</v>
      </c>
      <c r="E279" t="s">
        <v>197</v>
      </c>
      <c r="F279" t="s">
        <v>2329</v>
      </c>
      <c r="G279" t="s">
        <v>1498</v>
      </c>
      <c r="H279" t="s">
        <v>2330</v>
      </c>
      <c r="I279" t="s">
        <v>2316</v>
      </c>
      <c r="J279" t="s">
        <v>2331</v>
      </c>
      <c r="K279" t="s">
        <v>2332</v>
      </c>
      <c r="L279" t="s">
        <v>927</v>
      </c>
      <c r="M279" t="s">
        <v>6</v>
      </c>
      <c r="N279">
        <v>45420</v>
      </c>
      <c r="O279" t="s">
        <v>2333</v>
      </c>
      <c r="P279">
        <v>39.715498402451701</v>
      </c>
      <c r="Q279">
        <v>-84.111824546531196</v>
      </c>
      <c r="U279" t="s">
        <v>2314</v>
      </c>
      <c r="V279" t="s">
        <v>2316</v>
      </c>
      <c r="W279" t="s">
        <v>2320</v>
      </c>
      <c r="X279" t="s">
        <v>927</v>
      </c>
      <c r="Y279" t="s">
        <v>6</v>
      </c>
      <c r="Z279" t="s">
        <v>184</v>
      </c>
      <c r="AA279">
        <v>44891</v>
      </c>
      <c r="AB279" t="s">
        <v>2334</v>
      </c>
      <c r="AC279" t="s">
        <v>2322</v>
      </c>
      <c r="AD279">
        <v>26</v>
      </c>
      <c r="AE279" t="s">
        <v>2335</v>
      </c>
      <c r="AJ279" t="s">
        <v>2323</v>
      </c>
    </row>
    <row r="280" spans="1:36">
      <c r="A280">
        <v>5001</v>
      </c>
      <c r="B280" t="s">
        <v>167</v>
      </c>
      <c r="C280" t="s">
        <v>2336</v>
      </c>
      <c r="D280" t="s">
        <v>2337</v>
      </c>
      <c r="E280" t="s">
        <v>197</v>
      </c>
      <c r="F280" t="s">
        <v>2338</v>
      </c>
      <c r="G280" t="s">
        <v>2339</v>
      </c>
      <c r="H280" t="s">
        <v>2340</v>
      </c>
      <c r="I280" t="s">
        <v>2341</v>
      </c>
      <c r="J280" t="s">
        <v>2342</v>
      </c>
      <c r="K280" t="s">
        <v>2343</v>
      </c>
      <c r="L280" t="s">
        <v>733</v>
      </c>
      <c r="M280" t="s">
        <v>6</v>
      </c>
      <c r="N280">
        <v>35563</v>
      </c>
      <c r="O280" t="s">
        <v>2344</v>
      </c>
      <c r="P280">
        <v>33.966059373282398</v>
      </c>
      <c r="Q280">
        <v>-87.898766503865701</v>
      </c>
      <c r="U280" t="s">
        <v>2337</v>
      </c>
      <c r="V280" t="s">
        <v>2341</v>
      </c>
      <c r="W280" t="s">
        <v>2345</v>
      </c>
      <c r="X280" t="s">
        <v>534</v>
      </c>
      <c r="Y280" t="s">
        <v>6</v>
      </c>
      <c r="Z280" t="s">
        <v>2346</v>
      </c>
      <c r="AA280">
        <v>44417</v>
      </c>
      <c r="AB280" t="s">
        <v>2347</v>
      </c>
      <c r="AC280" t="s">
        <v>2348</v>
      </c>
      <c r="AD280">
        <v>10</v>
      </c>
      <c r="AE280" t="s">
        <v>2350</v>
      </c>
      <c r="AJ280" t="s">
        <v>2349</v>
      </c>
    </row>
    <row r="281" spans="1:36">
      <c r="A281">
        <v>5002</v>
      </c>
      <c r="B281" t="s">
        <v>167</v>
      </c>
      <c r="C281" t="s">
        <v>2336</v>
      </c>
      <c r="D281" t="s">
        <v>2337</v>
      </c>
      <c r="E281" t="s">
        <v>197</v>
      </c>
      <c r="F281" t="s">
        <v>2351</v>
      </c>
      <c r="G281" t="s">
        <v>2339</v>
      </c>
      <c r="H281" t="s">
        <v>2340</v>
      </c>
      <c r="I281" t="s">
        <v>2341</v>
      </c>
      <c r="J281" t="s">
        <v>2352</v>
      </c>
      <c r="K281" t="s">
        <v>2353</v>
      </c>
      <c r="L281" t="s">
        <v>534</v>
      </c>
      <c r="M281" t="s">
        <v>6</v>
      </c>
      <c r="N281">
        <v>55016</v>
      </c>
      <c r="O281" t="s">
        <v>2354</v>
      </c>
      <c r="P281">
        <v>44.794441305823597</v>
      </c>
      <c r="Q281">
        <v>-92.913494457604102</v>
      </c>
      <c r="U281" t="s">
        <v>2337</v>
      </c>
      <c r="V281" t="s">
        <v>2341</v>
      </c>
      <c r="W281" t="s">
        <v>2345</v>
      </c>
      <c r="X281" t="s">
        <v>534</v>
      </c>
      <c r="Y281" t="s">
        <v>6</v>
      </c>
      <c r="Z281" t="s">
        <v>2346</v>
      </c>
      <c r="AA281">
        <v>44417</v>
      </c>
      <c r="AB281" t="s">
        <v>2347</v>
      </c>
      <c r="AC281" t="s">
        <v>2348</v>
      </c>
      <c r="AD281">
        <v>10</v>
      </c>
      <c r="AE281" t="s">
        <v>2350</v>
      </c>
      <c r="AJ281" t="s">
        <v>2349</v>
      </c>
    </row>
    <row r="282" spans="1:36">
      <c r="A282">
        <v>5003</v>
      </c>
      <c r="B282" t="s">
        <v>167</v>
      </c>
      <c r="C282" t="s">
        <v>2336</v>
      </c>
      <c r="D282" t="s">
        <v>2337</v>
      </c>
      <c r="E282" t="s">
        <v>197</v>
      </c>
      <c r="F282" t="s">
        <v>2355</v>
      </c>
      <c r="G282" t="s">
        <v>2339</v>
      </c>
      <c r="H282" t="s">
        <v>2356</v>
      </c>
      <c r="I282" t="s">
        <v>2341</v>
      </c>
      <c r="J282" t="s">
        <v>2357</v>
      </c>
      <c r="K282" t="s">
        <v>2358</v>
      </c>
      <c r="L282" t="s">
        <v>486</v>
      </c>
      <c r="M282" t="s">
        <v>6</v>
      </c>
      <c r="N282">
        <v>65802</v>
      </c>
      <c r="O282" t="s">
        <v>2359</v>
      </c>
      <c r="P282">
        <v>37.2123557132157</v>
      </c>
      <c r="Q282">
        <v>-93.227852015445805</v>
      </c>
      <c r="U282" t="s">
        <v>2337</v>
      </c>
      <c r="V282" t="s">
        <v>2341</v>
      </c>
      <c r="W282" t="s">
        <v>2345</v>
      </c>
      <c r="X282" t="s">
        <v>534</v>
      </c>
      <c r="Y282" t="s">
        <v>6</v>
      </c>
      <c r="Z282" t="s">
        <v>2346</v>
      </c>
      <c r="AA282">
        <v>44417</v>
      </c>
      <c r="AB282" t="s">
        <v>2347</v>
      </c>
      <c r="AC282" t="s">
        <v>2348</v>
      </c>
      <c r="AD282">
        <v>10</v>
      </c>
      <c r="AE282" t="s">
        <v>2360</v>
      </c>
      <c r="AJ282" t="s">
        <v>2349</v>
      </c>
    </row>
    <row r="283" spans="1:36">
      <c r="A283">
        <v>5004</v>
      </c>
      <c r="B283" t="s">
        <v>167</v>
      </c>
      <c r="C283" t="s">
        <v>2336</v>
      </c>
      <c r="D283" t="s">
        <v>2361</v>
      </c>
      <c r="E283" t="s">
        <v>197</v>
      </c>
      <c r="F283" t="s">
        <v>2361</v>
      </c>
      <c r="G283" t="s">
        <v>2362</v>
      </c>
      <c r="H283" t="s">
        <v>2363</v>
      </c>
      <c r="I283" t="s">
        <v>2364</v>
      </c>
      <c r="J283" t="s">
        <v>2365</v>
      </c>
      <c r="K283" t="s">
        <v>2366</v>
      </c>
      <c r="L283" t="s">
        <v>249</v>
      </c>
      <c r="M283" t="s">
        <v>6</v>
      </c>
      <c r="N283">
        <v>94804</v>
      </c>
      <c r="O283" t="s">
        <v>2367</v>
      </c>
      <c r="P283">
        <v>37.9208482060344</v>
      </c>
      <c r="Q283">
        <v>-122.352250245024</v>
      </c>
      <c r="R283">
        <v>30</v>
      </c>
      <c r="U283" t="s">
        <v>2361</v>
      </c>
      <c r="V283" t="s">
        <v>2364</v>
      </c>
      <c r="W283" t="s">
        <v>2366</v>
      </c>
      <c r="X283" t="s">
        <v>249</v>
      </c>
      <c r="Y283" t="s">
        <v>6</v>
      </c>
      <c r="Z283" t="s">
        <v>2346</v>
      </c>
      <c r="AA283">
        <v>44417</v>
      </c>
      <c r="AB283" t="s">
        <v>2368</v>
      </c>
      <c r="AC283" t="s">
        <v>2369</v>
      </c>
      <c r="AD283">
        <v>19</v>
      </c>
      <c r="AE283" t="s">
        <v>2371</v>
      </c>
      <c r="AJ283" t="s">
        <v>2370</v>
      </c>
    </row>
    <row r="284" spans="1:36">
      <c r="A284">
        <v>5005</v>
      </c>
      <c r="B284" t="s">
        <v>167</v>
      </c>
      <c r="C284" t="s">
        <v>2336</v>
      </c>
      <c r="D284" t="s">
        <v>2372</v>
      </c>
      <c r="E284" t="s">
        <v>197</v>
      </c>
      <c r="F284" t="s">
        <v>2372</v>
      </c>
      <c r="G284" t="s">
        <v>2339</v>
      </c>
      <c r="H284" t="s">
        <v>2340</v>
      </c>
      <c r="I284" t="s">
        <v>2373</v>
      </c>
      <c r="J284" t="s">
        <v>2374</v>
      </c>
      <c r="K284" t="s">
        <v>2375</v>
      </c>
      <c r="L284" t="s">
        <v>736</v>
      </c>
      <c r="M284" t="s">
        <v>6</v>
      </c>
      <c r="N284">
        <v>80127</v>
      </c>
      <c r="O284" t="s">
        <v>2376</v>
      </c>
      <c r="P284">
        <v>39.569675773168498</v>
      </c>
      <c r="Q284">
        <v>-105.123557758548</v>
      </c>
      <c r="R284">
        <v>20</v>
      </c>
      <c r="U284" t="s">
        <v>2372</v>
      </c>
      <c r="V284" t="s">
        <v>2373</v>
      </c>
      <c r="W284" t="s">
        <v>2375</v>
      </c>
      <c r="X284" t="s">
        <v>736</v>
      </c>
      <c r="Y284" t="s">
        <v>6</v>
      </c>
      <c r="Z284" t="s">
        <v>184</v>
      </c>
      <c r="AA284">
        <v>44774</v>
      </c>
      <c r="AB284" t="s">
        <v>2377</v>
      </c>
      <c r="AC284" t="s">
        <v>2378</v>
      </c>
      <c r="AD284">
        <v>8</v>
      </c>
      <c r="AE284" t="s">
        <v>2380</v>
      </c>
      <c r="AJ284" t="s">
        <v>2379</v>
      </c>
    </row>
    <row r="285" spans="1:36">
      <c r="A285">
        <v>5006</v>
      </c>
      <c r="B285" t="s">
        <v>195</v>
      </c>
      <c r="C285" t="s">
        <v>2336</v>
      </c>
      <c r="D285" t="s">
        <v>1483</v>
      </c>
      <c r="E285" t="s">
        <v>197</v>
      </c>
      <c r="F285" t="s">
        <v>1484</v>
      </c>
      <c r="G285" t="s">
        <v>2362</v>
      </c>
      <c r="H285" t="s">
        <v>2363</v>
      </c>
      <c r="I285" t="s">
        <v>1485</v>
      </c>
      <c r="J285" t="s">
        <v>1486</v>
      </c>
      <c r="K285" t="s">
        <v>1487</v>
      </c>
      <c r="L285" t="s">
        <v>886</v>
      </c>
      <c r="M285" t="s">
        <v>6</v>
      </c>
      <c r="N285">
        <v>42101</v>
      </c>
      <c r="O285" t="s">
        <v>1488</v>
      </c>
      <c r="P285">
        <v>37.04</v>
      </c>
      <c r="Q285">
        <v>-86.32</v>
      </c>
      <c r="R285">
        <v>2000</v>
      </c>
      <c r="S285">
        <v>30</v>
      </c>
      <c r="T285" t="s">
        <v>1575</v>
      </c>
      <c r="U285" t="s">
        <v>1483</v>
      </c>
      <c r="V285" t="s">
        <v>1485</v>
      </c>
      <c r="W285" t="s">
        <v>1490</v>
      </c>
      <c r="X285" t="s">
        <v>1491</v>
      </c>
      <c r="Y285" t="s">
        <v>938</v>
      </c>
      <c r="Z285" t="s">
        <v>240</v>
      </c>
      <c r="AA285">
        <v>44777</v>
      </c>
      <c r="AB285" t="s">
        <v>2381</v>
      </c>
      <c r="AC285" t="s">
        <v>1493</v>
      </c>
      <c r="AD285">
        <v>24</v>
      </c>
      <c r="AE285" t="s">
        <v>1563</v>
      </c>
    </row>
    <row r="286" spans="1:36">
      <c r="A286">
        <v>5007</v>
      </c>
      <c r="B286" t="s">
        <v>167</v>
      </c>
      <c r="C286" t="s">
        <v>2336</v>
      </c>
      <c r="D286" t="s">
        <v>1483</v>
      </c>
      <c r="E286" t="s">
        <v>197</v>
      </c>
      <c r="F286" t="s">
        <v>2382</v>
      </c>
      <c r="G286" t="s">
        <v>2362</v>
      </c>
      <c r="H286" t="s">
        <v>2363</v>
      </c>
      <c r="I286" t="s">
        <v>1485</v>
      </c>
      <c r="J286" t="s">
        <v>2383</v>
      </c>
      <c r="K286" t="s">
        <v>1500</v>
      </c>
      <c r="L286" t="s">
        <v>1148</v>
      </c>
      <c r="M286" t="s">
        <v>6</v>
      </c>
      <c r="N286">
        <v>37167</v>
      </c>
      <c r="O286" t="s">
        <v>1501</v>
      </c>
      <c r="P286">
        <v>36.217687117253597</v>
      </c>
      <c r="Q286">
        <v>-86.461029528818699</v>
      </c>
      <c r="R286">
        <v>400</v>
      </c>
      <c r="U286" t="s">
        <v>1483</v>
      </c>
      <c r="V286" t="s">
        <v>1485</v>
      </c>
      <c r="W286" t="s">
        <v>1490</v>
      </c>
      <c r="X286" t="s">
        <v>1491</v>
      </c>
      <c r="Y286" t="s">
        <v>938</v>
      </c>
      <c r="Z286" t="s">
        <v>184</v>
      </c>
      <c r="AA286">
        <v>44774</v>
      </c>
      <c r="AB286" t="s">
        <v>2384</v>
      </c>
      <c r="AC286" t="s">
        <v>1493</v>
      </c>
      <c r="AD286">
        <v>24</v>
      </c>
      <c r="AE286" t="s">
        <v>2385</v>
      </c>
    </row>
    <row r="287" spans="1:36">
      <c r="A287">
        <v>5008</v>
      </c>
      <c r="B287" t="s">
        <v>167</v>
      </c>
      <c r="C287" t="s">
        <v>2336</v>
      </c>
      <c r="D287" t="s">
        <v>2386</v>
      </c>
      <c r="E287" t="s">
        <v>170</v>
      </c>
      <c r="F287" t="s">
        <v>2387</v>
      </c>
      <c r="G287" t="s">
        <v>2362</v>
      </c>
      <c r="H287" t="s">
        <v>2363</v>
      </c>
      <c r="I287" t="s">
        <v>2388</v>
      </c>
      <c r="J287" t="s">
        <v>2389</v>
      </c>
      <c r="K287" t="s">
        <v>2387</v>
      </c>
      <c r="L287" t="s">
        <v>435</v>
      </c>
      <c r="M287" t="s">
        <v>6</v>
      </c>
      <c r="N287">
        <v>48030</v>
      </c>
      <c r="O287" t="s">
        <v>2390</v>
      </c>
      <c r="P287">
        <v>42.475023405197199</v>
      </c>
      <c r="Q287">
        <v>-83.092156273002203</v>
      </c>
      <c r="R287">
        <v>20</v>
      </c>
      <c r="S287">
        <v>400</v>
      </c>
      <c r="T287" t="s">
        <v>1635</v>
      </c>
      <c r="U287" t="s">
        <v>2391</v>
      </c>
      <c r="V287" t="s">
        <v>2392</v>
      </c>
      <c r="W287" t="s">
        <v>2108</v>
      </c>
      <c r="X287" t="s">
        <v>435</v>
      </c>
      <c r="Y287" t="s">
        <v>6</v>
      </c>
      <c r="Z287" t="s">
        <v>184</v>
      </c>
      <c r="AA287">
        <v>44044</v>
      </c>
      <c r="AB287" t="s">
        <v>2393</v>
      </c>
      <c r="AC287" t="s">
        <v>2394</v>
      </c>
      <c r="AD287">
        <v>28</v>
      </c>
      <c r="AJ287" t="s">
        <v>2395</v>
      </c>
    </row>
    <row r="288" spans="1:36">
      <c r="A288">
        <v>5009</v>
      </c>
      <c r="B288" t="s">
        <v>167</v>
      </c>
      <c r="C288" t="s">
        <v>2336</v>
      </c>
      <c r="D288" t="s">
        <v>2386</v>
      </c>
      <c r="E288" t="s">
        <v>170</v>
      </c>
      <c r="F288" t="s">
        <v>2387</v>
      </c>
      <c r="G288" t="s">
        <v>2362</v>
      </c>
      <c r="H288" t="s">
        <v>2396</v>
      </c>
      <c r="I288" t="s">
        <v>2388</v>
      </c>
      <c r="J288" t="s">
        <v>2389</v>
      </c>
      <c r="K288" t="s">
        <v>2387</v>
      </c>
      <c r="L288" t="s">
        <v>435</v>
      </c>
      <c r="M288" t="s">
        <v>6</v>
      </c>
      <c r="N288">
        <v>48030</v>
      </c>
      <c r="O288" t="s">
        <v>2390</v>
      </c>
      <c r="P288">
        <v>42.475023405197199</v>
      </c>
      <c r="Q288">
        <v>-83.092156273002203</v>
      </c>
      <c r="R288">
        <v>20</v>
      </c>
      <c r="S288">
        <v>400</v>
      </c>
      <c r="T288" t="s">
        <v>1635</v>
      </c>
      <c r="U288" t="s">
        <v>2391</v>
      </c>
      <c r="V288" t="s">
        <v>2392</v>
      </c>
      <c r="W288" t="s">
        <v>2108</v>
      </c>
      <c r="X288" t="s">
        <v>435</v>
      </c>
      <c r="Y288" t="s">
        <v>6</v>
      </c>
      <c r="Z288" t="s">
        <v>184</v>
      </c>
      <c r="AA288">
        <v>44044</v>
      </c>
      <c r="AB288" t="s">
        <v>2393</v>
      </c>
      <c r="AC288" t="s">
        <v>2394</v>
      </c>
      <c r="AD288">
        <v>28</v>
      </c>
      <c r="AJ288" t="s">
        <v>2395</v>
      </c>
    </row>
    <row r="289" spans="1:36">
      <c r="A289">
        <v>5010</v>
      </c>
      <c r="B289" t="s">
        <v>167</v>
      </c>
      <c r="C289" t="s">
        <v>2336</v>
      </c>
      <c r="D289" t="s">
        <v>2397</v>
      </c>
      <c r="E289" t="s">
        <v>197</v>
      </c>
      <c r="F289" t="s">
        <v>2398</v>
      </c>
      <c r="G289" t="s">
        <v>2362</v>
      </c>
      <c r="H289" t="s">
        <v>2396</v>
      </c>
      <c r="I289" t="s">
        <v>2399</v>
      </c>
      <c r="J289" t="s">
        <v>1075</v>
      </c>
      <c r="K289" t="s">
        <v>2400</v>
      </c>
      <c r="L289" t="s">
        <v>802</v>
      </c>
      <c r="M289" t="s">
        <v>6</v>
      </c>
      <c r="N289">
        <v>47562</v>
      </c>
      <c r="O289" t="s">
        <v>2401</v>
      </c>
      <c r="P289">
        <v>39.051798587179498</v>
      </c>
      <c r="Q289">
        <v>-86.849652399308098</v>
      </c>
      <c r="U289" t="s">
        <v>2397</v>
      </c>
      <c r="V289" t="s">
        <v>2402</v>
      </c>
      <c r="W289" t="s">
        <v>2403</v>
      </c>
      <c r="X289" t="s">
        <v>985</v>
      </c>
      <c r="Y289" t="s">
        <v>6</v>
      </c>
      <c r="Z289" t="s">
        <v>2346</v>
      </c>
      <c r="AA289">
        <v>44417</v>
      </c>
      <c r="AB289" t="s">
        <v>2404</v>
      </c>
      <c r="AC289" t="s">
        <v>2405</v>
      </c>
      <c r="AD289">
        <v>8</v>
      </c>
      <c r="AE289" t="s">
        <v>2406</v>
      </c>
      <c r="AJ289" t="s">
        <v>2399</v>
      </c>
    </row>
    <row r="290" spans="1:36">
      <c r="A290">
        <v>5011</v>
      </c>
      <c r="B290" t="s">
        <v>167</v>
      </c>
      <c r="C290" t="s">
        <v>2336</v>
      </c>
      <c r="D290" t="s">
        <v>2407</v>
      </c>
      <c r="E290" t="s">
        <v>197</v>
      </c>
      <c r="F290" t="s">
        <v>2408</v>
      </c>
      <c r="G290" t="s">
        <v>2362</v>
      </c>
      <c r="H290" t="s">
        <v>2396</v>
      </c>
      <c r="I290" t="s">
        <v>2409</v>
      </c>
      <c r="J290" t="s">
        <v>2410</v>
      </c>
      <c r="K290" t="s">
        <v>2408</v>
      </c>
      <c r="L290" t="s">
        <v>841</v>
      </c>
      <c r="M290" t="s">
        <v>6</v>
      </c>
      <c r="N290">
        <v>60155</v>
      </c>
      <c r="O290" t="s">
        <v>2411</v>
      </c>
      <c r="P290">
        <v>41.854976973989999</v>
      </c>
      <c r="Q290">
        <v>-87.864274625138805</v>
      </c>
      <c r="R290">
        <v>44</v>
      </c>
      <c r="U290" t="s">
        <v>2407</v>
      </c>
      <c r="V290" t="s">
        <v>2409</v>
      </c>
      <c r="W290" t="s">
        <v>2408</v>
      </c>
      <c r="X290" t="s">
        <v>841</v>
      </c>
      <c r="Y290" t="s">
        <v>6</v>
      </c>
      <c r="Z290" t="s">
        <v>184</v>
      </c>
      <c r="AA290">
        <v>44774</v>
      </c>
      <c r="AB290" t="s">
        <v>2412</v>
      </c>
      <c r="AC290" t="s">
        <v>2413</v>
      </c>
      <c r="AD290">
        <v>6</v>
      </c>
      <c r="AE290" t="s">
        <v>2415</v>
      </c>
      <c r="AJ290" t="s">
        <v>2414</v>
      </c>
    </row>
    <row r="291" spans="1:36">
      <c r="A291">
        <v>5012</v>
      </c>
      <c r="B291" t="s">
        <v>167</v>
      </c>
      <c r="C291" t="s">
        <v>2336</v>
      </c>
      <c r="D291" t="s">
        <v>2416</v>
      </c>
      <c r="E291" t="s">
        <v>170</v>
      </c>
      <c r="F291" t="s">
        <v>2416</v>
      </c>
      <c r="G291" t="s">
        <v>2362</v>
      </c>
      <c r="H291" t="s">
        <v>2396</v>
      </c>
      <c r="I291" t="s">
        <v>2417</v>
      </c>
      <c r="J291" t="s">
        <v>2418</v>
      </c>
      <c r="K291" t="s">
        <v>2419</v>
      </c>
      <c r="L291" t="s">
        <v>855</v>
      </c>
      <c r="M291" t="s">
        <v>6</v>
      </c>
      <c r="N291">
        <v>30024</v>
      </c>
      <c r="O291" t="s">
        <v>2420</v>
      </c>
      <c r="P291">
        <v>34.019066714157603</v>
      </c>
      <c r="Q291">
        <v>-84.069398816234596</v>
      </c>
      <c r="U291" t="s">
        <v>2421</v>
      </c>
      <c r="V291" t="s">
        <v>1720</v>
      </c>
      <c r="W291" t="s">
        <v>1726</v>
      </c>
      <c r="X291" t="s">
        <v>1287</v>
      </c>
      <c r="Y291" t="s">
        <v>6</v>
      </c>
      <c r="Z291" t="s">
        <v>184</v>
      </c>
      <c r="AA291">
        <v>44429</v>
      </c>
      <c r="AB291" t="s">
        <v>2422</v>
      </c>
      <c r="AC291" t="s">
        <v>2423</v>
      </c>
      <c r="AD291">
        <v>27</v>
      </c>
      <c r="AJ291" t="s">
        <v>2424</v>
      </c>
    </row>
    <row r="292" spans="1:36">
      <c r="A292">
        <v>5013</v>
      </c>
      <c r="B292" t="s">
        <v>167</v>
      </c>
      <c r="C292" t="s">
        <v>2336</v>
      </c>
      <c r="D292" t="s">
        <v>1509</v>
      </c>
      <c r="E292" t="s">
        <v>197</v>
      </c>
      <c r="F292" t="s">
        <v>1509</v>
      </c>
      <c r="G292" t="s">
        <v>2362</v>
      </c>
      <c r="H292" t="s">
        <v>2396</v>
      </c>
      <c r="I292" t="s">
        <v>1511</v>
      </c>
      <c r="J292" t="s">
        <v>2425</v>
      </c>
      <c r="K292" t="s">
        <v>1513</v>
      </c>
      <c r="L292" t="s">
        <v>802</v>
      </c>
      <c r="M292" t="s">
        <v>6</v>
      </c>
      <c r="N292">
        <v>46013</v>
      </c>
      <c r="O292" t="s">
        <v>1514</v>
      </c>
      <c r="P292">
        <v>40.040045018995301</v>
      </c>
      <c r="Q292">
        <v>-85.728024971171905</v>
      </c>
      <c r="U292" t="s">
        <v>1509</v>
      </c>
      <c r="V292" t="s">
        <v>1511</v>
      </c>
      <c r="W292" t="s">
        <v>1515</v>
      </c>
      <c r="X292" t="s">
        <v>177</v>
      </c>
      <c r="Y292" t="s">
        <v>6</v>
      </c>
      <c r="Z292" t="s">
        <v>2346</v>
      </c>
      <c r="AA292">
        <v>44417</v>
      </c>
      <c r="AB292" t="s">
        <v>2426</v>
      </c>
      <c r="AC292" t="s">
        <v>1517</v>
      </c>
      <c r="AD292">
        <v>22</v>
      </c>
      <c r="AE292" t="s">
        <v>2427</v>
      </c>
      <c r="AJ292" t="s">
        <v>1511</v>
      </c>
    </row>
    <row r="293" spans="1:36">
      <c r="A293">
        <v>5014</v>
      </c>
      <c r="B293" t="s">
        <v>167</v>
      </c>
      <c r="C293" t="s">
        <v>2336</v>
      </c>
      <c r="D293" t="s">
        <v>1509</v>
      </c>
      <c r="E293" t="s">
        <v>197</v>
      </c>
      <c r="F293" t="s">
        <v>1509</v>
      </c>
      <c r="G293" t="s">
        <v>2362</v>
      </c>
      <c r="H293" t="s">
        <v>2428</v>
      </c>
      <c r="I293" t="s">
        <v>1511</v>
      </c>
      <c r="J293" t="s">
        <v>2425</v>
      </c>
      <c r="K293" t="s">
        <v>1513</v>
      </c>
      <c r="L293" t="s">
        <v>802</v>
      </c>
      <c r="M293" t="s">
        <v>6</v>
      </c>
      <c r="N293">
        <v>46013</v>
      </c>
      <c r="O293" t="s">
        <v>1514</v>
      </c>
      <c r="P293">
        <v>40.040045018995301</v>
      </c>
      <c r="Q293">
        <v>-85.728024971171905</v>
      </c>
      <c r="U293" t="s">
        <v>1509</v>
      </c>
      <c r="V293" t="s">
        <v>1511</v>
      </c>
      <c r="W293" t="s">
        <v>1515</v>
      </c>
      <c r="X293" t="s">
        <v>177</v>
      </c>
      <c r="Y293" t="s">
        <v>6</v>
      </c>
      <c r="Z293" t="s">
        <v>2346</v>
      </c>
      <c r="AA293">
        <v>44417</v>
      </c>
      <c r="AB293" t="s">
        <v>2426</v>
      </c>
      <c r="AC293" t="s">
        <v>1517</v>
      </c>
      <c r="AD293">
        <v>22</v>
      </c>
      <c r="AE293" t="s">
        <v>2429</v>
      </c>
      <c r="AJ293" t="s">
        <v>1511</v>
      </c>
    </row>
    <row r="294" spans="1:36">
      <c r="A294">
        <v>5015</v>
      </c>
      <c r="B294" t="s">
        <v>167</v>
      </c>
      <c r="C294" t="s">
        <v>2336</v>
      </c>
      <c r="D294" t="s">
        <v>2430</v>
      </c>
      <c r="E294" t="s">
        <v>170</v>
      </c>
      <c r="F294" t="s">
        <v>2431</v>
      </c>
      <c r="G294" t="s">
        <v>2362</v>
      </c>
      <c r="H294" t="s">
        <v>2363</v>
      </c>
      <c r="I294" t="s">
        <v>2432</v>
      </c>
      <c r="J294" t="s">
        <v>2433</v>
      </c>
      <c r="K294" t="s">
        <v>2434</v>
      </c>
      <c r="L294" t="s">
        <v>927</v>
      </c>
      <c r="M294" t="s">
        <v>6</v>
      </c>
      <c r="N294">
        <v>45066</v>
      </c>
      <c r="O294" t="s">
        <v>2435</v>
      </c>
      <c r="P294">
        <v>39.569494038538302</v>
      </c>
      <c r="Q294">
        <v>-84.259189189150305</v>
      </c>
      <c r="R294">
        <v>33</v>
      </c>
      <c r="S294">
        <v>2</v>
      </c>
      <c r="T294" t="s">
        <v>2436</v>
      </c>
      <c r="U294" t="s">
        <v>2430</v>
      </c>
      <c r="V294" t="s">
        <v>2432</v>
      </c>
      <c r="W294" t="s">
        <v>2437</v>
      </c>
      <c r="X294" t="s">
        <v>435</v>
      </c>
      <c r="Y294" t="s">
        <v>6</v>
      </c>
      <c r="Z294" t="s">
        <v>184</v>
      </c>
      <c r="AA294">
        <v>44779</v>
      </c>
      <c r="AB294" t="s">
        <v>2438</v>
      </c>
      <c r="AC294" t="s">
        <v>2439</v>
      </c>
      <c r="AD294">
        <v>13</v>
      </c>
      <c r="AE294" t="s">
        <v>2440</v>
      </c>
      <c r="AJ294" t="s">
        <v>2432</v>
      </c>
    </row>
    <row r="295" spans="1:36">
      <c r="A295">
        <v>5016</v>
      </c>
      <c r="B295" t="s">
        <v>230</v>
      </c>
      <c r="C295" t="s">
        <v>2336</v>
      </c>
      <c r="D295" t="s">
        <v>1529</v>
      </c>
      <c r="E295" t="s">
        <v>197</v>
      </c>
      <c r="F295" t="s">
        <v>1529</v>
      </c>
      <c r="G295" t="s">
        <v>2362</v>
      </c>
      <c r="H295" t="s">
        <v>2363</v>
      </c>
      <c r="I295" t="s">
        <v>1531</v>
      </c>
      <c r="J295" t="s">
        <v>1532</v>
      </c>
      <c r="K295" t="s">
        <v>275</v>
      </c>
      <c r="L295" t="s">
        <v>249</v>
      </c>
      <c r="M295" t="s">
        <v>6</v>
      </c>
      <c r="N295">
        <v>92008</v>
      </c>
      <c r="O295" t="s">
        <v>1533</v>
      </c>
      <c r="P295">
        <v>33.131817517359899</v>
      </c>
      <c r="Q295">
        <v>-117.27595937319499</v>
      </c>
      <c r="R295">
        <v>13</v>
      </c>
      <c r="U295" t="s">
        <v>1529</v>
      </c>
      <c r="V295" t="s">
        <v>1531</v>
      </c>
      <c r="W295" t="s">
        <v>275</v>
      </c>
      <c r="X295" t="s">
        <v>249</v>
      </c>
      <c r="Y295" t="s">
        <v>6</v>
      </c>
      <c r="Z295" t="s">
        <v>184</v>
      </c>
      <c r="AA295">
        <v>44774</v>
      </c>
      <c r="AB295" t="s">
        <v>2441</v>
      </c>
      <c r="AC295" t="s">
        <v>2442</v>
      </c>
      <c r="AD295">
        <v>13</v>
      </c>
      <c r="AE295" t="s">
        <v>1537</v>
      </c>
      <c r="AJ295" t="s">
        <v>1536</v>
      </c>
    </row>
    <row r="296" spans="1:36">
      <c r="A296">
        <v>5017</v>
      </c>
      <c r="B296" t="s">
        <v>167</v>
      </c>
      <c r="C296" t="s">
        <v>2336</v>
      </c>
      <c r="D296" t="s">
        <v>2443</v>
      </c>
      <c r="E296" t="s">
        <v>170</v>
      </c>
      <c r="F296" t="s">
        <v>2444</v>
      </c>
      <c r="G296" t="s">
        <v>2339</v>
      </c>
      <c r="H296" t="s">
        <v>2445</v>
      </c>
      <c r="I296" t="s">
        <v>2446</v>
      </c>
      <c r="J296" t="s">
        <v>2447</v>
      </c>
      <c r="K296" t="s">
        <v>2448</v>
      </c>
      <c r="L296" t="s">
        <v>1331</v>
      </c>
      <c r="M296" t="s">
        <v>961</v>
      </c>
      <c r="N296">
        <v>84090</v>
      </c>
      <c r="O296" t="s">
        <v>2449</v>
      </c>
      <c r="P296">
        <v>31.2705702027366</v>
      </c>
      <c r="Q296">
        <v>-110.94232197397901</v>
      </c>
      <c r="U296" t="s">
        <v>2450</v>
      </c>
      <c r="V296" t="s">
        <v>2446</v>
      </c>
      <c r="W296" t="s">
        <v>2451</v>
      </c>
      <c r="X296" t="s">
        <v>2452</v>
      </c>
      <c r="Y296" t="s">
        <v>6</v>
      </c>
      <c r="Z296" t="s">
        <v>184</v>
      </c>
      <c r="AA296">
        <v>44435</v>
      </c>
      <c r="AB296" t="s">
        <v>2453</v>
      </c>
      <c r="AC296" t="s">
        <v>2454</v>
      </c>
      <c r="AD296">
        <v>30</v>
      </c>
      <c r="AJ296" t="s">
        <v>2446</v>
      </c>
    </row>
    <row r="297" spans="1:36">
      <c r="A297">
        <v>5018</v>
      </c>
      <c r="B297" t="s">
        <v>167</v>
      </c>
      <c r="C297" t="s">
        <v>2336</v>
      </c>
      <c r="D297" t="s">
        <v>2443</v>
      </c>
      <c r="E297" t="s">
        <v>170</v>
      </c>
      <c r="F297" t="s">
        <v>2455</v>
      </c>
      <c r="G297" t="s">
        <v>2339</v>
      </c>
      <c r="H297" t="s">
        <v>2445</v>
      </c>
      <c r="I297" t="s">
        <v>2456</v>
      </c>
      <c r="J297" t="s">
        <v>2457</v>
      </c>
      <c r="K297" t="s">
        <v>2458</v>
      </c>
      <c r="L297" t="s">
        <v>806</v>
      </c>
      <c r="M297" t="s">
        <v>6</v>
      </c>
      <c r="N297">
        <v>13838</v>
      </c>
      <c r="O297" t="s">
        <v>2459</v>
      </c>
      <c r="P297">
        <v>42.295298098858296</v>
      </c>
      <c r="Q297">
        <v>-75.414420844814998</v>
      </c>
      <c r="U297" t="s">
        <v>2450</v>
      </c>
      <c r="V297" t="s">
        <v>2446</v>
      </c>
      <c r="W297" t="s">
        <v>2451</v>
      </c>
      <c r="X297" t="s">
        <v>2452</v>
      </c>
      <c r="Y297" t="s">
        <v>6</v>
      </c>
      <c r="Z297" t="s">
        <v>184</v>
      </c>
      <c r="AA297">
        <v>44435</v>
      </c>
      <c r="AB297" t="s">
        <v>2453</v>
      </c>
      <c r="AC297" t="s">
        <v>2460</v>
      </c>
      <c r="AD297">
        <v>25</v>
      </c>
      <c r="AJ297" t="s">
        <v>2456</v>
      </c>
    </row>
    <row r="298" spans="1:36">
      <c r="A298">
        <v>5019</v>
      </c>
      <c r="B298" t="s">
        <v>167</v>
      </c>
      <c r="C298" t="s">
        <v>2336</v>
      </c>
      <c r="D298" t="s">
        <v>2443</v>
      </c>
      <c r="E298" t="s">
        <v>170</v>
      </c>
      <c r="F298" t="s">
        <v>2461</v>
      </c>
      <c r="G298" t="s">
        <v>2339</v>
      </c>
      <c r="H298" t="s">
        <v>2445</v>
      </c>
      <c r="I298" t="s">
        <v>2462</v>
      </c>
      <c r="J298" t="s">
        <v>2463</v>
      </c>
      <c r="K298" t="s">
        <v>2464</v>
      </c>
      <c r="L298" t="s">
        <v>806</v>
      </c>
      <c r="M298" t="s">
        <v>6</v>
      </c>
      <c r="N298">
        <v>13760</v>
      </c>
      <c r="O298" t="s">
        <v>2465</v>
      </c>
      <c r="P298">
        <v>42.1089948574365</v>
      </c>
      <c r="Q298">
        <v>-76.013846431329</v>
      </c>
      <c r="U298" t="s">
        <v>2450</v>
      </c>
      <c r="V298" t="s">
        <v>2446</v>
      </c>
      <c r="W298" t="s">
        <v>2451</v>
      </c>
      <c r="X298" t="s">
        <v>2452</v>
      </c>
      <c r="Y298" t="s">
        <v>6</v>
      </c>
      <c r="Z298" t="s">
        <v>184</v>
      </c>
      <c r="AA298">
        <v>44435</v>
      </c>
      <c r="AB298" t="s">
        <v>2453</v>
      </c>
      <c r="AC298" t="s">
        <v>2466</v>
      </c>
      <c r="AD298">
        <v>29</v>
      </c>
      <c r="AJ298" t="s">
        <v>2467</v>
      </c>
    </row>
    <row r="299" spans="1:36">
      <c r="A299">
        <v>5020</v>
      </c>
      <c r="B299" t="s">
        <v>167</v>
      </c>
      <c r="C299" t="s">
        <v>2336</v>
      </c>
      <c r="D299" t="s">
        <v>2468</v>
      </c>
      <c r="E299" t="s">
        <v>170</v>
      </c>
      <c r="F299" t="s">
        <v>2468</v>
      </c>
      <c r="G299" t="s">
        <v>2339</v>
      </c>
      <c r="H299" t="s">
        <v>2356</v>
      </c>
      <c r="I299" t="s">
        <v>2469</v>
      </c>
      <c r="J299" t="s">
        <v>2470</v>
      </c>
      <c r="K299" t="s">
        <v>1293</v>
      </c>
      <c r="L299" t="s">
        <v>1287</v>
      </c>
      <c r="M299" t="s">
        <v>6</v>
      </c>
      <c r="N299">
        <v>15857</v>
      </c>
      <c r="O299" t="s">
        <v>2471</v>
      </c>
      <c r="P299">
        <v>41.456931884237498</v>
      </c>
      <c r="Q299">
        <v>-78.559207617858505</v>
      </c>
      <c r="U299" t="s">
        <v>2450</v>
      </c>
      <c r="V299" t="s">
        <v>2446</v>
      </c>
      <c r="W299" t="s">
        <v>2451</v>
      </c>
      <c r="X299" t="s">
        <v>2452</v>
      </c>
      <c r="Y299" t="s">
        <v>6</v>
      </c>
      <c r="Z299" t="s">
        <v>184</v>
      </c>
      <c r="AA299">
        <v>44421</v>
      </c>
      <c r="AB299" t="s">
        <v>2453</v>
      </c>
      <c r="AC299" t="s">
        <v>2472</v>
      </c>
      <c r="AD299">
        <v>24</v>
      </c>
      <c r="AE299" t="s">
        <v>2473</v>
      </c>
      <c r="AJ299" t="s">
        <v>2469</v>
      </c>
    </row>
    <row r="300" spans="1:36">
      <c r="A300">
        <v>5021</v>
      </c>
      <c r="B300" t="s">
        <v>167</v>
      </c>
      <c r="C300" t="s">
        <v>2336</v>
      </c>
      <c r="D300" t="s">
        <v>2474</v>
      </c>
      <c r="E300" t="s">
        <v>170</v>
      </c>
      <c r="F300" t="s">
        <v>2475</v>
      </c>
      <c r="G300" t="s">
        <v>2339</v>
      </c>
      <c r="H300" t="s">
        <v>2445</v>
      </c>
      <c r="I300" t="s">
        <v>2469</v>
      </c>
      <c r="J300" t="s">
        <v>2470</v>
      </c>
      <c r="K300" t="s">
        <v>1293</v>
      </c>
      <c r="L300" t="s">
        <v>1287</v>
      </c>
      <c r="M300" t="s">
        <v>6</v>
      </c>
      <c r="N300">
        <v>15857</v>
      </c>
      <c r="O300" t="s">
        <v>2471</v>
      </c>
      <c r="P300">
        <v>41.456931884237498</v>
      </c>
      <c r="Q300">
        <v>-78.559207617858505</v>
      </c>
      <c r="U300" t="s">
        <v>2450</v>
      </c>
      <c r="V300" t="s">
        <v>2446</v>
      </c>
      <c r="W300" t="s">
        <v>2451</v>
      </c>
      <c r="X300" t="s">
        <v>2452</v>
      </c>
      <c r="Y300" t="s">
        <v>6</v>
      </c>
      <c r="Z300" t="s">
        <v>184</v>
      </c>
      <c r="AA300">
        <v>44435</v>
      </c>
      <c r="AB300" t="s">
        <v>2453</v>
      </c>
      <c r="AC300" t="s">
        <v>2476</v>
      </c>
      <c r="AD300">
        <v>30</v>
      </c>
      <c r="AJ300" t="s">
        <v>2469</v>
      </c>
    </row>
    <row r="301" spans="1:36">
      <c r="A301">
        <v>5022</v>
      </c>
      <c r="B301" t="s">
        <v>167</v>
      </c>
      <c r="C301" t="s">
        <v>2336</v>
      </c>
      <c r="D301" t="s">
        <v>2474</v>
      </c>
      <c r="E301" t="s">
        <v>170</v>
      </c>
      <c r="F301" t="s">
        <v>2477</v>
      </c>
      <c r="G301" t="s">
        <v>2339</v>
      </c>
      <c r="H301" t="s">
        <v>2356</v>
      </c>
      <c r="I301" t="s">
        <v>2469</v>
      </c>
      <c r="J301" t="s">
        <v>2478</v>
      </c>
      <c r="K301" t="s">
        <v>2479</v>
      </c>
      <c r="L301" t="s">
        <v>2480</v>
      </c>
      <c r="M301" t="s">
        <v>961</v>
      </c>
      <c r="N301">
        <v>22435</v>
      </c>
      <c r="O301" t="s">
        <v>2481</v>
      </c>
      <c r="P301">
        <v>32.5388032622566</v>
      </c>
      <c r="Q301">
        <v>-116.918655116274</v>
      </c>
      <c r="U301" t="s">
        <v>2450</v>
      </c>
      <c r="V301" t="s">
        <v>2446</v>
      </c>
      <c r="W301" t="s">
        <v>2451</v>
      </c>
      <c r="X301" t="s">
        <v>2452</v>
      </c>
      <c r="Y301" t="s">
        <v>6</v>
      </c>
      <c r="Z301" t="s">
        <v>184</v>
      </c>
      <c r="AA301">
        <v>44421</v>
      </c>
      <c r="AB301" t="s">
        <v>2453</v>
      </c>
      <c r="AC301" t="s">
        <v>2476</v>
      </c>
      <c r="AD301">
        <v>30</v>
      </c>
      <c r="AJ301" t="s">
        <v>2469</v>
      </c>
    </row>
    <row r="302" spans="1:36">
      <c r="A302">
        <v>5023</v>
      </c>
      <c r="B302" t="s">
        <v>167</v>
      </c>
      <c r="C302" t="s">
        <v>2336</v>
      </c>
      <c r="D302" t="s">
        <v>2482</v>
      </c>
      <c r="E302" t="s">
        <v>170</v>
      </c>
      <c r="F302" t="s">
        <v>2483</v>
      </c>
      <c r="G302" t="s">
        <v>2339</v>
      </c>
      <c r="H302" t="s">
        <v>8</v>
      </c>
      <c r="I302" t="s">
        <v>2484</v>
      </c>
      <c r="J302" t="s">
        <v>2485</v>
      </c>
      <c r="K302" t="s">
        <v>2486</v>
      </c>
      <c r="L302" t="s">
        <v>993</v>
      </c>
      <c r="M302" t="s">
        <v>6</v>
      </c>
      <c r="N302">
        <v>53226</v>
      </c>
      <c r="O302" t="s">
        <v>2487</v>
      </c>
      <c r="P302">
        <v>43.047413649137603</v>
      </c>
      <c r="Q302">
        <v>-88.0539510736251</v>
      </c>
      <c r="U302" t="s">
        <v>2482</v>
      </c>
      <c r="V302" t="s">
        <v>2484</v>
      </c>
      <c r="W302" t="s">
        <v>2488</v>
      </c>
      <c r="X302" t="s">
        <v>1287</v>
      </c>
      <c r="Y302" t="s">
        <v>6</v>
      </c>
      <c r="Z302" t="s">
        <v>184</v>
      </c>
      <c r="AA302">
        <v>44421</v>
      </c>
      <c r="AB302" t="s">
        <v>2489</v>
      </c>
      <c r="AC302" t="s">
        <v>2490</v>
      </c>
      <c r="AD302">
        <v>26</v>
      </c>
      <c r="AE302" t="s">
        <v>2492</v>
      </c>
      <c r="AJ302" t="s">
        <v>2491</v>
      </c>
    </row>
    <row r="303" spans="1:36">
      <c r="A303">
        <v>5024</v>
      </c>
      <c r="B303" t="s">
        <v>167</v>
      </c>
      <c r="C303" t="s">
        <v>2336</v>
      </c>
      <c r="D303" t="s">
        <v>2493</v>
      </c>
      <c r="E303" t="s">
        <v>170</v>
      </c>
      <c r="F303" t="s">
        <v>2494</v>
      </c>
      <c r="G303" t="s">
        <v>2339</v>
      </c>
      <c r="H303" t="s">
        <v>2340</v>
      </c>
      <c r="I303" t="s">
        <v>2495</v>
      </c>
      <c r="J303" t="s">
        <v>2496</v>
      </c>
      <c r="K303" t="s">
        <v>2497</v>
      </c>
      <c r="L303" t="s">
        <v>753</v>
      </c>
      <c r="M303" t="s">
        <v>6</v>
      </c>
      <c r="N303" t="s">
        <v>2498</v>
      </c>
      <c r="O303" t="s">
        <v>2499</v>
      </c>
      <c r="P303">
        <v>42.349209304640603</v>
      </c>
      <c r="Q303">
        <v>-71.623000503716696</v>
      </c>
      <c r="R303">
        <v>75</v>
      </c>
      <c r="U303" t="s">
        <v>2493</v>
      </c>
      <c r="V303" t="s">
        <v>2500</v>
      </c>
      <c r="W303" t="s">
        <v>2501</v>
      </c>
      <c r="X303" t="s">
        <v>753</v>
      </c>
      <c r="Y303" t="s">
        <v>6</v>
      </c>
      <c r="Z303" t="s">
        <v>184</v>
      </c>
      <c r="AA303">
        <v>45304</v>
      </c>
      <c r="AB303" t="s">
        <v>2502</v>
      </c>
      <c r="AC303" t="s">
        <v>2503</v>
      </c>
      <c r="AD303">
        <v>24</v>
      </c>
    </row>
    <row r="304" spans="1:36">
      <c r="A304">
        <v>5025</v>
      </c>
      <c r="B304" t="s">
        <v>167</v>
      </c>
      <c r="C304" t="s">
        <v>2336</v>
      </c>
      <c r="D304" t="s">
        <v>2504</v>
      </c>
      <c r="E304" t="s">
        <v>170</v>
      </c>
      <c r="F304" t="s">
        <v>2505</v>
      </c>
      <c r="G304" t="s">
        <v>2339</v>
      </c>
      <c r="H304" t="s">
        <v>2445</v>
      </c>
      <c r="I304" t="s">
        <v>2506</v>
      </c>
      <c r="J304" t="s">
        <v>2507</v>
      </c>
      <c r="K304" t="s">
        <v>1633</v>
      </c>
      <c r="L304" t="s">
        <v>435</v>
      </c>
      <c r="M304" t="s">
        <v>6</v>
      </c>
      <c r="N304">
        <v>49423</v>
      </c>
      <c r="O304" t="s">
        <v>2508</v>
      </c>
      <c r="P304">
        <v>42.775484157466202</v>
      </c>
      <c r="Q304">
        <v>-86.126509117813796</v>
      </c>
      <c r="U304" t="s">
        <v>2504</v>
      </c>
      <c r="V304" t="s">
        <v>2506</v>
      </c>
      <c r="W304" t="s">
        <v>2509</v>
      </c>
      <c r="X304" t="s">
        <v>435</v>
      </c>
      <c r="Y304" t="s">
        <v>6</v>
      </c>
      <c r="Z304" t="s">
        <v>2346</v>
      </c>
      <c r="AA304">
        <v>44418</v>
      </c>
      <c r="AB304" t="s">
        <v>2510</v>
      </c>
      <c r="AC304" t="s">
        <v>2511</v>
      </c>
      <c r="AD304">
        <v>29</v>
      </c>
      <c r="AJ304" t="s">
        <v>2512</v>
      </c>
    </row>
    <row r="305" spans="1:36">
      <c r="A305">
        <v>5026</v>
      </c>
      <c r="B305" t="s">
        <v>167</v>
      </c>
      <c r="C305" t="s">
        <v>2336</v>
      </c>
      <c r="D305" t="s">
        <v>2513</v>
      </c>
      <c r="E305" t="s">
        <v>197</v>
      </c>
      <c r="F305" t="s">
        <v>2513</v>
      </c>
      <c r="G305" t="s">
        <v>2362</v>
      </c>
      <c r="H305" t="s">
        <v>2363</v>
      </c>
      <c r="I305" t="s">
        <v>2514</v>
      </c>
      <c r="J305" t="s">
        <v>2515</v>
      </c>
      <c r="K305" t="s">
        <v>2516</v>
      </c>
      <c r="L305" t="s">
        <v>249</v>
      </c>
      <c r="M305" t="s">
        <v>6</v>
      </c>
      <c r="N305">
        <v>90670</v>
      </c>
      <c r="O305" t="s">
        <v>2517</v>
      </c>
      <c r="P305">
        <v>33.56</v>
      </c>
      <c r="Q305">
        <v>-118.5</v>
      </c>
      <c r="R305">
        <v>100</v>
      </c>
      <c r="U305" t="s">
        <v>2513</v>
      </c>
      <c r="V305" t="s">
        <v>2514</v>
      </c>
      <c r="W305" t="s">
        <v>2516</v>
      </c>
      <c r="X305" t="s">
        <v>249</v>
      </c>
      <c r="Y305" t="s">
        <v>6</v>
      </c>
      <c r="AB305" t="s">
        <v>2518</v>
      </c>
      <c r="AC305" t="s">
        <v>2519</v>
      </c>
      <c r="AD305">
        <v>26</v>
      </c>
      <c r="AE305" t="s">
        <v>2521</v>
      </c>
      <c r="AJ305" t="s">
        <v>2520</v>
      </c>
    </row>
    <row r="306" spans="1:36">
      <c r="A306">
        <v>5027</v>
      </c>
      <c r="B306" t="s">
        <v>167</v>
      </c>
      <c r="C306" t="s">
        <v>2336</v>
      </c>
      <c r="D306" t="s">
        <v>2522</v>
      </c>
      <c r="E306" t="s">
        <v>197</v>
      </c>
      <c r="F306" t="s">
        <v>2522</v>
      </c>
      <c r="G306" t="s">
        <v>2362</v>
      </c>
      <c r="H306" t="s">
        <v>2363</v>
      </c>
      <c r="I306" t="s">
        <v>2523</v>
      </c>
      <c r="J306" t="s">
        <v>2524</v>
      </c>
      <c r="K306" t="s">
        <v>2525</v>
      </c>
      <c r="L306" t="s">
        <v>249</v>
      </c>
      <c r="M306" t="s">
        <v>6</v>
      </c>
      <c r="N306">
        <v>92626</v>
      </c>
      <c r="O306" t="s">
        <v>2526</v>
      </c>
      <c r="P306">
        <v>33.697463913628098</v>
      </c>
      <c r="Q306">
        <v>-117.930018258635</v>
      </c>
      <c r="R306">
        <v>35</v>
      </c>
      <c r="U306" t="s">
        <v>2522</v>
      </c>
      <c r="V306" t="s">
        <v>2523</v>
      </c>
      <c r="W306" t="s">
        <v>2525</v>
      </c>
      <c r="X306" t="s">
        <v>249</v>
      </c>
      <c r="Y306" t="s">
        <v>6</v>
      </c>
      <c r="Z306" t="s">
        <v>184</v>
      </c>
      <c r="AA306">
        <v>44774</v>
      </c>
      <c r="AB306" t="s">
        <v>2527</v>
      </c>
      <c r="AC306" t="s">
        <v>2528</v>
      </c>
      <c r="AD306">
        <v>10</v>
      </c>
      <c r="AE306" t="s">
        <v>2530</v>
      </c>
      <c r="AJ306" t="s">
        <v>2529</v>
      </c>
    </row>
    <row r="307" spans="1:36">
      <c r="A307">
        <v>5028</v>
      </c>
      <c r="B307" t="s">
        <v>167</v>
      </c>
      <c r="C307" t="s">
        <v>2336</v>
      </c>
      <c r="D307" t="s">
        <v>7004</v>
      </c>
      <c r="E307" t="s">
        <v>197</v>
      </c>
      <c r="F307" t="s">
        <v>7004</v>
      </c>
      <c r="G307" t="s">
        <v>6976</v>
      </c>
      <c r="H307" t="s">
        <v>7005</v>
      </c>
      <c r="I307" t="s">
        <v>7006</v>
      </c>
      <c r="J307" t="s">
        <v>7007</v>
      </c>
      <c r="K307" t="s">
        <v>1933</v>
      </c>
      <c r="L307" t="s">
        <v>249</v>
      </c>
      <c r="M307" t="s">
        <v>6</v>
      </c>
      <c r="N307">
        <v>95838</v>
      </c>
      <c r="O307" t="s">
        <v>7230</v>
      </c>
      <c r="P307">
        <v>38.639532034072197</v>
      </c>
      <c r="Q307">
        <v>-121.45951511925099</v>
      </c>
      <c r="S307" t="s">
        <v>6886</v>
      </c>
      <c r="U307" t="s">
        <v>7004</v>
      </c>
      <c r="V307" t="s">
        <v>7006</v>
      </c>
      <c r="W307" t="s">
        <v>1933</v>
      </c>
      <c r="X307" t="s">
        <v>249</v>
      </c>
      <c r="Y307" t="s">
        <v>6</v>
      </c>
      <c r="Z307" t="s">
        <v>2886</v>
      </c>
      <c r="AA307">
        <v>45336</v>
      </c>
      <c r="AB307" t="s">
        <v>7006</v>
      </c>
      <c r="AC307" t="s">
        <v>7008</v>
      </c>
      <c r="AD307">
        <v>28</v>
      </c>
    </row>
    <row r="308" spans="1:36">
      <c r="A308">
        <v>5029</v>
      </c>
      <c r="B308" t="s">
        <v>167</v>
      </c>
      <c r="C308" t="s">
        <v>2336</v>
      </c>
      <c r="D308" t="s">
        <v>2531</v>
      </c>
      <c r="E308" t="s">
        <v>197</v>
      </c>
      <c r="F308" t="s">
        <v>2531</v>
      </c>
      <c r="G308" t="s">
        <v>2362</v>
      </c>
      <c r="H308" t="s">
        <v>2363</v>
      </c>
      <c r="I308" t="s">
        <v>2532</v>
      </c>
      <c r="J308" t="s">
        <v>2533</v>
      </c>
      <c r="K308" t="s">
        <v>2534</v>
      </c>
      <c r="L308" t="s">
        <v>993</v>
      </c>
      <c r="M308" t="s">
        <v>6</v>
      </c>
      <c r="N308">
        <v>53511</v>
      </c>
      <c r="O308" t="s">
        <v>2535</v>
      </c>
      <c r="P308">
        <v>42.503143726984902</v>
      </c>
      <c r="Q308">
        <v>-89.035219618753302</v>
      </c>
      <c r="R308">
        <v>12</v>
      </c>
      <c r="U308" t="s">
        <v>2531</v>
      </c>
      <c r="V308" t="s">
        <v>2532</v>
      </c>
      <c r="W308" t="s">
        <v>2536</v>
      </c>
      <c r="X308" t="s">
        <v>993</v>
      </c>
      <c r="Y308" t="s">
        <v>6</v>
      </c>
      <c r="Z308" t="s">
        <v>240</v>
      </c>
      <c r="AA308">
        <v>44774</v>
      </c>
      <c r="AB308" t="s">
        <v>2537</v>
      </c>
      <c r="AC308" t="s">
        <v>2538</v>
      </c>
      <c r="AD308">
        <v>11</v>
      </c>
      <c r="AE308" t="s">
        <v>2540</v>
      </c>
      <c r="AJ308" t="s">
        <v>2539</v>
      </c>
    </row>
    <row r="309" spans="1:36">
      <c r="A309">
        <v>5030</v>
      </c>
      <c r="B309" t="s">
        <v>167</v>
      </c>
      <c r="C309" t="s">
        <v>2336</v>
      </c>
      <c r="D309" t="s">
        <v>1547</v>
      </c>
      <c r="E309" t="s">
        <v>170</v>
      </c>
      <c r="F309" t="s">
        <v>1547</v>
      </c>
      <c r="G309" t="s">
        <v>2362</v>
      </c>
      <c r="H309" t="s">
        <v>2363</v>
      </c>
      <c r="I309" t="s">
        <v>1548</v>
      </c>
      <c r="J309" t="s">
        <v>1549</v>
      </c>
      <c r="K309" t="s">
        <v>1550</v>
      </c>
      <c r="L309" t="s">
        <v>155</v>
      </c>
      <c r="M309" t="s">
        <v>7</v>
      </c>
      <c r="N309" t="s">
        <v>1551</v>
      </c>
      <c r="O309" t="s">
        <v>1552</v>
      </c>
      <c r="P309">
        <v>45.556091015749701</v>
      </c>
      <c r="Q309">
        <v>-73.425185844494905</v>
      </c>
      <c r="R309">
        <v>228</v>
      </c>
      <c r="U309" t="s">
        <v>1547</v>
      </c>
      <c r="V309" t="s">
        <v>1548</v>
      </c>
      <c r="W309" t="s">
        <v>1550</v>
      </c>
      <c r="X309" t="s">
        <v>155</v>
      </c>
      <c r="Y309" t="s">
        <v>7</v>
      </c>
      <c r="Z309" t="s">
        <v>184</v>
      </c>
      <c r="AA309">
        <v>44414</v>
      </c>
      <c r="AB309" t="s">
        <v>2541</v>
      </c>
      <c r="AC309" t="s">
        <v>2542</v>
      </c>
      <c r="AD309">
        <v>11</v>
      </c>
      <c r="AJ309" t="s">
        <v>1548</v>
      </c>
    </row>
    <row r="310" spans="1:36">
      <c r="A310">
        <v>5031</v>
      </c>
      <c r="B310" t="s">
        <v>389</v>
      </c>
      <c r="C310" t="s">
        <v>2336</v>
      </c>
      <c r="D310" t="s">
        <v>2543</v>
      </c>
      <c r="E310" t="s">
        <v>197</v>
      </c>
      <c r="F310" t="s">
        <v>2544</v>
      </c>
      <c r="G310" t="s">
        <v>2362</v>
      </c>
      <c r="H310" t="s">
        <v>2363</v>
      </c>
      <c r="I310" t="s">
        <v>2545</v>
      </c>
      <c r="J310" t="s">
        <v>2546</v>
      </c>
      <c r="K310" t="s">
        <v>1562</v>
      </c>
      <c r="L310" t="s">
        <v>886</v>
      </c>
      <c r="M310" t="s">
        <v>6</v>
      </c>
      <c r="N310">
        <v>42740</v>
      </c>
      <c r="O310" t="s">
        <v>1563</v>
      </c>
      <c r="P310">
        <v>37.6</v>
      </c>
      <c r="Q310">
        <v>-85.9</v>
      </c>
      <c r="R310">
        <v>5000</v>
      </c>
      <c r="S310">
        <v>86</v>
      </c>
      <c r="T310" t="s">
        <v>1575</v>
      </c>
      <c r="U310" t="s">
        <v>1564</v>
      </c>
      <c r="V310" t="s">
        <v>1560</v>
      </c>
      <c r="W310" t="s">
        <v>1566</v>
      </c>
      <c r="X310" t="s">
        <v>1149</v>
      </c>
      <c r="Y310" t="s">
        <v>1567</v>
      </c>
      <c r="Z310" t="s">
        <v>184</v>
      </c>
      <c r="AA310">
        <v>45096</v>
      </c>
      <c r="AB310" t="s">
        <v>2547</v>
      </c>
      <c r="AC310" t="s">
        <v>2548</v>
      </c>
      <c r="AD310">
        <v>12</v>
      </c>
      <c r="AE310" t="s">
        <v>2550</v>
      </c>
      <c r="AJ310" t="s">
        <v>2549</v>
      </c>
    </row>
    <row r="311" spans="1:36">
      <c r="A311">
        <v>5032</v>
      </c>
      <c r="B311" t="s">
        <v>195</v>
      </c>
      <c r="C311" t="s">
        <v>2336</v>
      </c>
      <c r="D311" t="s">
        <v>2543</v>
      </c>
      <c r="E311" t="s">
        <v>197</v>
      </c>
      <c r="F311" t="s">
        <v>2551</v>
      </c>
      <c r="G311" t="s">
        <v>2362</v>
      </c>
      <c r="H311" t="s">
        <v>2363</v>
      </c>
      <c r="I311" t="s">
        <v>2552</v>
      </c>
      <c r="J311" t="s">
        <v>2551</v>
      </c>
      <c r="K311" t="s">
        <v>1574</v>
      </c>
      <c r="L311" t="s">
        <v>1148</v>
      </c>
      <c r="M311" t="s">
        <v>6</v>
      </c>
      <c r="N311">
        <v>38069</v>
      </c>
      <c r="O311" t="s">
        <v>1563</v>
      </c>
      <c r="P311">
        <v>35.402915620047601</v>
      </c>
      <c r="Q311">
        <v>-89.417311946036904</v>
      </c>
      <c r="R311">
        <v>5800</v>
      </c>
      <c r="S311">
        <v>43</v>
      </c>
      <c r="T311" t="s">
        <v>1575</v>
      </c>
      <c r="U311" t="s">
        <v>1564</v>
      </c>
      <c r="V311" t="s">
        <v>1560</v>
      </c>
      <c r="W311" t="s">
        <v>1566</v>
      </c>
      <c r="X311" t="s">
        <v>1149</v>
      </c>
      <c r="Y311" t="s">
        <v>1567</v>
      </c>
      <c r="Z311" t="s">
        <v>184</v>
      </c>
      <c r="AA311">
        <v>44777</v>
      </c>
      <c r="AB311" t="s">
        <v>2553</v>
      </c>
      <c r="AC311" t="s">
        <v>2548</v>
      </c>
      <c r="AD311">
        <v>12</v>
      </c>
      <c r="AE311" t="s">
        <v>1578</v>
      </c>
      <c r="AJ311" t="s">
        <v>2554</v>
      </c>
    </row>
    <row r="312" spans="1:36">
      <c r="A312">
        <v>5033</v>
      </c>
      <c r="B312" t="s">
        <v>167</v>
      </c>
      <c r="C312" t="s">
        <v>2336</v>
      </c>
      <c r="D312" t="s">
        <v>2555</v>
      </c>
      <c r="E312" t="s">
        <v>197</v>
      </c>
      <c r="F312" t="s">
        <v>2556</v>
      </c>
      <c r="G312" t="s">
        <v>2362</v>
      </c>
      <c r="H312" t="s">
        <v>2363</v>
      </c>
      <c r="I312" t="s">
        <v>2557</v>
      </c>
      <c r="J312" t="s">
        <v>2558</v>
      </c>
      <c r="K312" t="s">
        <v>2065</v>
      </c>
      <c r="L312" t="s">
        <v>782</v>
      </c>
      <c r="M312" t="s">
        <v>6</v>
      </c>
      <c r="N312">
        <v>29651</v>
      </c>
      <c r="O312" t="s">
        <v>2559</v>
      </c>
      <c r="P312">
        <v>34.8946479772789</v>
      </c>
      <c r="Q312">
        <v>-82.180365673943697</v>
      </c>
      <c r="R312">
        <v>120</v>
      </c>
      <c r="S312">
        <v>22500</v>
      </c>
      <c r="T312" t="s">
        <v>2560</v>
      </c>
      <c r="U312" t="s">
        <v>1586</v>
      </c>
      <c r="V312" t="s">
        <v>2561</v>
      </c>
      <c r="W312" t="s">
        <v>1588</v>
      </c>
      <c r="X312" t="s">
        <v>1589</v>
      </c>
      <c r="Y312" t="s">
        <v>918</v>
      </c>
      <c r="Z312" t="s">
        <v>2346</v>
      </c>
      <c r="AA312">
        <v>44417</v>
      </c>
      <c r="AB312" t="s">
        <v>2562</v>
      </c>
      <c r="AC312" t="s">
        <v>2563</v>
      </c>
      <c r="AD312">
        <v>24</v>
      </c>
      <c r="AE312" t="s">
        <v>2564</v>
      </c>
      <c r="AJ312" t="s">
        <v>2557</v>
      </c>
    </row>
    <row r="313" spans="1:36">
      <c r="A313">
        <v>5034</v>
      </c>
      <c r="B313" t="s">
        <v>167</v>
      </c>
      <c r="C313" t="s">
        <v>2336</v>
      </c>
      <c r="D313" t="s">
        <v>2565</v>
      </c>
      <c r="E313" t="s">
        <v>170</v>
      </c>
      <c r="F313" t="s">
        <v>2565</v>
      </c>
      <c r="G313" t="s">
        <v>2362</v>
      </c>
      <c r="H313" t="s">
        <v>2363</v>
      </c>
      <c r="I313" t="s">
        <v>2566</v>
      </c>
      <c r="J313" t="s">
        <v>2567</v>
      </c>
      <c r="K313" t="s">
        <v>2568</v>
      </c>
      <c r="L313" t="s">
        <v>1400</v>
      </c>
      <c r="M313" t="s">
        <v>6</v>
      </c>
      <c r="N313">
        <v>34243</v>
      </c>
      <c r="O313" t="s">
        <v>2569</v>
      </c>
      <c r="P313">
        <v>27.4174068288131</v>
      </c>
      <c r="Q313">
        <v>-82.545678987562297</v>
      </c>
      <c r="R313">
        <v>15</v>
      </c>
      <c r="U313" t="s">
        <v>2570</v>
      </c>
      <c r="V313" t="s">
        <v>2566</v>
      </c>
      <c r="W313" t="s">
        <v>2568</v>
      </c>
      <c r="X313" t="s">
        <v>1400</v>
      </c>
      <c r="Y313" t="s">
        <v>6</v>
      </c>
      <c r="Z313" t="s">
        <v>184</v>
      </c>
      <c r="AA313">
        <v>44781</v>
      </c>
      <c r="AB313" t="s">
        <v>2571</v>
      </c>
      <c r="AC313" t="s">
        <v>2572</v>
      </c>
      <c r="AD313">
        <v>10</v>
      </c>
      <c r="AE313" t="s">
        <v>2574</v>
      </c>
      <c r="AJ313" t="s">
        <v>2573</v>
      </c>
    </row>
    <row r="314" spans="1:36">
      <c r="A314">
        <v>5035</v>
      </c>
      <c r="B314" t="s">
        <v>195</v>
      </c>
      <c r="C314" t="s">
        <v>2336</v>
      </c>
      <c r="D314" t="s">
        <v>1606</v>
      </c>
      <c r="E314" t="s">
        <v>197</v>
      </c>
      <c r="F314" t="s">
        <v>1606</v>
      </c>
      <c r="G314" t="s">
        <v>2362</v>
      </c>
      <c r="H314" t="s">
        <v>2363</v>
      </c>
      <c r="I314" t="s">
        <v>2575</v>
      </c>
      <c r="J314" t="s">
        <v>1608</v>
      </c>
      <c r="K314" t="s">
        <v>476</v>
      </c>
      <c r="L314" t="s">
        <v>155</v>
      </c>
      <c r="M314" t="s">
        <v>7</v>
      </c>
      <c r="N314" t="s">
        <v>1609</v>
      </c>
      <c r="O314" t="s">
        <v>1610</v>
      </c>
      <c r="P314">
        <v>45.62</v>
      </c>
      <c r="Q314">
        <v>-73.5</v>
      </c>
      <c r="S314">
        <v>60</v>
      </c>
      <c r="T314" t="s">
        <v>1575</v>
      </c>
      <c r="U314" t="s">
        <v>1606</v>
      </c>
      <c r="V314" t="s">
        <v>2575</v>
      </c>
      <c r="W314" t="s">
        <v>1611</v>
      </c>
      <c r="X314" t="s">
        <v>1612</v>
      </c>
      <c r="Y314" t="s">
        <v>692</v>
      </c>
      <c r="Z314" t="s">
        <v>240</v>
      </c>
      <c r="AA314">
        <v>44777</v>
      </c>
      <c r="AB314" t="s">
        <v>1613</v>
      </c>
      <c r="AC314" t="s">
        <v>1614</v>
      </c>
      <c r="AD314">
        <v>28</v>
      </c>
      <c r="AE314" t="s">
        <v>1563</v>
      </c>
      <c r="AJ314" t="s">
        <v>1615</v>
      </c>
    </row>
    <row r="315" spans="1:36">
      <c r="A315">
        <v>5036</v>
      </c>
      <c r="B315" t="s">
        <v>167</v>
      </c>
      <c r="C315" t="s">
        <v>2336</v>
      </c>
      <c r="D315" t="s">
        <v>2576</v>
      </c>
      <c r="E315" t="s">
        <v>197</v>
      </c>
      <c r="F315" t="s">
        <v>2576</v>
      </c>
      <c r="G315" t="s">
        <v>2362</v>
      </c>
      <c r="H315" t="s">
        <v>2363</v>
      </c>
      <c r="I315" t="s">
        <v>2577</v>
      </c>
      <c r="J315" t="s">
        <v>2578</v>
      </c>
      <c r="K315" t="s">
        <v>2579</v>
      </c>
      <c r="L315" t="s">
        <v>1287</v>
      </c>
      <c r="M315" t="s">
        <v>6</v>
      </c>
      <c r="N315">
        <v>15522</v>
      </c>
      <c r="O315" t="s">
        <v>2580</v>
      </c>
      <c r="P315">
        <v>39.937091653565197</v>
      </c>
      <c r="Q315">
        <v>-78.581477744964502</v>
      </c>
      <c r="R315">
        <v>30</v>
      </c>
      <c r="U315" t="s">
        <v>2581</v>
      </c>
      <c r="V315" t="s">
        <v>2577</v>
      </c>
      <c r="W315" t="s">
        <v>2582</v>
      </c>
      <c r="X315" t="s">
        <v>1287</v>
      </c>
      <c r="Y315" t="s">
        <v>6</v>
      </c>
      <c r="Z315" t="s">
        <v>184</v>
      </c>
      <c r="AA315">
        <v>44774</v>
      </c>
      <c r="AB315" t="s">
        <v>2583</v>
      </c>
      <c r="AC315" t="s">
        <v>2584</v>
      </c>
      <c r="AD315">
        <v>30</v>
      </c>
      <c r="AE315" t="s">
        <v>2585</v>
      </c>
      <c r="AJ315" t="s">
        <v>2577</v>
      </c>
    </row>
    <row r="316" spans="1:36">
      <c r="A316">
        <v>5037</v>
      </c>
      <c r="B316" t="s">
        <v>167</v>
      </c>
      <c r="C316" t="s">
        <v>2336</v>
      </c>
      <c r="D316" t="s">
        <v>1628</v>
      </c>
      <c r="E316" t="s">
        <v>170</v>
      </c>
      <c r="F316" t="s">
        <v>1628</v>
      </c>
      <c r="G316" t="s">
        <v>2362</v>
      </c>
      <c r="H316" t="s">
        <v>2363</v>
      </c>
      <c r="I316" t="s">
        <v>2586</v>
      </c>
      <c r="J316" t="s">
        <v>1632</v>
      </c>
      <c r="K316" t="s">
        <v>1633</v>
      </c>
      <c r="L316" t="s">
        <v>435</v>
      </c>
      <c r="M316" t="s">
        <v>6</v>
      </c>
      <c r="N316">
        <v>49423</v>
      </c>
      <c r="O316" t="s">
        <v>1634</v>
      </c>
      <c r="P316">
        <v>42.752922484303298</v>
      </c>
      <c r="Q316">
        <v>-86.108513328817295</v>
      </c>
      <c r="U316" t="s">
        <v>2587</v>
      </c>
      <c r="V316" t="s">
        <v>2588</v>
      </c>
      <c r="W316" t="s">
        <v>992</v>
      </c>
      <c r="X316" t="s">
        <v>993</v>
      </c>
      <c r="Y316" t="s">
        <v>6</v>
      </c>
      <c r="Z316" t="s">
        <v>2346</v>
      </c>
      <c r="AA316">
        <v>44417</v>
      </c>
      <c r="AB316" t="s">
        <v>2589</v>
      </c>
      <c r="AC316" t="s">
        <v>2590</v>
      </c>
      <c r="AD316">
        <v>21</v>
      </c>
      <c r="AE316" t="s">
        <v>2591</v>
      </c>
      <c r="AJ316" t="s">
        <v>1639</v>
      </c>
    </row>
    <row r="317" spans="1:36">
      <c r="A317">
        <v>5038</v>
      </c>
      <c r="B317" t="s">
        <v>167</v>
      </c>
      <c r="C317" t="s">
        <v>2336</v>
      </c>
      <c r="D317" t="s">
        <v>2592</v>
      </c>
      <c r="E317" t="s">
        <v>197</v>
      </c>
      <c r="F317" t="s">
        <v>2592</v>
      </c>
      <c r="G317" t="s">
        <v>2362</v>
      </c>
      <c r="H317" t="s">
        <v>2363</v>
      </c>
      <c r="J317" t="s">
        <v>2593</v>
      </c>
      <c r="K317" t="s">
        <v>2594</v>
      </c>
      <c r="L317" t="s">
        <v>806</v>
      </c>
      <c r="M317" t="s">
        <v>6</v>
      </c>
      <c r="N317">
        <v>14850</v>
      </c>
      <c r="O317" t="s">
        <v>2595</v>
      </c>
      <c r="P317">
        <v>42.44</v>
      </c>
      <c r="Q317">
        <v>-76.459999999999994</v>
      </c>
      <c r="R317">
        <v>14</v>
      </c>
      <c r="S317" t="s">
        <v>1563</v>
      </c>
      <c r="T317" t="s">
        <v>1563</v>
      </c>
      <c r="U317" t="s">
        <v>2592</v>
      </c>
      <c r="W317" t="s">
        <v>1259</v>
      </c>
      <c r="X317" t="s">
        <v>2596</v>
      </c>
      <c r="Y317" t="s">
        <v>6</v>
      </c>
      <c r="Z317" t="s">
        <v>184</v>
      </c>
      <c r="AA317">
        <v>45243</v>
      </c>
      <c r="AB317" t="s">
        <v>1563</v>
      </c>
      <c r="AC317" t="s">
        <v>2597</v>
      </c>
      <c r="AD317">
        <v>30</v>
      </c>
      <c r="AE317" t="s">
        <v>2599</v>
      </c>
      <c r="AJ317" t="s">
        <v>2598</v>
      </c>
    </row>
    <row r="318" spans="1:36">
      <c r="A318">
        <v>5039</v>
      </c>
      <c r="B318" t="s">
        <v>167</v>
      </c>
      <c r="C318" t="s">
        <v>2336</v>
      </c>
      <c r="D318" t="s">
        <v>2600</v>
      </c>
      <c r="E318" t="s">
        <v>170</v>
      </c>
      <c r="F318" t="s">
        <v>2600</v>
      </c>
      <c r="G318" t="s">
        <v>2362</v>
      </c>
      <c r="H318" t="s">
        <v>2363</v>
      </c>
      <c r="I318" t="s">
        <v>2601</v>
      </c>
      <c r="J318" t="s">
        <v>2602</v>
      </c>
      <c r="K318" t="s">
        <v>2603</v>
      </c>
      <c r="L318" t="s">
        <v>249</v>
      </c>
      <c r="M318" t="s">
        <v>6</v>
      </c>
      <c r="N318">
        <v>94577</v>
      </c>
      <c r="O318" t="s">
        <v>2604</v>
      </c>
      <c r="P318">
        <v>37.71</v>
      </c>
      <c r="Q318">
        <v>-122.1</v>
      </c>
      <c r="R318">
        <v>5</v>
      </c>
      <c r="S318" t="s">
        <v>1563</v>
      </c>
      <c r="T318" t="s">
        <v>1563</v>
      </c>
      <c r="U318" t="s">
        <v>2600</v>
      </c>
      <c r="V318" t="s">
        <v>2601</v>
      </c>
      <c r="W318" t="s">
        <v>414</v>
      </c>
      <c r="X318" t="s">
        <v>249</v>
      </c>
      <c r="Y318" t="s">
        <v>6</v>
      </c>
      <c r="Z318" t="s">
        <v>240</v>
      </c>
      <c r="AA318">
        <v>44774</v>
      </c>
      <c r="AB318" t="s">
        <v>2605</v>
      </c>
      <c r="AC318" t="s">
        <v>2606</v>
      </c>
      <c r="AD318">
        <v>28</v>
      </c>
      <c r="AE318" t="s">
        <v>2608</v>
      </c>
      <c r="AJ318" t="s">
        <v>2607</v>
      </c>
    </row>
    <row r="319" spans="1:36">
      <c r="A319">
        <v>5040</v>
      </c>
      <c r="B319" t="s">
        <v>230</v>
      </c>
      <c r="C319" t="s">
        <v>2336</v>
      </c>
      <c r="D319" t="s">
        <v>2609</v>
      </c>
      <c r="E319" t="s">
        <v>197</v>
      </c>
      <c r="F319" t="s">
        <v>2610</v>
      </c>
      <c r="G319" t="s">
        <v>2362</v>
      </c>
      <c r="H319" t="s">
        <v>2363</v>
      </c>
      <c r="I319" t="s">
        <v>2611</v>
      </c>
      <c r="J319" t="s">
        <v>2612</v>
      </c>
      <c r="K319" t="s">
        <v>2613</v>
      </c>
      <c r="L319" t="s">
        <v>249</v>
      </c>
      <c r="M319" t="s">
        <v>6</v>
      </c>
      <c r="N319">
        <v>947608</v>
      </c>
      <c r="P319">
        <v>37.847688015409403</v>
      </c>
      <c r="Q319">
        <v>-122.28822684681001</v>
      </c>
      <c r="R319">
        <v>40</v>
      </c>
      <c r="U319" t="s">
        <v>2011</v>
      </c>
      <c r="V319" t="s">
        <v>2611</v>
      </c>
      <c r="W319" t="s">
        <v>2614</v>
      </c>
      <c r="X319" t="s">
        <v>2615</v>
      </c>
      <c r="Y319" t="s">
        <v>2616</v>
      </c>
      <c r="Z319" t="s">
        <v>184</v>
      </c>
      <c r="AA319">
        <v>44888</v>
      </c>
      <c r="AB319" t="s">
        <v>2617</v>
      </c>
      <c r="AC319" t="s">
        <v>2618</v>
      </c>
      <c r="AD319">
        <v>21</v>
      </c>
      <c r="AE319" t="s">
        <v>2620</v>
      </c>
      <c r="AJ319" t="s">
        <v>2619</v>
      </c>
    </row>
    <row r="320" spans="1:36">
      <c r="A320">
        <v>5041</v>
      </c>
      <c r="B320" t="s">
        <v>167</v>
      </c>
      <c r="C320" t="s">
        <v>2336</v>
      </c>
      <c r="D320" t="s">
        <v>2621</v>
      </c>
      <c r="E320" t="s">
        <v>197</v>
      </c>
      <c r="F320" t="s">
        <v>2621</v>
      </c>
      <c r="G320" t="s">
        <v>2362</v>
      </c>
      <c r="H320" t="s">
        <v>2363</v>
      </c>
      <c r="I320" t="s">
        <v>2622</v>
      </c>
      <c r="J320" t="s">
        <v>2623</v>
      </c>
      <c r="K320" t="s">
        <v>2624</v>
      </c>
      <c r="L320" t="s">
        <v>249</v>
      </c>
      <c r="M320" t="s">
        <v>6</v>
      </c>
      <c r="N320">
        <v>92708</v>
      </c>
      <c r="O320" t="s">
        <v>2625</v>
      </c>
      <c r="P320">
        <v>33.701599218303997</v>
      </c>
      <c r="Q320">
        <v>-117.93828546047899</v>
      </c>
      <c r="R320">
        <v>75</v>
      </c>
      <c r="U320" t="s">
        <v>2621</v>
      </c>
      <c r="V320" t="s">
        <v>2622</v>
      </c>
      <c r="W320" t="s">
        <v>2624</v>
      </c>
      <c r="X320" t="s">
        <v>249</v>
      </c>
      <c r="Y320" t="s">
        <v>6</v>
      </c>
      <c r="Z320" t="s">
        <v>184</v>
      </c>
      <c r="AA320">
        <v>44774</v>
      </c>
      <c r="AB320" t="s">
        <v>2626</v>
      </c>
      <c r="AC320" t="s">
        <v>2627</v>
      </c>
      <c r="AD320">
        <v>25</v>
      </c>
      <c r="AE320" t="s">
        <v>2629</v>
      </c>
      <c r="AJ320" t="s">
        <v>2628</v>
      </c>
    </row>
    <row r="321" spans="1:36">
      <c r="A321">
        <v>5042</v>
      </c>
      <c r="B321" t="s">
        <v>389</v>
      </c>
      <c r="C321" t="s">
        <v>2336</v>
      </c>
      <c r="D321" t="s">
        <v>2630</v>
      </c>
      <c r="E321" t="s">
        <v>197</v>
      </c>
      <c r="F321" t="s">
        <v>2631</v>
      </c>
      <c r="G321" t="s">
        <v>2362</v>
      </c>
      <c r="H321" t="s">
        <v>2363</v>
      </c>
      <c r="I321" t="s">
        <v>2632</v>
      </c>
      <c r="J321" t="s">
        <v>2633</v>
      </c>
      <c r="K321" t="s">
        <v>2634</v>
      </c>
      <c r="L321" t="s">
        <v>733</v>
      </c>
      <c r="M321" t="s">
        <v>6</v>
      </c>
      <c r="N321">
        <v>35490</v>
      </c>
      <c r="P321">
        <v>33.184291500796697</v>
      </c>
      <c r="Q321">
        <v>-87.262439429511204</v>
      </c>
      <c r="R321">
        <v>4400</v>
      </c>
      <c r="U321" t="s">
        <v>2635</v>
      </c>
      <c r="V321" t="s">
        <v>2632</v>
      </c>
      <c r="W321" t="s">
        <v>2636</v>
      </c>
      <c r="X321" t="s">
        <v>2637</v>
      </c>
      <c r="Y321" t="s">
        <v>918</v>
      </c>
      <c r="Z321" t="s">
        <v>184</v>
      </c>
      <c r="AA321">
        <v>44774</v>
      </c>
      <c r="AB321" t="s">
        <v>2638</v>
      </c>
      <c r="AC321" t="s">
        <v>2639</v>
      </c>
      <c r="AD321">
        <v>29</v>
      </c>
      <c r="AE321" t="s">
        <v>2641</v>
      </c>
      <c r="AJ321" t="s">
        <v>2640</v>
      </c>
    </row>
    <row r="322" spans="1:36">
      <c r="A322">
        <v>5043</v>
      </c>
      <c r="B322" t="s">
        <v>167</v>
      </c>
      <c r="C322" t="s">
        <v>2336</v>
      </c>
      <c r="D322" t="s">
        <v>2642</v>
      </c>
      <c r="E322" t="s">
        <v>197</v>
      </c>
      <c r="F322" t="s">
        <v>2642</v>
      </c>
      <c r="G322" t="s">
        <v>2362</v>
      </c>
      <c r="H322" t="s">
        <v>2363</v>
      </c>
      <c r="I322" t="s">
        <v>2643</v>
      </c>
      <c r="J322" t="s">
        <v>2644</v>
      </c>
      <c r="K322" t="s">
        <v>2645</v>
      </c>
      <c r="L322" t="s">
        <v>806</v>
      </c>
      <c r="M322" t="s">
        <v>6</v>
      </c>
      <c r="N322">
        <v>11793</v>
      </c>
      <c r="O322" t="s">
        <v>2646</v>
      </c>
      <c r="P322">
        <v>40.672924151431197</v>
      </c>
      <c r="Q322">
        <v>-73.517658829602297</v>
      </c>
      <c r="R322">
        <v>30</v>
      </c>
      <c r="U322" t="s">
        <v>2642</v>
      </c>
      <c r="V322" t="s">
        <v>2643</v>
      </c>
      <c r="W322" t="s">
        <v>2645</v>
      </c>
      <c r="X322" t="s">
        <v>806</v>
      </c>
      <c r="Y322" t="s">
        <v>6</v>
      </c>
      <c r="Z322" t="s">
        <v>184</v>
      </c>
      <c r="AA322">
        <v>44774</v>
      </c>
      <c r="AB322" t="s">
        <v>2583</v>
      </c>
      <c r="AC322" t="s">
        <v>2647</v>
      </c>
      <c r="AD322">
        <v>14</v>
      </c>
      <c r="AE322" t="s">
        <v>2648</v>
      </c>
      <c r="AJ322" t="s">
        <v>2643</v>
      </c>
    </row>
    <row r="323" spans="1:36">
      <c r="A323">
        <v>5044</v>
      </c>
      <c r="B323" t="s">
        <v>167</v>
      </c>
      <c r="C323" t="s">
        <v>2336</v>
      </c>
      <c r="D323" t="s">
        <v>1659</v>
      </c>
      <c r="E323" t="s">
        <v>170</v>
      </c>
      <c r="F323" t="s">
        <v>1660</v>
      </c>
      <c r="G323" t="s">
        <v>2362</v>
      </c>
      <c r="H323" t="s">
        <v>2363</v>
      </c>
      <c r="I323" t="s">
        <v>1663</v>
      </c>
      <c r="J323" t="s">
        <v>1664</v>
      </c>
      <c r="K323" t="s">
        <v>1665</v>
      </c>
      <c r="L323" t="s">
        <v>226</v>
      </c>
      <c r="M323" t="s">
        <v>7</v>
      </c>
      <c r="N323" t="s">
        <v>1666</v>
      </c>
      <c r="O323" t="s">
        <v>1667</v>
      </c>
      <c r="P323">
        <v>49.151970910832503</v>
      </c>
      <c r="Q323">
        <v>-122.859270715534</v>
      </c>
      <c r="U323" t="s">
        <v>2649</v>
      </c>
      <c r="V323" t="s">
        <v>1663</v>
      </c>
      <c r="W323" t="s">
        <v>490</v>
      </c>
      <c r="X323" t="s">
        <v>486</v>
      </c>
      <c r="Y323" t="s">
        <v>6</v>
      </c>
      <c r="Z323" t="s">
        <v>184</v>
      </c>
      <c r="AA323">
        <v>44415</v>
      </c>
      <c r="AB323" t="s">
        <v>1677</v>
      </c>
      <c r="AC323" t="s">
        <v>1670</v>
      </c>
      <c r="AD323">
        <v>23</v>
      </c>
      <c r="AE323" t="s">
        <v>2650</v>
      </c>
      <c r="AJ323" t="s">
        <v>1663</v>
      </c>
    </row>
    <row r="324" spans="1:36">
      <c r="A324">
        <v>5045</v>
      </c>
      <c r="B324" t="s">
        <v>167</v>
      </c>
      <c r="C324" t="s">
        <v>2336</v>
      </c>
      <c r="D324" t="s">
        <v>1659</v>
      </c>
      <c r="E324" t="s">
        <v>170</v>
      </c>
      <c r="F324" t="s">
        <v>1672</v>
      </c>
      <c r="G324" t="s">
        <v>2362</v>
      </c>
      <c r="H324" t="s">
        <v>2363</v>
      </c>
      <c r="I324" t="s">
        <v>1663</v>
      </c>
      <c r="J324" t="s">
        <v>1674</v>
      </c>
      <c r="K324" t="s">
        <v>1675</v>
      </c>
      <c r="L324" t="s">
        <v>486</v>
      </c>
      <c r="M324" t="s">
        <v>6</v>
      </c>
      <c r="N324">
        <v>64804</v>
      </c>
      <c r="O324" t="s">
        <v>1676</v>
      </c>
      <c r="P324">
        <v>37.0635414878614</v>
      </c>
      <c r="Q324">
        <v>-94.402179393441102</v>
      </c>
      <c r="U324" t="s">
        <v>2649</v>
      </c>
      <c r="V324" t="s">
        <v>1663</v>
      </c>
      <c r="W324" t="s">
        <v>490</v>
      </c>
      <c r="X324" t="s">
        <v>486</v>
      </c>
      <c r="Y324" t="s">
        <v>6</v>
      </c>
      <c r="Z324" t="s">
        <v>184</v>
      </c>
      <c r="AA324">
        <v>44415</v>
      </c>
      <c r="AB324" t="s">
        <v>1677</v>
      </c>
      <c r="AC324" t="s">
        <v>1670</v>
      </c>
      <c r="AD324">
        <v>23</v>
      </c>
      <c r="AE324" t="s">
        <v>2651</v>
      </c>
      <c r="AJ324" t="s">
        <v>1663</v>
      </c>
    </row>
    <row r="325" spans="1:36">
      <c r="A325">
        <v>5046</v>
      </c>
      <c r="B325" t="s">
        <v>167</v>
      </c>
      <c r="C325" t="s">
        <v>2336</v>
      </c>
      <c r="D325" t="s">
        <v>1659</v>
      </c>
      <c r="E325" t="s">
        <v>170</v>
      </c>
      <c r="F325" t="s">
        <v>1679</v>
      </c>
      <c r="G325" t="s">
        <v>2362</v>
      </c>
      <c r="H325" t="s">
        <v>2363</v>
      </c>
      <c r="I325" t="s">
        <v>1663</v>
      </c>
      <c r="J325" t="s">
        <v>1680</v>
      </c>
      <c r="K325" t="s">
        <v>1675</v>
      </c>
      <c r="L325" t="s">
        <v>486</v>
      </c>
      <c r="M325" t="s">
        <v>6</v>
      </c>
      <c r="N325">
        <v>64801</v>
      </c>
      <c r="O325" t="s">
        <v>1681</v>
      </c>
      <c r="P325">
        <v>37.094713185978101</v>
      </c>
      <c r="Q325">
        <v>-94.528059591012294</v>
      </c>
      <c r="U325" t="s">
        <v>2649</v>
      </c>
      <c r="V325" t="s">
        <v>1663</v>
      </c>
      <c r="W325" t="s">
        <v>490</v>
      </c>
      <c r="X325" t="s">
        <v>486</v>
      </c>
      <c r="Y325" t="s">
        <v>6</v>
      </c>
      <c r="Z325" t="s">
        <v>184</v>
      </c>
      <c r="AA325">
        <v>44415</v>
      </c>
      <c r="AB325" t="s">
        <v>1677</v>
      </c>
      <c r="AC325" t="s">
        <v>1670</v>
      </c>
      <c r="AD325">
        <v>23</v>
      </c>
      <c r="AE325" t="s">
        <v>2652</v>
      </c>
      <c r="AJ325" t="s">
        <v>1663</v>
      </c>
    </row>
    <row r="326" spans="1:36">
      <c r="A326">
        <v>5047</v>
      </c>
      <c r="B326" t="s">
        <v>167</v>
      </c>
      <c r="C326" t="s">
        <v>2336</v>
      </c>
      <c r="D326" t="s">
        <v>2653</v>
      </c>
      <c r="E326" t="s">
        <v>197</v>
      </c>
      <c r="F326" t="s">
        <v>2653</v>
      </c>
      <c r="G326" t="s">
        <v>2362</v>
      </c>
      <c r="H326" t="s">
        <v>2363</v>
      </c>
      <c r="I326" t="s">
        <v>2654</v>
      </c>
      <c r="U326" t="s">
        <v>2653</v>
      </c>
      <c r="V326" t="s">
        <v>2654</v>
      </c>
      <c r="W326" t="s">
        <v>2655</v>
      </c>
      <c r="X326" t="s">
        <v>2656</v>
      </c>
      <c r="Y326" t="s">
        <v>203</v>
      </c>
      <c r="AB326" t="s">
        <v>2657</v>
      </c>
      <c r="AC326" t="s">
        <v>2658</v>
      </c>
      <c r="AD326">
        <v>29</v>
      </c>
      <c r="AE326" t="s">
        <v>2660</v>
      </c>
      <c r="AJ326" t="s">
        <v>2659</v>
      </c>
    </row>
    <row r="327" spans="1:36">
      <c r="A327">
        <v>5048</v>
      </c>
      <c r="B327" t="s">
        <v>230</v>
      </c>
      <c r="C327" t="s">
        <v>2336</v>
      </c>
      <c r="D327" t="s">
        <v>2661</v>
      </c>
      <c r="E327" t="s">
        <v>197</v>
      </c>
      <c r="F327" t="s">
        <v>2661</v>
      </c>
      <c r="G327" t="s">
        <v>2362</v>
      </c>
      <c r="H327" t="s">
        <v>2396</v>
      </c>
      <c r="I327" t="s">
        <v>2662</v>
      </c>
      <c r="J327" t="s">
        <v>2663</v>
      </c>
      <c r="K327" t="s">
        <v>2664</v>
      </c>
      <c r="L327" t="s">
        <v>383</v>
      </c>
      <c r="M327" t="s">
        <v>6</v>
      </c>
      <c r="N327">
        <v>84341</v>
      </c>
      <c r="O327" t="s">
        <v>2665</v>
      </c>
      <c r="P327">
        <v>41.783296982335301</v>
      </c>
      <c r="Q327">
        <v>-111.810063730689</v>
      </c>
      <c r="R327">
        <v>135</v>
      </c>
      <c r="U327" t="s">
        <v>2661</v>
      </c>
      <c r="V327" t="s">
        <v>2662</v>
      </c>
      <c r="W327" t="s">
        <v>2664</v>
      </c>
      <c r="X327" t="s">
        <v>383</v>
      </c>
      <c r="Y327" t="s">
        <v>6</v>
      </c>
      <c r="Z327" t="s">
        <v>184</v>
      </c>
      <c r="AA327">
        <v>44777</v>
      </c>
      <c r="AB327" t="s">
        <v>2666</v>
      </c>
      <c r="AC327" t="s">
        <v>2667</v>
      </c>
      <c r="AD327">
        <v>29</v>
      </c>
      <c r="AE327" t="s">
        <v>2669</v>
      </c>
      <c r="AJ327" t="s">
        <v>2668</v>
      </c>
    </row>
    <row r="328" spans="1:36">
      <c r="A328">
        <v>5049</v>
      </c>
      <c r="B328" t="s">
        <v>167</v>
      </c>
      <c r="C328" t="s">
        <v>2336</v>
      </c>
      <c r="D328" t="s">
        <v>1693</v>
      </c>
      <c r="E328" t="s">
        <v>197</v>
      </c>
      <c r="F328" t="s">
        <v>2670</v>
      </c>
      <c r="G328" t="s">
        <v>2362</v>
      </c>
      <c r="H328" t="s">
        <v>2363</v>
      </c>
      <c r="I328" t="s">
        <v>2671</v>
      </c>
      <c r="J328" t="s">
        <v>2672</v>
      </c>
      <c r="K328" t="s">
        <v>1696</v>
      </c>
      <c r="L328" t="s">
        <v>753</v>
      </c>
      <c r="M328" t="s">
        <v>6</v>
      </c>
      <c r="N328" t="s">
        <v>1697</v>
      </c>
      <c r="O328" t="s">
        <v>1698</v>
      </c>
      <c r="P328">
        <v>41.904315465635499</v>
      </c>
      <c r="Q328">
        <v>-71.024552602572996</v>
      </c>
      <c r="R328">
        <v>120</v>
      </c>
      <c r="U328" t="s">
        <v>1699</v>
      </c>
      <c r="V328" t="s">
        <v>1694</v>
      </c>
      <c r="W328" t="s">
        <v>1700</v>
      </c>
      <c r="X328" t="s">
        <v>985</v>
      </c>
      <c r="Y328" t="s">
        <v>6</v>
      </c>
      <c r="Z328" t="s">
        <v>184</v>
      </c>
      <c r="AA328">
        <v>44774</v>
      </c>
      <c r="AB328" t="s">
        <v>1701</v>
      </c>
      <c r="AC328" t="s">
        <v>1702</v>
      </c>
      <c r="AD328">
        <v>28</v>
      </c>
      <c r="AE328" t="s">
        <v>2673</v>
      </c>
      <c r="AJ328" t="s">
        <v>1703</v>
      </c>
    </row>
    <row r="329" spans="1:36">
      <c r="A329">
        <v>5050</v>
      </c>
      <c r="B329" t="s">
        <v>167</v>
      </c>
      <c r="C329" t="s">
        <v>2336</v>
      </c>
      <c r="D329" t="s">
        <v>2674</v>
      </c>
      <c r="E329" t="s">
        <v>197</v>
      </c>
      <c r="F329" t="s">
        <v>2674</v>
      </c>
      <c r="G329" t="s">
        <v>2339</v>
      </c>
      <c r="H329" t="s">
        <v>2675</v>
      </c>
      <c r="I329" t="s">
        <v>2676</v>
      </c>
      <c r="J329" t="s">
        <v>2677</v>
      </c>
      <c r="K329" t="s">
        <v>2678</v>
      </c>
      <c r="L329" t="s">
        <v>249</v>
      </c>
      <c r="M329" t="s">
        <v>6</v>
      </c>
      <c r="N329" t="s">
        <v>2679</v>
      </c>
      <c r="O329" t="s">
        <v>2680</v>
      </c>
      <c r="P329">
        <v>37.47</v>
      </c>
      <c r="Q329">
        <v>-122.19</v>
      </c>
      <c r="R329">
        <v>24</v>
      </c>
      <c r="S329" t="s">
        <v>1563</v>
      </c>
      <c r="T329" t="s">
        <v>1563</v>
      </c>
      <c r="U329" t="s">
        <v>2674</v>
      </c>
      <c r="V329" t="s">
        <v>2676</v>
      </c>
      <c r="W329" t="s">
        <v>2681</v>
      </c>
      <c r="X329" t="s">
        <v>249</v>
      </c>
      <c r="Y329" t="s">
        <v>6</v>
      </c>
      <c r="Z329" t="s">
        <v>184</v>
      </c>
      <c r="AA329">
        <v>44892</v>
      </c>
      <c r="AB329" t="s">
        <v>2682</v>
      </c>
      <c r="AC329" t="s">
        <v>2683</v>
      </c>
      <c r="AD329">
        <v>30</v>
      </c>
      <c r="AE329" t="s">
        <v>2685</v>
      </c>
      <c r="AJ329" t="s">
        <v>2684</v>
      </c>
    </row>
    <row r="330" spans="1:36">
      <c r="A330">
        <v>5051</v>
      </c>
      <c r="B330" t="s">
        <v>167</v>
      </c>
      <c r="C330" t="s">
        <v>2336</v>
      </c>
      <c r="D330" t="s">
        <v>2686</v>
      </c>
      <c r="E330" t="s">
        <v>197</v>
      </c>
      <c r="F330" t="s">
        <v>2687</v>
      </c>
      <c r="G330" t="s">
        <v>2362</v>
      </c>
      <c r="H330" t="s">
        <v>2428</v>
      </c>
      <c r="I330" t="s">
        <v>2688</v>
      </c>
      <c r="J330" t="s">
        <v>2689</v>
      </c>
      <c r="K330" t="s">
        <v>1008</v>
      </c>
      <c r="L330" t="s">
        <v>1006</v>
      </c>
      <c r="M330" t="s">
        <v>7</v>
      </c>
      <c r="N330" t="s">
        <v>2690</v>
      </c>
      <c r="O330" t="s">
        <v>2691</v>
      </c>
      <c r="P330">
        <v>50.947831487998698</v>
      </c>
      <c r="Q330">
        <v>-113.991189275178</v>
      </c>
      <c r="R330">
        <v>15</v>
      </c>
      <c r="U330" t="s">
        <v>2686</v>
      </c>
      <c r="V330" t="s">
        <v>2688</v>
      </c>
      <c r="W330" t="s">
        <v>1008</v>
      </c>
      <c r="X330" t="s">
        <v>1065</v>
      </c>
      <c r="Y330" t="s">
        <v>7</v>
      </c>
      <c r="Z330" t="s">
        <v>184</v>
      </c>
      <c r="AA330">
        <v>44890</v>
      </c>
      <c r="AB330" t="s">
        <v>2692</v>
      </c>
      <c r="AC330" t="s">
        <v>2693</v>
      </c>
      <c r="AD330">
        <v>23</v>
      </c>
      <c r="AE330" t="s">
        <v>2694</v>
      </c>
      <c r="AJ330" t="s">
        <v>2688</v>
      </c>
    </row>
    <row r="331" spans="1:36">
      <c r="A331">
        <v>5052</v>
      </c>
      <c r="B331" t="s">
        <v>167</v>
      </c>
      <c r="C331" t="s">
        <v>2336</v>
      </c>
      <c r="D331" t="s">
        <v>2421</v>
      </c>
      <c r="E331" t="s">
        <v>170</v>
      </c>
      <c r="F331" t="s">
        <v>2421</v>
      </c>
      <c r="G331" t="s">
        <v>2362</v>
      </c>
      <c r="H331" t="s">
        <v>2363</v>
      </c>
      <c r="I331" t="s">
        <v>2417</v>
      </c>
      <c r="J331" t="s">
        <v>2418</v>
      </c>
      <c r="K331" t="s">
        <v>2419</v>
      </c>
      <c r="L331" t="s">
        <v>855</v>
      </c>
      <c r="M331" t="s">
        <v>6</v>
      </c>
      <c r="N331">
        <v>30024</v>
      </c>
      <c r="O331" t="s">
        <v>2420</v>
      </c>
      <c r="P331">
        <v>34.019066714157603</v>
      </c>
      <c r="Q331">
        <v>-84.069398816234596</v>
      </c>
      <c r="U331" t="s">
        <v>2421</v>
      </c>
      <c r="V331" t="s">
        <v>1720</v>
      </c>
      <c r="W331" t="s">
        <v>1726</v>
      </c>
      <c r="X331" t="s">
        <v>1287</v>
      </c>
      <c r="Y331" t="s">
        <v>6</v>
      </c>
      <c r="Z331" t="s">
        <v>184</v>
      </c>
      <c r="AA331">
        <v>44429</v>
      </c>
      <c r="AB331" t="s">
        <v>2422</v>
      </c>
      <c r="AC331" t="s">
        <v>2695</v>
      </c>
      <c r="AD331">
        <v>28</v>
      </c>
      <c r="AJ331" t="s">
        <v>2424</v>
      </c>
    </row>
    <row r="332" spans="1:36">
      <c r="A332">
        <v>5053</v>
      </c>
      <c r="B332" t="s">
        <v>167</v>
      </c>
      <c r="C332" t="s">
        <v>2336</v>
      </c>
      <c r="D332" t="s">
        <v>2696</v>
      </c>
      <c r="E332" t="s">
        <v>197</v>
      </c>
      <c r="F332" t="s">
        <v>2697</v>
      </c>
      <c r="G332" t="s">
        <v>2339</v>
      </c>
      <c r="H332" t="s">
        <v>2698</v>
      </c>
      <c r="I332" t="s">
        <v>2699</v>
      </c>
      <c r="J332" t="s">
        <v>2700</v>
      </c>
      <c r="K332" t="s">
        <v>2701</v>
      </c>
      <c r="L332" t="s">
        <v>435</v>
      </c>
      <c r="M332" t="s">
        <v>6</v>
      </c>
      <c r="N332">
        <v>49512</v>
      </c>
      <c r="O332" t="s">
        <v>2702</v>
      </c>
      <c r="P332">
        <v>42.870725599062901</v>
      </c>
      <c r="Q332">
        <v>-85.529792128814606</v>
      </c>
      <c r="R332">
        <v>95</v>
      </c>
      <c r="U332" t="s">
        <v>2696</v>
      </c>
      <c r="V332" t="s">
        <v>2699</v>
      </c>
      <c r="W332" t="s">
        <v>2703</v>
      </c>
      <c r="X332" t="s">
        <v>2704</v>
      </c>
      <c r="Y332" t="s">
        <v>918</v>
      </c>
      <c r="Z332" t="s">
        <v>184</v>
      </c>
      <c r="AA332">
        <v>44774</v>
      </c>
      <c r="AB332" t="s">
        <v>2705</v>
      </c>
      <c r="AC332" t="s">
        <v>2706</v>
      </c>
      <c r="AD332">
        <v>25</v>
      </c>
      <c r="AE332" t="s">
        <v>2707</v>
      </c>
      <c r="AJ332" t="s">
        <v>2699</v>
      </c>
    </row>
    <row r="333" spans="1:36">
      <c r="A333">
        <v>5054</v>
      </c>
      <c r="B333" t="s">
        <v>167</v>
      </c>
      <c r="C333" t="s">
        <v>2336</v>
      </c>
      <c r="D333" t="s">
        <v>2696</v>
      </c>
      <c r="E333" t="s">
        <v>2708</v>
      </c>
      <c r="F333" t="s">
        <v>2709</v>
      </c>
      <c r="G333" t="s">
        <v>2339</v>
      </c>
      <c r="H333" t="s">
        <v>2445</v>
      </c>
      <c r="I333" t="s">
        <v>2699</v>
      </c>
      <c r="J333" t="s">
        <v>2710</v>
      </c>
      <c r="K333" t="s">
        <v>2711</v>
      </c>
      <c r="L333" t="s">
        <v>2712</v>
      </c>
      <c r="M333" t="s">
        <v>961</v>
      </c>
      <c r="N333">
        <v>76246</v>
      </c>
      <c r="O333" t="s">
        <v>2713</v>
      </c>
      <c r="P333">
        <v>20.5548949618968</v>
      </c>
      <c r="Q333">
        <v>-100.28143591534599</v>
      </c>
      <c r="U333" t="s">
        <v>2696</v>
      </c>
      <c r="V333" t="s">
        <v>2699</v>
      </c>
      <c r="W333" t="s">
        <v>2703</v>
      </c>
      <c r="X333" t="s">
        <v>2704</v>
      </c>
      <c r="Y333" t="s">
        <v>918</v>
      </c>
      <c r="Z333" t="s">
        <v>184</v>
      </c>
      <c r="AA333">
        <v>44774</v>
      </c>
      <c r="AB333" t="s">
        <v>2714</v>
      </c>
      <c r="AC333" t="s">
        <v>2706</v>
      </c>
      <c r="AD333">
        <v>25</v>
      </c>
      <c r="AE333" t="s">
        <v>2715</v>
      </c>
      <c r="AJ333" t="s">
        <v>2699</v>
      </c>
    </row>
    <row r="334" spans="1:36">
      <c r="A334">
        <v>5055</v>
      </c>
      <c r="B334" t="s">
        <v>167</v>
      </c>
      <c r="C334" t="s">
        <v>2336</v>
      </c>
      <c r="D334" t="s">
        <v>2716</v>
      </c>
      <c r="E334" t="s">
        <v>197</v>
      </c>
      <c r="F334" t="s">
        <v>2716</v>
      </c>
      <c r="G334" t="s">
        <v>2362</v>
      </c>
      <c r="H334" t="s">
        <v>2363</v>
      </c>
      <c r="I334" t="s">
        <v>2717</v>
      </c>
      <c r="J334" t="s">
        <v>2718</v>
      </c>
      <c r="K334" t="s">
        <v>2719</v>
      </c>
      <c r="L334" t="s">
        <v>802</v>
      </c>
      <c r="M334" t="s">
        <v>6</v>
      </c>
      <c r="N334">
        <v>46825</v>
      </c>
      <c r="O334" t="s">
        <v>2720</v>
      </c>
      <c r="P334">
        <v>41.149345648958501</v>
      </c>
      <c r="Q334">
        <v>-85.154134873421796</v>
      </c>
      <c r="R334">
        <v>100</v>
      </c>
      <c r="U334" t="s">
        <v>2716</v>
      </c>
      <c r="V334" t="s">
        <v>2717</v>
      </c>
      <c r="W334" t="s">
        <v>992</v>
      </c>
      <c r="X334" t="s">
        <v>993</v>
      </c>
      <c r="Y334" t="s">
        <v>6</v>
      </c>
      <c r="Z334" t="s">
        <v>2346</v>
      </c>
      <c r="AA334">
        <v>44418</v>
      </c>
      <c r="AB334" t="s">
        <v>2721</v>
      </c>
      <c r="AC334" t="s">
        <v>2722</v>
      </c>
      <c r="AD334">
        <v>8</v>
      </c>
      <c r="AE334" t="s">
        <v>2724</v>
      </c>
      <c r="AJ334" t="s">
        <v>2723</v>
      </c>
    </row>
    <row r="335" spans="1:36">
      <c r="A335">
        <v>5056</v>
      </c>
      <c r="B335" t="s">
        <v>167</v>
      </c>
      <c r="C335" t="s">
        <v>2336</v>
      </c>
      <c r="D335" t="s">
        <v>2716</v>
      </c>
      <c r="E335" t="s">
        <v>197</v>
      </c>
      <c r="F335" t="s">
        <v>2716</v>
      </c>
      <c r="G335" t="s">
        <v>2362</v>
      </c>
      <c r="H335" t="s">
        <v>2363</v>
      </c>
      <c r="I335" t="s">
        <v>2717</v>
      </c>
      <c r="J335" t="s">
        <v>2725</v>
      </c>
      <c r="K335" t="s">
        <v>2726</v>
      </c>
      <c r="L335" t="s">
        <v>985</v>
      </c>
      <c r="M335" t="s">
        <v>6</v>
      </c>
      <c r="N335">
        <v>75032</v>
      </c>
      <c r="O335" t="s">
        <v>2727</v>
      </c>
      <c r="P335">
        <v>32.913412969143501</v>
      </c>
      <c r="Q335">
        <v>-96.422632560499693</v>
      </c>
      <c r="R335">
        <v>100</v>
      </c>
      <c r="U335" t="s">
        <v>2716</v>
      </c>
      <c r="V335" t="s">
        <v>2717</v>
      </c>
      <c r="W335" t="s">
        <v>992</v>
      </c>
      <c r="X335" t="s">
        <v>993</v>
      </c>
      <c r="Y335" t="s">
        <v>6</v>
      </c>
      <c r="Z335" t="s">
        <v>2346</v>
      </c>
      <c r="AA335">
        <v>44418</v>
      </c>
      <c r="AB335" t="s">
        <v>2721</v>
      </c>
      <c r="AC335" t="s">
        <v>2722</v>
      </c>
      <c r="AD335">
        <v>8</v>
      </c>
      <c r="AE335" t="s">
        <v>2728</v>
      </c>
      <c r="AJ335" t="s">
        <v>2723</v>
      </c>
    </row>
    <row r="336" spans="1:36">
      <c r="A336">
        <v>5057</v>
      </c>
      <c r="B336" t="s">
        <v>167</v>
      </c>
      <c r="C336" t="s">
        <v>2336</v>
      </c>
      <c r="D336" t="s">
        <v>2716</v>
      </c>
      <c r="E336" t="s">
        <v>197</v>
      </c>
      <c r="F336" t="s">
        <v>2716</v>
      </c>
      <c r="G336" t="s">
        <v>2362</v>
      </c>
      <c r="H336" t="s">
        <v>2363</v>
      </c>
      <c r="I336" t="s">
        <v>2717</v>
      </c>
      <c r="J336" t="s">
        <v>2729</v>
      </c>
      <c r="K336" t="s">
        <v>2730</v>
      </c>
      <c r="L336" t="s">
        <v>841</v>
      </c>
      <c r="M336" t="s">
        <v>6</v>
      </c>
      <c r="N336">
        <v>60188</v>
      </c>
      <c r="O336" t="s">
        <v>2731</v>
      </c>
      <c r="P336">
        <v>41.897035312781199</v>
      </c>
      <c r="Q336">
        <v>-88.116064116004395</v>
      </c>
      <c r="R336">
        <v>100</v>
      </c>
      <c r="U336" t="s">
        <v>2716</v>
      </c>
      <c r="V336" t="s">
        <v>2717</v>
      </c>
      <c r="W336" t="s">
        <v>992</v>
      </c>
      <c r="X336" t="s">
        <v>993</v>
      </c>
      <c r="Y336" t="s">
        <v>6</v>
      </c>
      <c r="Z336" t="s">
        <v>184</v>
      </c>
      <c r="AA336">
        <v>44766</v>
      </c>
      <c r="AB336" t="s">
        <v>2721</v>
      </c>
      <c r="AC336" t="s">
        <v>2722</v>
      </c>
      <c r="AD336">
        <v>8</v>
      </c>
      <c r="AE336" t="s">
        <v>2732</v>
      </c>
      <c r="AJ336" t="s">
        <v>2723</v>
      </c>
    </row>
    <row r="337" spans="1:36">
      <c r="A337">
        <v>5058</v>
      </c>
      <c r="B337" t="s">
        <v>167</v>
      </c>
      <c r="C337" t="s">
        <v>2336</v>
      </c>
      <c r="D337" t="s">
        <v>2733</v>
      </c>
      <c r="E337" t="s">
        <v>170</v>
      </c>
      <c r="F337" t="s">
        <v>2734</v>
      </c>
      <c r="G337" t="s">
        <v>2362</v>
      </c>
      <c r="H337" t="s">
        <v>2363</v>
      </c>
      <c r="I337" t="s">
        <v>2735</v>
      </c>
      <c r="J337" t="s">
        <v>2736</v>
      </c>
      <c r="K337" t="s">
        <v>2737</v>
      </c>
      <c r="L337" t="s">
        <v>753</v>
      </c>
      <c r="M337" t="s">
        <v>6</v>
      </c>
      <c r="N337">
        <v>1801</v>
      </c>
      <c r="O337" t="s">
        <v>2738</v>
      </c>
      <c r="P337">
        <v>42.524667462342997</v>
      </c>
      <c r="Q337">
        <v>-71.1392038322453</v>
      </c>
      <c r="R337">
        <v>100</v>
      </c>
      <c r="U337" t="s">
        <v>2739</v>
      </c>
      <c r="V337" t="s">
        <v>2735</v>
      </c>
      <c r="W337" t="s">
        <v>2740</v>
      </c>
      <c r="X337" t="s">
        <v>753</v>
      </c>
      <c r="Y337" t="s">
        <v>6</v>
      </c>
      <c r="Z337" t="s">
        <v>240</v>
      </c>
      <c r="AA337">
        <v>44774</v>
      </c>
      <c r="AC337" t="s">
        <v>2741</v>
      </c>
      <c r="AD337">
        <v>13</v>
      </c>
      <c r="AJ337" t="s">
        <v>2742</v>
      </c>
    </row>
    <row r="338" spans="1:36">
      <c r="A338">
        <v>5059</v>
      </c>
      <c r="B338" t="s">
        <v>195</v>
      </c>
      <c r="C338" t="s">
        <v>2336</v>
      </c>
      <c r="D338" t="s">
        <v>2743</v>
      </c>
      <c r="E338" t="s">
        <v>170</v>
      </c>
      <c r="F338" t="s">
        <v>2744</v>
      </c>
      <c r="G338" t="s">
        <v>2362</v>
      </c>
      <c r="H338" t="s">
        <v>2363</v>
      </c>
      <c r="I338" t="s">
        <v>2745</v>
      </c>
      <c r="M338" t="s">
        <v>7</v>
      </c>
      <c r="U338" t="s">
        <v>2743</v>
      </c>
      <c r="V338" t="s">
        <v>2745</v>
      </c>
      <c r="W338" t="s">
        <v>1083</v>
      </c>
      <c r="X338" t="s">
        <v>435</v>
      </c>
      <c r="Y338" t="s">
        <v>6</v>
      </c>
      <c r="Z338" t="s">
        <v>184</v>
      </c>
      <c r="AA338">
        <v>44435</v>
      </c>
      <c r="AB338" t="s">
        <v>861</v>
      </c>
      <c r="AC338" t="s">
        <v>2746</v>
      </c>
      <c r="AD338">
        <v>16</v>
      </c>
      <c r="AJ338" t="s">
        <v>2745</v>
      </c>
    </row>
    <row r="339" spans="1:36">
      <c r="A339">
        <v>5060</v>
      </c>
      <c r="B339" t="s">
        <v>167</v>
      </c>
      <c r="C339" t="s">
        <v>2336</v>
      </c>
      <c r="D339" t="s">
        <v>2747</v>
      </c>
      <c r="E339" t="s">
        <v>197</v>
      </c>
      <c r="F339" t="s">
        <v>2747</v>
      </c>
      <c r="G339" t="s">
        <v>2362</v>
      </c>
      <c r="H339" t="s">
        <v>2363</v>
      </c>
      <c r="I339" t="s">
        <v>2748</v>
      </c>
      <c r="J339" t="s">
        <v>2749</v>
      </c>
      <c r="K339" t="s">
        <v>2750</v>
      </c>
      <c r="L339" t="s">
        <v>985</v>
      </c>
      <c r="M339" t="s">
        <v>6</v>
      </c>
      <c r="N339">
        <v>77479</v>
      </c>
      <c r="O339" t="s">
        <v>2751</v>
      </c>
      <c r="P339">
        <v>29.59</v>
      </c>
      <c r="Q339">
        <v>-95.6</v>
      </c>
      <c r="R339">
        <v>2</v>
      </c>
      <c r="S339" t="s">
        <v>1563</v>
      </c>
      <c r="T339" t="s">
        <v>1563</v>
      </c>
      <c r="U339" t="s">
        <v>2747</v>
      </c>
      <c r="V339" t="s">
        <v>2748</v>
      </c>
      <c r="W339" t="s">
        <v>2750</v>
      </c>
      <c r="X339" t="s">
        <v>985</v>
      </c>
      <c r="Y339" t="s">
        <v>6</v>
      </c>
      <c r="Z339" t="s">
        <v>240</v>
      </c>
      <c r="AA339">
        <v>44774</v>
      </c>
      <c r="AB339" t="s">
        <v>1563</v>
      </c>
      <c r="AC339" t="s">
        <v>2752</v>
      </c>
      <c r="AD339">
        <v>11</v>
      </c>
      <c r="AE339" t="s">
        <v>2753</v>
      </c>
      <c r="AJ339" t="s">
        <v>2748</v>
      </c>
    </row>
    <row r="340" spans="1:36">
      <c r="A340">
        <v>5061</v>
      </c>
      <c r="B340" t="s">
        <v>167</v>
      </c>
      <c r="C340" t="s">
        <v>2336</v>
      </c>
      <c r="D340" t="s">
        <v>2754</v>
      </c>
      <c r="E340" t="s">
        <v>197</v>
      </c>
      <c r="F340" t="s">
        <v>2754</v>
      </c>
      <c r="G340" t="s">
        <v>2362</v>
      </c>
      <c r="H340" t="s">
        <v>2363</v>
      </c>
      <c r="I340" t="s">
        <v>2755</v>
      </c>
      <c r="J340" t="s">
        <v>2756</v>
      </c>
      <c r="K340" t="s">
        <v>2757</v>
      </c>
      <c r="L340" t="s">
        <v>249</v>
      </c>
      <c r="M340" t="s">
        <v>6</v>
      </c>
      <c r="N340">
        <v>92081</v>
      </c>
      <c r="O340" t="s">
        <v>2758</v>
      </c>
      <c r="P340">
        <v>33.130000000000003</v>
      </c>
      <c r="Q340">
        <v>-117.24</v>
      </c>
      <c r="R340">
        <v>121</v>
      </c>
      <c r="U340" t="s">
        <v>2754</v>
      </c>
      <c r="V340" t="s">
        <v>2755</v>
      </c>
      <c r="W340" t="s">
        <v>2757</v>
      </c>
      <c r="X340" t="s">
        <v>249</v>
      </c>
      <c r="Y340" t="s">
        <v>6</v>
      </c>
      <c r="Z340" t="s">
        <v>240</v>
      </c>
      <c r="AA340">
        <v>44774</v>
      </c>
      <c r="AB340" t="s">
        <v>2759</v>
      </c>
      <c r="AC340" t="s">
        <v>2760</v>
      </c>
      <c r="AD340">
        <v>26</v>
      </c>
      <c r="AE340" t="s">
        <v>2762</v>
      </c>
      <c r="AJ340" t="s">
        <v>2761</v>
      </c>
    </row>
    <row r="341" spans="1:36">
      <c r="A341">
        <v>5062</v>
      </c>
      <c r="B341" t="s">
        <v>195</v>
      </c>
      <c r="C341" t="s">
        <v>2336</v>
      </c>
      <c r="D341" t="s">
        <v>1748</v>
      </c>
      <c r="E341" t="s">
        <v>170</v>
      </c>
      <c r="F341" t="s">
        <v>2763</v>
      </c>
      <c r="G341" t="s">
        <v>2362</v>
      </c>
      <c r="H341" t="s">
        <v>2363</v>
      </c>
      <c r="I341" t="s">
        <v>2764</v>
      </c>
      <c r="J341" t="s">
        <v>2765</v>
      </c>
      <c r="K341" t="s">
        <v>2766</v>
      </c>
      <c r="L341" t="s">
        <v>212</v>
      </c>
      <c r="M341" t="s">
        <v>7</v>
      </c>
      <c r="P341">
        <v>43.482725000000002</v>
      </c>
      <c r="Q341">
        <v>-79.668475000000001</v>
      </c>
      <c r="R341">
        <v>3000</v>
      </c>
      <c r="S341">
        <v>25.641025641025642</v>
      </c>
      <c r="T341" t="s">
        <v>2767</v>
      </c>
      <c r="U341" t="s">
        <v>1748</v>
      </c>
      <c r="V341" t="s">
        <v>2768</v>
      </c>
      <c r="W341" t="s">
        <v>2769</v>
      </c>
      <c r="X341" t="s">
        <v>435</v>
      </c>
      <c r="Y341" t="s">
        <v>6</v>
      </c>
      <c r="Z341" t="s">
        <v>184</v>
      </c>
      <c r="AA341">
        <v>45289</v>
      </c>
      <c r="AB341" t="s">
        <v>2770</v>
      </c>
      <c r="AC341" t="s">
        <v>2771</v>
      </c>
      <c r="AD341">
        <v>19</v>
      </c>
      <c r="AE341" t="s">
        <v>2773</v>
      </c>
      <c r="AJ341" t="s">
        <v>2772</v>
      </c>
    </row>
    <row r="342" spans="1:36">
      <c r="A342">
        <v>5063</v>
      </c>
      <c r="B342" t="s">
        <v>195</v>
      </c>
      <c r="C342" t="s">
        <v>2336</v>
      </c>
      <c r="D342" t="s">
        <v>1748</v>
      </c>
      <c r="E342" t="s">
        <v>170</v>
      </c>
      <c r="F342" t="s">
        <v>2551</v>
      </c>
      <c r="G342" t="s">
        <v>2362</v>
      </c>
      <c r="H342" t="s">
        <v>2363</v>
      </c>
      <c r="I342" t="s">
        <v>2768</v>
      </c>
      <c r="J342" t="s">
        <v>2551</v>
      </c>
      <c r="K342" t="s">
        <v>1574</v>
      </c>
      <c r="L342" t="s">
        <v>1148</v>
      </c>
      <c r="M342" t="s">
        <v>6</v>
      </c>
      <c r="N342" t="s">
        <v>2774</v>
      </c>
      <c r="O342" t="s">
        <v>1563</v>
      </c>
      <c r="P342">
        <v>35.46</v>
      </c>
      <c r="Q342">
        <v>-89.4</v>
      </c>
      <c r="R342">
        <v>6000</v>
      </c>
      <c r="S342">
        <v>43</v>
      </c>
      <c r="T342" t="s">
        <v>1575</v>
      </c>
      <c r="U342" t="s">
        <v>2775</v>
      </c>
      <c r="V342" t="s">
        <v>2768</v>
      </c>
      <c r="W342" t="s">
        <v>2769</v>
      </c>
      <c r="X342" t="s">
        <v>435</v>
      </c>
      <c r="Y342" t="s">
        <v>6</v>
      </c>
      <c r="Z342" t="s">
        <v>240</v>
      </c>
      <c r="AA342">
        <v>44777</v>
      </c>
      <c r="AB342" t="s">
        <v>2776</v>
      </c>
      <c r="AC342" t="s">
        <v>2771</v>
      </c>
      <c r="AD342">
        <v>19</v>
      </c>
      <c r="AE342" t="s">
        <v>1563</v>
      </c>
      <c r="AJ342" t="s">
        <v>2772</v>
      </c>
    </row>
    <row r="343" spans="1:36">
      <c r="A343">
        <v>5064</v>
      </c>
      <c r="B343" t="s">
        <v>167</v>
      </c>
      <c r="C343" t="s">
        <v>2336</v>
      </c>
      <c r="D343" t="s">
        <v>1748</v>
      </c>
      <c r="E343" t="s">
        <v>170</v>
      </c>
      <c r="F343" t="s">
        <v>2777</v>
      </c>
      <c r="G343" t="s">
        <v>2362</v>
      </c>
      <c r="H343" t="s">
        <v>2363</v>
      </c>
      <c r="I343" t="s">
        <v>1751</v>
      </c>
      <c r="J343" t="s">
        <v>2778</v>
      </c>
      <c r="K343" t="s">
        <v>2779</v>
      </c>
      <c r="L343" t="s">
        <v>435</v>
      </c>
      <c r="M343" t="s">
        <v>6</v>
      </c>
      <c r="N343">
        <v>48197</v>
      </c>
      <c r="O343" t="s">
        <v>2780</v>
      </c>
      <c r="P343">
        <v>42.202821145924503</v>
      </c>
      <c r="Q343">
        <v>-83.557561643049098</v>
      </c>
      <c r="U343" t="s">
        <v>1748</v>
      </c>
      <c r="V343" t="s">
        <v>1751</v>
      </c>
      <c r="W343" t="s">
        <v>2769</v>
      </c>
      <c r="X343" t="s">
        <v>435</v>
      </c>
      <c r="Y343" t="s">
        <v>6</v>
      </c>
      <c r="Z343" t="s">
        <v>2346</v>
      </c>
      <c r="AA343">
        <v>44418</v>
      </c>
      <c r="AB343" t="s">
        <v>2781</v>
      </c>
      <c r="AC343" t="s">
        <v>2771</v>
      </c>
      <c r="AD343">
        <v>19</v>
      </c>
      <c r="AE343" t="s">
        <v>2783</v>
      </c>
      <c r="AJ343" t="s">
        <v>2782</v>
      </c>
    </row>
    <row r="344" spans="1:36">
      <c r="A344">
        <v>5065</v>
      </c>
      <c r="B344" t="s">
        <v>195</v>
      </c>
      <c r="C344" t="s">
        <v>2336</v>
      </c>
      <c r="D344" t="s">
        <v>2784</v>
      </c>
      <c r="E344" t="s">
        <v>170</v>
      </c>
      <c r="F344" t="s">
        <v>2785</v>
      </c>
      <c r="G344" t="s">
        <v>2362</v>
      </c>
      <c r="H344" t="s">
        <v>2396</v>
      </c>
      <c r="I344" t="s">
        <v>2786</v>
      </c>
      <c r="J344" t="s">
        <v>2787</v>
      </c>
      <c r="K344" t="s">
        <v>2788</v>
      </c>
      <c r="L344" t="s">
        <v>2789</v>
      </c>
      <c r="M344" t="s">
        <v>7</v>
      </c>
      <c r="N344" t="s">
        <v>2790</v>
      </c>
      <c r="P344">
        <v>43.016798266099997</v>
      </c>
      <c r="Q344">
        <v>-79.114140210100004</v>
      </c>
      <c r="R344">
        <v>300</v>
      </c>
      <c r="U344" t="s">
        <v>2791</v>
      </c>
      <c r="V344" t="s">
        <v>1791</v>
      </c>
      <c r="W344" t="s">
        <v>1753</v>
      </c>
      <c r="X344" t="s">
        <v>435</v>
      </c>
      <c r="Y344" t="s">
        <v>6</v>
      </c>
      <c r="Z344" t="s">
        <v>184</v>
      </c>
      <c r="AA344">
        <v>45305</v>
      </c>
      <c r="AB344" t="s">
        <v>2792</v>
      </c>
      <c r="AC344" t="s">
        <v>2793</v>
      </c>
      <c r="AD344">
        <v>20</v>
      </c>
    </row>
    <row r="345" spans="1:36">
      <c r="A345">
        <v>5066</v>
      </c>
      <c r="B345" t="s">
        <v>167</v>
      </c>
      <c r="C345" t="s">
        <v>2336</v>
      </c>
      <c r="D345" t="s">
        <v>2794</v>
      </c>
      <c r="E345" t="s">
        <v>170</v>
      </c>
      <c r="F345" t="s">
        <v>2795</v>
      </c>
      <c r="G345" t="s">
        <v>2362</v>
      </c>
      <c r="H345" t="s">
        <v>2363</v>
      </c>
      <c r="I345" t="s">
        <v>1791</v>
      </c>
      <c r="J345" t="s">
        <v>2796</v>
      </c>
      <c r="K345" t="s">
        <v>2797</v>
      </c>
      <c r="L345" t="s">
        <v>435</v>
      </c>
      <c r="M345" t="s">
        <v>6</v>
      </c>
      <c r="N345" t="s">
        <v>2798</v>
      </c>
      <c r="O345" t="s">
        <v>2799</v>
      </c>
      <c r="P345">
        <v>42.156027609958301</v>
      </c>
      <c r="Q345">
        <v>-83.240124544895096</v>
      </c>
      <c r="U345" t="s">
        <v>2791</v>
      </c>
      <c r="V345" t="s">
        <v>1791</v>
      </c>
      <c r="W345" t="s">
        <v>1753</v>
      </c>
      <c r="X345" t="s">
        <v>435</v>
      </c>
      <c r="Y345" t="s">
        <v>6</v>
      </c>
      <c r="Z345" t="s">
        <v>2346</v>
      </c>
      <c r="AA345">
        <v>44418</v>
      </c>
      <c r="AB345" t="s">
        <v>2800</v>
      </c>
      <c r="AC345" t="s">
        <v>2801</v>
      </c>
      <c r="AD345">
        <v>29</v>
      </c>
      <c r="AE345" t="s">
        <v>2802</v>
      </c>
      <c r="AJ345" t="s">
        <v>2782</v>
      </c>
    </row>
    <row r="346" spans="1:36">
      <c r="A346">
        <v>5067</v>
      </c>
      <c r="B346" t="s">
        <v>195</v>
      </c>
      <c r="C346" t="s">
        <v>2336</v>
      </c>
      <c r="D346" t="s">
        <v>126</v>
      </c>
      <c r="E346" t="s">
        <v>197</v>
      </c>
      <c r="F346" t="s">
        <v>2803</v>
      </c>
      <c r="G346" t="s">
        <v>1462</v>
      </c>
      <c r="H346" t="s">
        <v>1463</v>
      </c>
      <c r="I346" t="s">
        <v>1070</v>
      </c>
      <c r="J346" t="s">
        <v>1800</v>
      </c>
      <c r="K346" t="s">
        <v>1801</v>
      </c>
      <c r="L346" t="s">
        <v>841</v>
      </c>
      <c r="M346" t="s">
        <v>6</v>
      </c>
      <c r="P346">
        <v>41.245030505177603</v>
      </c>
      <c r="Q346">
        <v>-87.866012795943206</v>
      </c>
      <c r="R346">
        <v>2600</v>
      </c>
      <c r="S346">
        <v>10</v>
      </c>
      <c r="T346" t="s">
        <v>826</v>
      </c>
      <c r="U346" t="s">
        <v>1072</v>
      </c>
      <c r="V346" t="s">
        <v>1073</v>
      </c>
      <c r="W346" t="s">
        <v>1074</v>
      </c>
      <c r="X346" t="s">
        <v>1075</v>
      </c>
      <c r="Y346" t="s">
        <v>1076</v>
      </c>
      <c r="Z346" t="s">
        <v>184</v>
      </c>
      <c r="AA346">
        <v>45289</v>
      </c>
      <c r="AB346" t="s">
        <v>1802</v>
      </c>
      <c r="AC346" t="s">
        <v>1803</v>
      </c>
      <c r="AD346">
        <v>27</v>
      </c>
      <c r="AE346" t="s">
        <v>1805</v>
      </c>
      <c r="AJ346" t="s">
        <v>2804</v>
      </c>
    </row>
    <row r="347" spans="1:36">
      <c r="A347">
        <v>5068</v>
      </c>
      <c r="B347" t="s">
        <v>167</v>
      </c>
      <c r="C347" t="s">
        <v>2336</v>
      </c>
      <c r="D347" t="s">
        <v>2805</v>
      </c>
      <c r="E347" t="s">
        <v>197</v>
      </c>
      <c r="F347" t="s">
        <v>2806</v>
      </c>
      <c r="G347" t="s">
        <v>2362</v>
      </c>
      <c r="H347" t="s">
        <v>2363</v>
      </c>
      <c r="I347" t="s">
        <v>2807</v>
      </c>
      <c r="J347" t="s">
        <v>2808</v>
      </c>
      <c r="K347" t="s">
        <v>2809</v>
      </c>
      <c r="L347" t="s">
        <v>855</v>
      </c>
      <c r="M347" t="s">
        <v>6</v>
      </c>
      <c r="N347">
        <v>30076</v>
      </c>
      <c r="O347" t="s">
        <v>2810</v>
      </c>
      <c r="P347">
        <v>34.0625855775804</v>
      </c>
      <c r="Q347">
        <v>-84.315704417356997</v>
      </c>
      <c r="U347" t="s">
        <v>2811</v>
      </c>
      <c r="V347" t="s">
        <v>2807</v>
      </c>
      <c r="W347" t="s">
        <v>2812</v>
      </c>
      <c r="X347" t="s">
        <v>2812</v>
      </c>
      <c r="Y347" t="s">
        <v>938</v>
      </c>
      <c r="AB347" t="s">
        <v>2813</v>
      </c>
      <c r="AC347" t="s">
        <v>2814</v>
      </c>
      <c r="AD347">
        <v>22</v>
      </c>
      <c r="AJ347" t="s">
        <v>2804</v>
      </c>
    </row>
    <row r="348" spans="1:36">
      <c r="A348">
        <v>5069</v>
      </c>
      <c r="B348" t="s">
        <v>167</v>
      </c>
      <c r="C348" t="s">
        <v>2336</v>
      </c>
      <c r="D348" t="s">
        <v>2815</v>
      </c>
      <c r="E348" t="s">
        <v>197</v>
      </c>
      <c r="F348" t="s">
        <v>2815</v>
      </c>
      <c r="G348" t="s">
        <v>2362</v>
      </c>
      <c r="H348" t="s">
        <v>2363</v>
      </c>
      <c r="I348" t="s">
        <v>2816</v>
      </c>
      <c r="J348" t="s">
        <v>2817</v>
      </c>
      <c r="K348" t="s">
        <v>1169</v>
      </c>
      <c r="L348" t="s">
        <v>249</v>
      </c>
      <c r="M348" t="s">
        <v>6</v>
      </c>
      <c r="N348">
        <v>94040</v>
      </c>
      <c r="O348" t="s">
        <v>2818</v>
      </c>
      <c r="P348">
        <v>37.380000000000003</v>
      </c>
      <c r="Q348">
        <v>-122.08</v>
      </c>
      <c r="R348">
        <v>120</v>
      </c>
      <c r="S348">
        <v>850</v>
      </c>
      <c r="T348" t="s">
        <v>2819</v>
      </c>
      <c r="U348" t="s">
        <v>2815</v>
      </c>
      <c r="V348" t="s">
        <v>2816</v>
      </c>
      <c r="W348" t="s">
        <v>2820</v>
      </c>
      <c r="X348" t="s">
        <v>2821</v>
      </c>
      <c r="Y348" t="s">
        <v>1076</v>
      </c>
      <c r="Z348" t="s">
        <v>240</v>
      </c>
      <c r="AA348">
        <v>44774</v>
      </c>
      <c r="AB348" t="s">
        <v>2822</v>
      </c>
      <c r="AC348" t="s">
        <v>2823</v>
      </c>
      <c r="AD348">
        <v>30</v>
      </c>
      <c r="AE348" t="s">
        <v>1563</v>
      </c>
      <c r="AJ348" t="s">
        <v>2816</v>
      </c>
    </row>
    <row r="349" spans="1:36">
      <c r="A349">
        <v>5070</v>
      </c>
      <c r="B349" t="s">
        <v>389</v>
      </c>
      <c r="C349" t="s">
        <v>2336</v>
      </c>
      <c r="D349" t="s">
        <v>1811</v>
      </c>
      <c r="E349" t="s">
        <v>170</v>
      </c>
      <c r="F349" t="s">
        <v>2824</v>
      </c>
      <c r="G349" t="s">
        <v>2362</v>
      </c>
      <c r="H349" t="s">
        <v>2363</v>
      </c>
      <c r="I349" t="s">
        <v>1804</v>
      </c>
      <c r="J349" t="s">
        <v>1813</v>
      </c>
      <c r="K349" t="s">
        <v>1814</v>
      </c>
      <c r="L349" t="s">
        <v>927</v>
      </c>
      <c r="M349" t="s">
        <v>6</v>
      </c>
      <c r="N349">
        <v>43128</v>
      </c>
      <c r="P349">
        <v>39.630107135506499</v>
      </c>
      <c r="Q349">
        <v>-83.565148093683803</v>
      </c>
      <c r="R349">
        <v>2200</v>
      </c>
      <c r="S349">
        <v>40</v>
      </c>
      <c r="T349" t="s">
        <v>826</v>
      </c>
      <c r="U349" t="s">
        <v>1815</v>
      </c>
      <c r="V349" t="s">
        <v>1804</v>
      </c>
      <c r="W349" t="s">
        <v>1816</v>
      </c>
      <c r="X349" t="s">
        <v>1150</v>
      </c>
      <c r="Y349" t="s">
        <v>1817</v>
      </c>
      <c r="Z349" t="s">
        <v>184</v>
      </c>
      <c r="AA349">
        <v>45088</v>
      </c>
      <c r="AB349" t="s">
        <v>2825</v>
      </c>
      <c r="AC349" t="s">
        <v>2826</v>
      </c>
      <c r="AD349">
        <v>13</v>
      </c>
      <c r="AE349" t="s">
        <v>1820</v>
      </c>
      <c r="AJ349" t="s">
        <v>1804</v>
      </c>
    </row>
    <row r="350" spans="1:36">
      <c r="A350">
        <v>5071</v>
      </c>
      <c r="B350" t="s">
        <v>167</v>
      </c>
      <c r="C350" t="s">
        <v>2336</v>
      </c>
      <c r="D350" t="s">
        <v>2827</v>
      </c>
      <c r="E350" t="s">
        <v>170</v>
      </c>
      <c r="F350" t="s">
        <v>2828</v>
      </c>
      <c r="G350" t="s">
        <v>2339</v>
      </c>
      <c r="H350" t="s">
        <v>2829</v>
      </c>
      <c r="I350" t="s">
        <v>2829</v>
      </c>
      <c r="J350" t="s">
        <v>2830</v>
      </c>
      <c r="K350" t="s">
        <v>2831</v>
      </c>
      <c r="L350" t="s">
        <v>985</v>
      </c>
      <c r="M350" t="s">
        <v>6</v>
      </c>
      <c r="N350">
        <v>28202</v>
      </c>
      <c r="O350" t="s">
        <v>2832</v>
      </c>
      <c r="P350">
        <v>29.7424134917134</v>
      </c>
      <c r="Q350">
        <v>-95.560475946623797</v>
      </c>
      <c r="R350">
        <v>850</v>
      </c>
      <c r="U350" t="s">
        <v>2827</v>
      </c>
      <c r="V350" t="s">
        <v>2829</v>
      </c>
      <c r="W350" t="s">
        <v>182</v>
      </c>
      <c r="X350" t="s">
        <v>183</v>
      </c>
      <c r="Y350" t="s">
        <v>6</v>
      </c>
      <c r="Z350" t="s">
        <v>184</v>
      </c>
      <c r="AA350">
        <v>45295</v>
      </c>
      <c r="AB350" t="s">
        <v>2833</v>
      </c>
      <c r="AC350" t="s">
        <v>2834</v>
      </c>
      <c r="AD350">
        <v>27</v>
      </c>
      <c r="AJ350" t="s">
        <v>2835</v>
      </c>
    </row>
    <row r="351" spans="1:36">
      <c r="A351">
        <v>5072</v>
      </c>
      <c r="B351" t="s">
        <v>167</v>
      </c>
      <c r="C351" t="s">
        <v>2336</v>
      </c>
      <c r="D351" t="s">
        <v>2836</v>
      </c>
      <c r="E351" t="s">
        <v>170</v>
      </c>
      <c r="F351" t="s">
        <v>2837</v>
      </c>
      <c r="G351" t="s">
        <v>2339</v>
      </c>
      <c r="H351" t="s">
        <v>2340</v>
      </c>
      <c r="I351" t="s">
        <v>2838</v>
      </c>
      <c r="J351" t="s">
        <v>2839</v>
      </c>
      <c r="K351" t="s">
        <v>2840</v>
      </c>
      <c r="L351" t="s">
        <v>359</v>
      </c>
      <c r="M351" t="s">
        <v>6</v>
      </c>
      <c r="N351">
        <v>99212</v>
      </c>
      <c r="O351" t="s">
        <v>2841</v>
      </c>
      <c r="P351">
        <v>47.6625535891704</v>
      </c>
      <c r="Q351">
        <v>-117.327436546477</v>
      </c>
      <c r="R351">
        <v>180</v>
      </c>
      <c r="U351" t="s">
        <v>2842</v>
      </c>
      <c r="V351" t="s">
        <v>2838</v>
      </c>
      <c r="W351" t="s">
        <v>2840</v>
      </c>
      <c r="X351" t="s">
        <v>359</v>
      </c>
      <c r="Y351" t="s">
        <v>6</v>
      </c>
      <c r="Z351" t="s">
        <v>184</v>
      </c>
      <c r="AA351">
        <v>44801</v>
      </c>
      <c r="AB351" t="s">
        <v>2843</v>
      </c>
      <c r="AC351" t="s">
        <v>2844</v>
      </c>
      <c r="AD351">
        <v>9</v>
      </c>
      <c r="AF351" t="s">
        <v>2846</v>
      </c>
      <c r="AG351" t="s">
        <v>2847</v>
      </c>
      <c r="AI351" t="s">
        <v>2848</v>
      </c>
      <c r="AJ351" t="s">
        <v>2845</v>
      </c>
    </row>
    <row r="352" spans="1:36">
      <c r="A352">
        <v>5073</v>
      </c>
      <c r="B352" t="s">
        <v>230</v>
      </c>
      <c r="C352" t="s">
        <v>2336</v>
      </c>
      <c r="D352" t="s">
        <v>2849</v>
      </c>
      <c r="E352" t="s">
        <v>197</v>
      </c>
      <c r="G352" t="s">
        <v>2339</v>
      </c>
      <c r="H352" t="s">
        <v>2340</v>
      </c>
      <c r="I352" t="s">
        <v>2850</v>
      </c>
      <c r="J352" t="s">
        <v>2851</v>
      </c>
      <c r="K352" t="s">
        <v>2852</v>
      </c>
      <c r="L352" t="s">
        <v>985</v>
      </c>
      <c r="M352" t="s">
        <v>6</v>
      </c>
      <c r="N352">
        <v>78613</v>
      </c>
      <c r="O352" t="s">
        <v>2853</v>
      </c>
      <c r="P352">
        <v>30.499971780284501</v>
      </c>
      <c r="Q352">
        <v>-97.799590789392994</v>
      </c>
      <c r="U352" t="s">
        <v>2849</v>
      </c>
      <c r="V352" t="s">
        <v>2850</v>
      </c>
      <c r="W352" t="s">
        <v>2852</v>
      </c>
      <c r="X352" t="s">
        <v>985</v>
      </c>
      <c r="Y352" t="s">
        <v>6</v>
      </c>
      <c r="AB352" t="s">
        <v>2854</v>
      </c>
      <c r="AC352" t="s">
        <v>2855</v>
      </c>
      <c r="AD352">
        <v>21</v>
      </c>
      <c r="AE352" t="s">
        <v>2857</v>
      </c>
      <c r="AJ352" t="s">
        <v>2856</v>
      </c>
    </row>
    <row r="353" spans="1:36">
      <c r="A353">
        <v>5074</v>
      </c>
      <c r="B353" t="s">
        <v>167</v>
      </c>
      <c r="C353" t="s">
        <v>2336</v>
      </c>
      <c r="D353" t="s">
        <v>2858</v>
      </c>
      <c r="E353" t="s">
        <v>170</v>
      </c>
      <c r="F353" t="s">
        <v>2858</v>
      </c>
      <c r="G353" t="s">
        <v>2339</v>
      </c>
      <c r="H353" t="s">
        <v>2675</v>
      </c>
      <c r="I353" t="s">
        <v>2859</v>
      </c>
      <c r="J353" t="s">
        <v>2860</v>
      </c>
      <c r="K353" t="s">
        <v>1700</v>
      </c>
      <c r="L353" t="s">
        <v>985</v>
      </c>
      <c r="M353" t="s">
        <v>6</v>
      </c>
      <c r="N353">
        <v>75074</v>
      </c>
      <c r="O353" t="s">
        <v>2861</v>
      </c>
      <c r="P353">
        <v>33.010252819351201</v>
      </c>
      <c r="Q353">
        <v>-96.689178459704806</v>
      </c>
      <c r="U353" t="s">
        <v>2858</v>
      </c>
      <c r="V353" t="s">
        <v>2859</v>
      </c>
      <c r="W353" t="s">
        <v>1700</v>
      </c>
      <c r="X353" t="s">
        <v>985</v>
      </c>
      <c r="Y353" t="s">
        <v>6</v>
      </c>
      <c r="Z353" t="s">
        <v>2346</v>
      </c>
      <c r="AA353">
        <v>44418</v>
      </c>
      <c r="AB353" t="s">
        <v>2862</v>
      </c>
      <c r="AC353" t="s">
        <v>2863</v>
      </c>
      <c r="AD353">
        <v>14</v>
      </c>
      <c r="AE353" t="s">
        <v>2864</v>
      </c>
      <c r="AJ353" t="s">
        <v>2859</v>
      </c>
    </row>
    <row r="354" spans="1:36">
      <c r="A354">
        <v>5075</v>
      </c>
      <c r="B354" t="s">
        <v>195</v>
      </c>
      <c r="C354" t="s">
        <v>2336</v>
      </c>
      <c r="D354" t="s">
        <v>2865</v>
      </c>
      <c r="E354" t="s">
        <v>197</v>
      </c>
      <c r="F354" t="s">
        <v>2865</v>
      </c>
      <c r="G354" t="s">
        <v>2339</v>
      </c>
      <c r="H354" t="s">
        <v>2340</v>
      </c>
      <c r="I354" t="s">
        <v>2866</v>
      </c>
      <c r="J354" t="s">
        <v>2867</v>
      </c>
      <c r="K354" t="s">
        <v>2868</v>
      </c>
      <c r="L354" t="s">
        <v>733</v>
      </c>
      <c r="M354" t="s">
        <v>6</v>
      </c>
      <c r="N354">
        <v>36832</v>
      </c>
      <c r="P354">
        <v>32.552882619999998</v>
      </c>
      <c r="Q354">
        <v>-85.537348120000004</v>
      </c>
      <c r="R354">
        <v>30</v>
      </c>
      <c r="U354" t="s">
        <v>2869</v>
      </c>
      <c r="V354" t="s">
        <v>2866</v>
      </c>
      <c r="W354" t="s">
        <v>2870</v>
      </c>
      <c r="Y354" t="s">
        <v>2871</v>
      </c>
      <c r="Z354" t="s">
        <v>184</v>
      </c>
      <c r="AA354">
        <v>45305</v>
      </c>
      <c r="AB354" t="s">
        <v>2872</v>
      </c>
      <c r="AC354" t="s">
        <v>2873</v>
      </c>
      <c r="AD354">
        <v>27</v>
      </c>
    </row>
    <row r="355" spans="1:36">
      <c r="A355">
        <v>5076</v>
      </c>
      <c r="B355" t="s">
        <v>195</v>
      </c>
      <c r="C355" t="s">
        <v>2336</v>
      </c>
      <c r="D355" t="s">
        <v>2874</v>
      </c>
      <c r="E355" t="s">
        <v>197</v>
      </c>
      <c r="F355" t="s">
        <v>2875</v>
      </c>
      <c r="G355" t="s">
        <v>2362</v>
      </c>
      <c r="H355" t="s">
        <v>2363</v>
      </c>
      <c r="I355" t="s">
        <v>2876</v>
      </c>
      <c r="J355" t="s">
        <v>2877</v>
      </c>
      <c r="K355" t="s">
        <v>2878</v>
      </c>
      <c r="L355" t="s">
        <v>841</v>
      </c>
      <c r="M355" t="s">
        <v>6</v>
      </c>
      <c r="N355">
        <v>60517</v>
      </c>
      <c r="O355" t="s">
        <v>2879</v>
      </c>
      <c r="P355">
        <v>41.697501031516097</v>
      </c>
      <c r="Q355">
        <v>-88.012012229491802</v>
      </c>
      <c r="U355" t="s">
        <v>2874</v>
      </c>
      <c r="V355" t="s">
        <v>2876</v>
      </c>
      <c r="W355" t="s">
        <v>2878</v>
      </c>
      <c r="X355" t="s">
        <v>841</v>
      </c>
      <c r="Y355" t="s">
        <v>6</v>
      </c>
      <c r="Z355" t="s">
        <v>184</v>
      </c>
      <c r="AA355">
        <v>44434</v>
      </c>
      <c r="AB355" t="s">
        <v>2880</v>
      </c>
      <c r="AC355" t="s">
        <v>2881</v>
      </c>
      <c r="AD355">
        <v>28</v>
      </c>
      <c r="AJ355" t="s">
        <v>2882</v>
      </c>
    </row>
    <row r="356" spans="1:36">
      <c r="A356">
        <v>5077</v>
      </c>
      <c r="B356" t="s">
        <v>167</v>
      </c>
      <c r="C356" t="s">
        <v>2336</v>
      </c>
      <c r="D356" t="s">
        <v>1880</v>
      </c>
      <c r="E356" t="s">
        <v>197</v>
      </c>
      <c r="F356" t="s">
        <v>1880</v>
      </c>
      <c r="G356" t="s">
        <v>2362</v>
      </c>
      <c r="H356" t="s">
        <v>2396</v>
      </c>
      <c r="I356" t="s">
        <v>1881</v>
      </c>
      <c r="J356" t="s">
        <v>2883</v>
      </c>
      <c r="K356" t="s">
        <v>2884</v>
      </c>
      <c r="L356" t="s">
        <v>249</v>
      </c>
      <c r="M356" t="s">
        <v>6</v>
      </c>
      <c r="N356">
        <v>94560</v>
      </c>
      <c r="O356" t="s">
        <v>2885</v>
      </c>
      <c r="P356">
        <v>37.53</v>
      </c>
      <c r="Q356">
        <v>-122.06</v>
      </c>
      <c r="R356">
        <v>32</v>
      </c>
      <c r="U356" t="s">
        <v>1880</v>
      </c>
      <c r="V356" t="s">
        <v>1881</v>
      </c>
      <c r="W356" t="s">
        <v>2884</v>
      </c>
      <c r="X356" t="s">
        <v>249</v>
      </c>
      <c r="Y356" t="s">
        <v>6</v>
      </c>
      <c r="Z356" t="s">
        <v>2886</v>
      </c>
      <c r="AA356">
        <v>45307</v>
      </c>
      <c r="AB356" t="s">
        <v>2887</v>
      </c>
      <c r="AC356" t="s">
        <v>2888</v>
      </c>
      <c r="AD356">
        <v>30</v>
      </c>
      <c r="AE356" t="s">
        <v>2889</v>
      </c>
      <c r="AJ356" t="s">
        <v>1881</v>
      </c>
    </row>
    <row r="357" spans="1:36">
      <c r="A357">
        <v>5078</v>
      </c>
      <c r="B357" t="s">
        <v>195</v>
      </c>
      <c r="C357" t="s">
        <v>2336</v>
      </c>
      <c r="D357" t="s">
        <v>1887</v>
      </c>
      <c r="E357" t="s">
        <v>197</v>
      </c>
      <c r="F357" t="s">
        <v>1888</v>
      </c>
      <c r="G357" t="s">
        <v>2362</v>
      </c>
      <c r="H357" t="s">
        <v>2363</v>
      </c>
      <c r="I357" t="s">
        <v>1889</v>
      </c>
      <c r="J357" t="s">
        <v>1890</v>
      </c>
      <c r="K357" t="s">
        <v>1888</v>
      </c>
      <c r="L357" t="s">
        <v>183</v>
      </c>
      <c r="M357" t="s">
        <v>6</v>
      </c>
      <c r="N357">
        <v>27284</v>
      </c>
      <c r="O357" t="s">
        <v>2890</v>
      </c>
      <c r="P357">
        <v>36.137044680000002</v>
      </c>
      <c r="Q357">
        <v>-80.092901810000001</v>
      </c>
      <c r="R357">
        <v>180</v>
      </c>
      <c r="S357">
        <v>2</v>
      </c>
      <c r="T357" t="s">
        <v>826</v>
      </c>
      <c r="U357" t="s">
        <v>1887</v>
      </c>
      <c r="V357" t="s">
        <v>1891</v>
      </c>
      <c r="W357" t="s">
        <v>1892</v>
      </c>
      <c r="X357" t="s">
        <v>841</v>
      </c>
      <c r="Y357" t="s">
        <v>6</v>
      </c>
      <c r="Z357" t="s">
        <v>184</v>
      </c>
      <c r="AA357">
        <v>45292</v>
      </c>
      <c r="AB357" t="s">
        <v>2891</v>
      </c>
      <c r="AC357" t="s">
        <v>2892</v>
      </c>
      <c r="AD357">
        <v>30</v>
      </c>
      <c r="AE357" t="s">
        <v>2893</v>
      </c>
    </row>
    <row r="358" spans="1:36">
      <c r="A358">
        <v>5079</v>
      </c>
      <c r="B358" t="s">
        <v>167</v>
      </c>
      <c r="C358" t="s">
        <v>2336</v>
      </c>
      <c r="D358" t="s">
        <v>2894</v>
      </c>
      <c r="E358" t="s">
        <v>170</v>
      </c>
      <c r="F358" t="s">
        <v>2894</v>
      </c>
      <c r="G358" t="s">
        <v>2339</v>
      </c>
      <c r="H358" t="s">
        <v>2698</v>
      </c>
      <c r="I358" t="s">
        <v>2895</v>
      </c>
      <c r="J358" t="s">
        <v>2896</v>
      </c>
      <c r="K358" t="s">
        <v>2897</v>
      </c>
      <c r="L358" t="s">
        <v>435</v>
      </c>
      <c r="M358" t="s">
        <v>6</v>
      </c>
      <c r="N358">
        <v>48083</v>
      </c>
      <c r="O358" t="s">
        <v>2898</v>
      </c>
      <c r="P358">
        <v>42.32</v>
      </c>
      <c r="Q358">
        <v>-83.07</v>
      </c>
      <c r="R358">
        <v>900</v>
      </c>
      <c r="U358" t="s">
        <v>2894</v>
      </c>
      <c r="V358" t="s">
        <v>2895</v>
      </c>
      <c r="W358" t="s">
        <v>2899</v>
      </c>
      <c r="X358" t="s">
        <v>2900</v>
      </c>
      <c r="Y358" t="s">
        <v>918</v>
      </c>
      <c r="Z358" t="s">
        <v>240</v>
      </c>
      <c r="AA358">
        <v>44774</v>
      </c>
      <c r="AC358" t="s">
        <v>2901</v>
      </c>
      <c r="AD358">
        <v>30</v>
      </c>
      <c r="AJ358" t="s">
        <v>2902</v>
      </c>
    </row>
    <row r="359" spans="1:36">
      <c r="A359">
        <v>5080</v>
      </c>
      <c r="B359" t="s">
        <v>195</v>
      </c>
      <c r="C359" t="s">
        <v>2336</v>
      </c>
      <c r="D359" t="s">
        <v>1896</v>
      </c>
      <c r="E359" t="s">
        <v>197</v>
      </c>
      <c r="F359" t="s">
        <v>1896</v>
      </c>
      <c r="G359" t="s">
        <v>2362</v>
      </c>
      <c r="H359" t="s">
        <v>2363</v>
      </c>
      <c r="I359" t="s">
        <v>1897</v>
      </c>
      <c r="J359" t="s">
        <v>1898</v>
      </c>
      <c r="K359" t="s">
        <v>1899</v>
      </c>
      <c r="L359" t="s">
        <v>1048</v>
      </c>
      <c r="M359" t="s">
        <v>6</v>
      </c>
      <c r="N359">
        <v>85326</v>
      </c>
      <c r="O359" t="s">
        <v>1900</v>
      </c>
      <c r="P359">
        <v>33.375249605238899</v>
      </c>
      <c r="Q359">
        <v>-112.62219117672799</v>
      </c>
      <c r="R359">
        <v>3000</v>
      </c>
      <c r="S359">
        <v>12</v>
      </c>
      <c r="T359" t="s">
        <v>826</v>
      </c>
      <c r="U359" t="s">
        <v>1896</v>
      </c>
      <c r="V359" t="s">
        <v>1897</v>
      </c>
      <c r="W359" t="s">
        <v>1901</v>
      </c>
      <c r="X359" t="s">
        <v>115</v>
      </c>
      <c r="Y359" t="s">
        <v>6</v>
      </c>
      <c r="Z359" t="s">
        <v>184</v>
      </c>
      <c r="AA359">
        <v>44780</v>
      </c>
      <c r="AB359" t="s">
        <v>1902</v>
      </c>
      <c r="AC359" t="s">
        <v>2903</v>
      </c>
      <c r="AD359">
        <v>16</v>
      </c>
      <c r="AJ359" t="s">
        <v>1904</v>
      </c>
    </row>
    <row r="360" spans="1:36">
      <c r="A360">
        <v>5081</v>
      </c>
      <c r="B360" t="s">
        <v>167</v>
      </c>
      <c r="C360" t="s">
        <v>2336</v>
      </c>
      <c r="D360" t="s">
        <v>2904</v>
      </c>
      <c r="E360" t="s">
        <v>170</v>
      </c>
      <c r="F360" t="s">
        <v>2904</v>
      </c>
      <c r="G360" t="s">
        <v>2339</v>
      </c>
      <c r="H360" t="s">
        <v>2340</v>
      </c>
      <c r="I360" t="s">
        <v>2905</v>
      </c>
      <c r="J360" t="s">
        <v>2906</v>
      </c>
      <c r="K360" t="s">
        <v>2907</v>
      </c>
      <c r="L360" t="s">
        <v>249</v>
      </c>
      <c r="M360" t="s">
        <v>6</v>
      </c>
      <c r="N360">
        <v>92111</v>
      </c>
      <c r="O360" t="s">
        <v>2908</v>
      </c>
      <c r="P360">
        <v>32.830077194536599</v>
      </c>
      <c r="Q360">
        <v>-117.162959845131</v>
      </c>
      <c r="R360">
        <v>52</v>
      </c>
      <c r="U360" t="s">
        <v>2909</v>
      </c>
      <c r="V360" t="s">
        <v>2905</v>
      </c>
      <c r="W360" t="s">
        <v>2907</v>
      </c>
      <c r="X360" t="s">
        <v>249</v>
      </c>
      <c r="Y360" t="s">
        <v>6</v>
      </c>
      <c r="Z360" t="s">
        <v>184</v>
      </c>
      <c r="AA360">
        <v>44801</v>
      </c>
      <c r="AB360" t="s">
        <v>2910</v>
      </c>
      <c r="AC360" t="s">
        <v>2911</v>
      </c>
      <c r="AD360">
        <v>18</v>
      </c>
      <c r="AJ360" t="s">
        <v>2912</v>
      </c>
    </row>
    <row r="361" spans="1:36">
      <c r="A361">
        <v>5082</v>
      </c>
      <c r="B361" t="s">
        <v>167</v>
      </c>
      <c r="C361" t="s">
        <v>2336</v>
      </c>
      <c r="D361" t="s">
        <v>2913</v>
      </c>
      <c r="E361" t="s">
        <v>197</v>
      </c>
      <c r="F361" t="s">
        <v>2913</v>
      </c>
      <c r="G361" t="s">
        <v>2339</v>
      </c>
      <c r="H361" t="s">
        <v>2340</v>
      </c>
      <c r="I361" t="s">
        <v>2914</v>
      </c>
      <c r="J361" t="s">
        <v>2915</v>
      </c>
      <c r="K361" t="s">
        <v>2916</v>
      </c>
      <c r="L361" t="s">
        <v>736</v>
      </c>
      <c r="M361" t="s">
        <v>6</v>
      </c>
      <c r="N361">
        <v>80403</v>
      </c>
      <c r="O361" t="s">
        <v>2917</v>
      </c>
      <c r="P361">
        <v>39.778538133094301</v>
      </c>
      <c r="Q361">
        <v>-105.234576130734</v>
      </c>
      <c r="U361" t="s">
        <v>2918</v>
      </c>
      <c r="V361" t="s">
        <v>2914</v>
      </c>
      <c r="W361" t="s">
        <v>2916</v>
      </c>
      <c r="X361" t="s">
        <v>736</v>
      </c>
      <c r="Y361" t="s">
        <v>6</v>
      </c>
      <c r="Z361" t="s">
        <v>2346</v>
      </c>
      <c r="AA361">
        <v>44418</v>
      </c>
      <c r="AB361" t="s">
        <v>2919</v>
      </c>
      <c r="AC361" t="s">
        <v>2920</v>
      </c>
      <c r="AD361">
        <v>12</v>
      </c>
      <c r="AJ361" t="s">
        <v>2921</v>
      </c>
    </row>
    <row r="362" spans="1:36">
      <c r="A362">
        <v>5083</v>
      </c>
      <c r="B362" t="s">
        <v>167</v>
      </c>
      <c r="C362" t="s">
        <v>2336</v>
      </c>
      <c r="D362" t="s">
        <v>2913</v>
      </c>
      <c r="E362" t="s">
        <v>197</v>
      </c>
      <c r="F362" t="s">
        <v>2913</v>
      </c>
      <c r="G362" t="s">
        <v>2339</v>
      </c>
      <c r="H362" t="s">
        <v>2340</v>
      </c>
      <c r="I362" t="s">
        <v>2914</v>
      </c>
      <c r="J362" t="s">
        <v>2915</v>
      </c>
      <c r="K362" t="s">
        <v>2916</v>
      </c>
      <c r="L362" t="s">
        <v>736</v>
      </c>
      <c r="M362" t="s">
        <v>6</v>
      </c>
      <c r="N362">
        <v>80403</v>
      </c>
      <c r="O362" t="s">
        <v>2917</v>
      </c>
      <c r="P362">
        <v>39.778538133094301</v>
      </c>
      <c r="Q362">
        <v>-105.234576130734</v>
      </c>
      <c r="U362" t="s">
        <v>2918</v>
      </c>
      <c r="V362" t="s">
        <v>2914</v>
      </c>
      <c r="W362" t="s">
        <v>2916</v>
      </c>
      <c r="X362" t="s">
        <v>736</v>
      </c>
      <c r="Y362" t="s">
        <v>6</v>
      </c>
      <c r="Z362" t="s">
        <v>2346</v>
      </c>
      <c r="AA362">
        <v>44418</v>
      </c>
      <c r="AB362" t="s">
        <v>2919</v>
      </c>
      <c r="AC362" t="s">
        <v>2920</v>
      </c>
      <c r="AD362">
        <v>12</v>
      </c>
      <c r="AJ362" t="s">
        <v>2921</v>
      </c>
    </row>
    <row r="363" spans="1:36">
      <c r="A363">
        <v>5084</v>
      </c>
      <c r="B363" t="s">
        <v>167</v>
      </c>
      <c r="C363" t="s">
        <v>2336</v>
      </c>
      <c r="D363" t="s">
        <v>2913</v>
      </c>
      <c r="E363" t="s">
        <v>197</v>
      </c>
      <c r="F363" t="s">
        <v>2918</v>
      </c>
      <c r="G363" t="s">
        <v>2339</v>
      </c>
      <c r="H363" t="s">
        <v>2340</v>
      </c>
      <c r="I363" t="s">
        <v>2914</v>
      </c>
      <c r="J363" t="s">
        <v>2922</v>
      </c>
      <c r="K363" t="s">
        <v>2923</v>
      </c>
      <c r="L363" t="s">
        <v>927</v>
      </c>
      <c r="M363" t="s">
        <v>6</v>
      </c>
      <c r="N363">
        <v>45439</v>
      </c>
      <c r="O363" t="s">
        <v>2917</v>
      </c>
      <c r="P363">
        <v>39.721280062802101</v>
      </c>
      <c r="Q363">
        <v>-84.220594617915395</v>
      </c>
      <c r="U363" t="s">
        <v>2918</v>
      </c>
      <c r="V363" t="s">
        <v>2914</v>
      </c>
      <c r="W363" t="s">
        <v>2916</v>
      </c>
      <c r="X363" t="s">
        <v>736</v>
      </c>
      <c r="Y363" t="s">
        <v>6</v>
      </c>
      <c r="Z363" t="s">
        <v>2346</v>
      </c>
      <c r="AA363">
        <v>44418</v>
      </c>
      <c r="AB363" t="s">
        <v>2924</v>
      </c>
      <c r="AC363" t="s">
        <v>2920</v>
      </c>
      <c r="AD363">
        <v>12</v>
      </c>
      <c r="AE363" t="s">
        <v>2925</v>
      </c>
      <c r="AJ363" t="s">
        <v>2921</v>
      </c>
    </row>
    <row r="364" spans="1:36">
      <c r="A364">
        <v>5085</v>
      </c>
      <c r="B364" t="s">
        <v>195</v>
      </c>
      <c r="C364" t="s">
        <v>2336</v>
      </c>
      <c r="D364" t="s">
        <v>1143</v>
      </c>
      <c r="E364" t="s">
        <v>170</v>
      </c>
      <c r="F364" t="s">
        <v>2926</v>
      </c>
      <c r="G364" t="s">
        <v>2362</v>
      </c>
      <c r="H364" t="s">
        <v>2363</v>
      </c>
      <c r="I364" t="s">
        <v>2927</v>
      </c>
      <c r="J364" t="s">
        <v>1909</v>
      </c>
      <c r="K364" t="s">
        <v>1910</v>
      </c>
      <c r="L364" t="s">
        <v>1048</v>
      </c>
      <c r="M364" t="s">
        <v>6</v>
      </c>
      <c r="N364">
        <v>85142</v>
      </c>
      <c r="O364" t="s">
        <v>1911</v>
      </c>
      <c r="P364">
        <v>33.25</v>
      </c>
      <c r="Q364">
        <v>-111.63</v>
      </c>
      <c r="R364">
        <v>2000</v>
      </c>
      <c r="S364">
        <v>11</v>
      </c>
      <c r="T364" t="s">
        <v>1575</v>
      </c>
      <c r="U364" t="s">
        <v>1143</v>
      </c>
      <c r="V364" t="s">
        <v>2927</v>
      </c>
      <c r="W364" t="s">
        <v>1149</v>
      </c>
      <c r="X364" t="s">
        <v>1150</v>
      </c>
      <c r="Y364" t="s">
        <v>967</v>
      </c>
      <c r="Z364" t="s">
        <v>184</v>
      </c>
      <c r="AA364">
        <v>44781</v>
      </c>
      <c r="AB364" t="s">
        <v>2928</v>
      </c>
      <c r="AC364" t="s">
        <v>2929</v>
      </c>
      <c r="AD364">
        <v>8</v>
      </c>
      <c r="AE364" t="s">
        <v>1563</v>
      </c>
      <c r="AJ364" t="s">
        <v>2930</v>
      </c>
    </row>
    <row r="365" spans="1:36">
      <c r="A365">
        <v>5086</v>
      </c>
      <c r="B365" t="s">
        <v>167</v>
      </c>
      <c r="C365" t="s">
        <v>2336</v>
      </c>
      <c r="D365" t="s">
        <v>1919</v>
      </c>
      <c r="E365" t="s">
        <v>170</v>
      </c>
      <c r="F365" t="s">
        <v>2931</v>
      </c>
      <c r="G365" t="s">
        <v>2362</v>
      </c>
      <c r="H365" t="s">
        <v>2363</v>
      </c>
      <c r="I365" t="s">
        <v>2932</v>
      </c>
      <c r="J365" t="s">
        <v>1922</v>
      </c>
      <c r="K365" t="s">
        <v>1633</v>
      </c>
      <c r="L365" t="s">
        <v>435</v>
      </c>
      <c r="M365" t="s">
        <v>6</v>
      </c>
      <c r="N365">
        <v>49423</v>
      </c>
      <c r="O365" t="s">
        <v>1923</v>
      </c>
      <c r="P365">
        <v>42.755714621959697</v>
      </c>
      <c r="Q365">
        <v>-86.069521803511506</v>
      </c>
      <c r="R365">
        <v>1495</v>
      </c>
      <c r="S365">
        <v>5</v>
      </c>
      <c r="T365" t="s">
        <v>2767</v>
      </c>
      <c r="U365" t="s">
        <v>2933</v>
      </c>
      <c r="V365" t="s">
        <v>1912</v>
      </c>
      <c r="W365" t="s">
        <v>1149</v>
      </c>
      <c r="X365" t="s">
        <v>1150</v>
      </c>
      <c r="Y365" t="s">
        <v>967</v>
      </c>
      <c r="Z365" t="s">
        <v>184</v>
      </c>
      <c r="AA365">
        <v>45096</v>
      </c>
      <c r="AB365" t="s">
        <v>2934</v>
      </c>
      <c r="AC365" t="s">
        <v>2935</v>
      </c>
      <c r="AD365">
        <v>25</v>
      </c>
      <c r="AE365" t="s">
        <v>2937</v>
      </c>
      <c r="AJ365" t="s">
        <v>2936</v>
      </c>
    </row>
    <row r="366" spans="1:36">
      <c r="A366">
        <v>5087</v>
      </c>
      <c r="B366" t="s">
        <v>389</v>
      </c>
      <c r="C366" t="s">
        <v>2336</v>
      </c>
      <c r="D366" t="s">
        <v>1919</v>
      </c>
      <c r="E366" t="s">
        <v>170</v>
      </c>
      <c r="F366" t="s">
        <v>2931</v>
      </c>
      <c r="G366" t="s">
        <v>2362</v>
      </c>
      <c r="H366" t="s">
        <v>2363</v>
      </c>
      <c r="I366" t="s">
        <v>2932</v>
      </c>
      <c r="J366" t="s">
        <v>1922</v>
      </c>
      <c r="K366" t="s">
        <v>1633</v>
      </c>
      <c r="L366" t="s">
        <v>435</v>
      </c>
      <c r="M366" t="s">
        <v>6</v>
      </c>
      <c r="N366">
        <v>49423</v>
      </c>
      <c r="O366" t="s">
        <v>1923</v>
      </c>
      <c r="P366">
        <v>42.755714621959697</v>
      </c>
      <c r="Q366">
        <v>-86.069521803511506</v>
      </c>
      <c r="R366">
        <v>1100</v>
      </c>
      <c r="S366">
        <v>20</v>
      </c>
      <c r="T366" t="s">
        <v>826</v>
      </c>
      <c r="U366" t="s">
        <v>2933</v>
      </c>
      <c r="V366" t="s">
        <v>1912</v>
      </c>
      <c r="W366" t="s">
        <v>1149</v>
      </c>
      <c r="X366" t="s">
        <v>1150</v>
      </c>
      <c r="Y366" t="s">
        <v>967</v>
      </c>
      <c r="Z366" t="s">
        <v>184</v>
      </c>
      <c r="AA366">
        <v>45096</v>
      </c>
      <c r="AB366" t="s">
        <v>2938</v>
      </c>
      <c r="AC366" t="s">
        <v>2935</v>
      </c>
      <c r="AD366">
        <v>25</v>
      </c>
      <c r="AE366" t="s">
        <v>2939</v>
      </c>
      <c r="AJ366" t="s">
        <v>2936</v>
      </c>
    </row>
    <row r="367" spans="1:36">
      <c r="A367">
        <v>5088</v>
      </c>
      <c r="B367" t="s">
        <v>389</v>
      </c>
      <c r="C367" t="s">
        <v>2336</v>
      </c>
      <c r="D367" t="s">
        <v>1940</v>
      </c>
      <c r="E367" t="s">
        <v>197</v>
      </c>
      <c r="F367" t="s">
        <v>1941</v>
      </c>
      <c r="G367" t="s">
        <v>2362</v>
      </c>
      <c r="H367" t="s">
        <v>2363</v>
      </c>
      <c r="I367" t="s">
        <v>1942</v>
      </c>
      <c r="J367" t="s">
        <v>1943</v>
      </c>
      <c r="K367" t="s">
        <v>1944</v>
      </c>
      <c r="L367" t="s">
        <v>155</v>
      </c>
      <c r="M367" t="s">
        <v>7</v>
      </c>
      <c r="N367" t="s">
        <v>1945</v>
      </c>
      <c r="O367" t="s">
        <v>1946</v>
      </c>
      <c r="P367">
        <v>45.681473588788101</v>
      </c>
      <c r="Q367">
        <v>-74.081395718152905</v>
      </c>
      <c r="R367">
        <v>135</v>
      </c>
      <c r="S367">
        <v>5</v>
      </c>
      <c r="T367" t="s">
        <v>1575</v>
      </c>
      <c r="U367" t="s">
        <v>1940</v>
      </c>
      <c r="V367" t="s">
        <v>1942</v>
      </c>
      <c r="W367" t="s">
        <v>476</v>
      </c>
      <c r="X367" t="s">
        <v>155</v>
      </c>
      <c r="Y367" t="s">
        <v>7</v>
      </c>
      <c r="Z367" t="s">
        <v>184</v>
      </c>
      <c r="AA367">
        <v>45096</v>
      </c>
      <c r="AB367" t="s">
        <v>1947</v>
      </c>
      <c r="AC367" t="s">
        <v>1948</v>
      </c>
      <c r="AD367">
        <v>29</v>
      </c>
      <c r="AE367" t="s">
        <v>1949</v>
      </c>
      <c r="AJ367" t="s">
        <v>1942</v>
      </c>
    </row>
    <row r="368" spans="1:36">
      <c r="A368">
        <v>5089</v>
      </c>
      <c r="B368" t="s">
        <v>167</v>
      </c>
      <c r="C368" t="s">
        <v>2336</v>
      </c>
      <c r="D368" t="s">
        <v>2940</v>
      </c>
      <c r="E368" t="s">
        <v>197</v>
      </c>
      <c r="F368" t="s">
        <v>1956</v>
      </c>
      <c r="G368" t="s">
        <v>2362</v>
      </c>
      <c r="H368" t="s">
        <v>2396</v>
      </c>
      <c r="I368" t="s">
        <v>1952</v>
      </c>
      <c r="J368" t="s">
        <v>2941</v>
      </c>
      <c r="K368" t="s">
        <v>974</v>
      </c>
      <c r="L368" t="s">
        <v>177</v>
      </c>
      <c r="M368" t="s">
        <v>6</v>
      </c>
      <c r="N368">
        <v>89011</v>
      </c>
      <c r="O368" t="s">
        <v>1960</v>
      </c>
      <c r="P368">
        <v>36.0547823868745</v>
      </c>
      <c r="Q368">
        <v>-115.02413591731801</v>
      </c>
      <c r="U368" t="s">
        <v>2940</v>
      </c>
      <c r="V368" t="s">
        <v>1952</v>
      </c>
      <c r="W368" t="s">
        <v>974</v>
      </c>
      <c r="X368" t="s">
        <v>177</v>
      </c>
      <c r="Y368" t="s">
        <v>6</v>
      </c>
      <c r="Z368" t="s">
        <v>2346</v>
      </c>
      <c r="AA368">
        <v>44418</v>
      </c>
      <c r="AB368" t="s">
        <v>1957</v>
      </c>
      <c r="AC368" t="s">
        <v>1958</v>
      </c>
      <c r="AD368">
        <v>22</v>
      </c>
      <c r="AE368" t="s">
        <v>2942</v>
      </c>
      <c r="AJ368" t="s">
        <v>1952</v>
      </c>
    </row>
    <row r="369" spans="1:36">
      <c r="A369">
        <v>5090</v>
      </c>
      <c r="B369" t="s">
        <v>167</v>
      </c>
      <c r="C369" t="s">
        <v>2336</v>
      </c>
      <c r="D369" t="s">
        <v>2940</v>
      </c>
      <c r="E369" t="s">
        <v>197</v>
      </c>
      <c r="F369" t="s">
        <v>1956</v>
      </c>
      <c r="G369" t="s">
        <v>2362</v>
      </c>
      <c r="H369" t="s">
        <v>2363</v>
      </c>
      <c r="I369" t="s">
        <v>1952</v>
      </c>
      <c r="J369" t="s">
        <v>2943</v>
      </c>
      <c r="K369" t="s">
        <v>2944</v>
      </c>
      <c r="L369" t="s">
        <v>985</v>
      </c>
      <c r="M369" t="s">
        <v>6</v>
      </c>
      <c r="N369">
        <v>78655</v>
      </c>
      <c r="O369" t="s">
        <v>2945</v>
      </c>
      <c r="P369">
        <v>30.553188565654999</v>
      </c>
      <c r="Q369">
        <v>-97.683538819268094</v>
      </c>
      <c r="U369" t="s">
        <v>2940</v>
      </c>
      <c r="V369" t="s">
        <v>1952</v>
      </c>
      <c r="W369" t="s">
        <v>974</v>
      </c>
      <c r="X369" t="s">
        <v>177</v>
      </c>
      <c r="Y369" t="s">
        <v>6</v>
      </c>
      <c r="Z369" t="s">
        <v>2346</v>
      </c>
      <c r="AA369">
        <v>44418</v>
      </c>
      <c r="AB369" t="s">
        <v>1957</v>
      </c>
      <c r="AC369" t="s">
        <v>1958</v>
      </c>
      <c r="AD369">
        <v>22</v>
      </c>
      <c r="AE369" t="s">
        <v>2946</v>
      </c>
      <c r="AJ369" t="s">
        <v>1952</v>
      </c>
    </row>
    <row r="370" spans="1:36">
      <c r="A370">
        <v>5091</v>
      </c>
      <c r="B370" t="s">
        <v>167</v>
      </c>
      <c r="C370" t="s">
        <v>2336</v>
      </c>
      <c r="D370" t="s">
        <v>2940</v>
      </c>
      <c r="E370" t="s">
        <v>197</v>
      </c>
      <c r="F370" t="s">
        <v>2947</v>
      </c>
      <c r="G370" t="s">
        <v>2362</v>
      </c>
      <c r="H370" t="s">
        <v>2363</v>
      </c>
      <c r="I370" t="s">
        <v>1952</v>
      </c>
      <c r="J370" t="s">
        <v>2948</v>
      </c>
      <c r="K370" t="s">
        <v>2949</v>
      </c>
      <c r="L370" t="s">
        <v>753</v>
      </c>
      <c r="M370" t="s">
        <v>6</v>
      </c>
      <c r="N370" t="s">
        <v>2950</v>
      </c>
      <c r="O370" t="s">
        <v>2945</v>
      </c>
      <c r="P370">
        <v>42.603431525875401</v>
      </c>
      <c r="Q370">
        <v>-71.282438029461005</v>
      </c>
      <c r="U370" t="s">
        <v>2940</v>
      </c>
      <c r="V370" t="s">
        <v>1952</v>
      </c>
      <c r="W370" t="s">
        <v>974</v>
      </c>
      <c r="X370" t="s">
        <v>177</v>
      </c>
      <c r="Y370" t="s">
        <v>6</v>
      </c>
      <c r="Z370" t="s">
        <v>2346</v>
      </c>
      <c r="AA370">
        <v>44418</v>
      </c>
      <c r="AB370" t="s">
        <v>1957</v>
      </c>
      <c r="AC370" t="s">
        <v>1958</v>
      </c>
      <c r="AD370">
        <v>22</v>
      </c>
      <c r="AE370" t="s">
        <v>2951</v>
      </c>
      <c r="AJ370" t="s">
        <v>1952</v>
      </c>
    </row>
    <row r="371" spans="1:36">
      <c r="A371">
        <v>5092</v>
      </c>
      <c r="B371" t="s">
        <v>167</v>
      </c>
      <c r="C371" t="s">
        <v>2336</v>
      </c>
      <c r="D371" t="s">
        <v>2952</v>
      </c>
      <c r="E371" t="s">
        <v>197</v>
      </c>
      <c r="F371" t="s">
        <v>2953</v>
      </c>
      <c r="G371" t="s">
        <v>2362</v>
      </c>
      <c r="H371" t="s">
        <v>2428</v>
      </c>
      <c r="I371" t="s">
        <v>2954</v>
      </c>
      <c r="J371" t="s">
        <v>2955</v>
      </c>
      <c r="K371" t="s">
        <v>2956</v>
      </c>
      <c r="L371" t="s">
        <v>985</v>
      </c>
      <c r="M371" t="s">
        <v>6</v>
      </c>
      <c r="N371">
        <v>75051</v>
      </c>
      <c r="O371" t="s">
        <v>2957</v>
      </c>
      <c r="P371">
        <v>32.717857900550101</v>
      </c>
      <c r="Q371">
        <v>-97.024639560449103</v>
      </c>
      <c r="U371" t="s">
        <v>2958</v>
      </c>
      <c r="V371" t="s">
        <v>2954</v>
      </c>
      <c r="W371" t="s">
        <v>2959</v>
      </c>
      <c r="X371" t="s">
        <v>1873</v>
      </c>
      <c r="Y371" t="s">
        <v>6</v>
      </c>
      <c r="Z371" t="s">
        <v>2346</v>
      </c>
      <c r="AA371">
        <v>44418</v>
      </c>
      <c r="AB371" t="s">
        <v>2960</v>
      </c>
      <c r="AC371" t="s">
        <v>2961</v>
      </c>
      <c r="AD371">
        <v>30</v>
      </c>
      <c r="AE371" t="s">
        <v>2963</v>
      </c>
      <c r="AJ371" t="s">
        <v>2962</v>
      </c>
    </row>
    <row r="372" spans="1:36">
      <c r="A372">
        <v>5093</v>
      </c>
      <c r="B372" t="s">
        <v>167</v>
      </c>
      <c r="C372" t="s">
        <v>2336</v>
      </c>
      <c r="D372" t="s">
        <v>2964</v>
      </c>
      <c r="E372" t="s">
        <v>170</v>
      </c>
      <c r="F372" t="s">
        <v>2965</v>
      </c>
      <c r="G372" t="s">
        <v>2362</v>
      </c>
      <c r="H372" t="s">
        <v>2363</v>
      </c>
      <c r="I372" t="s">
        <v>2966</v>
      </c>
      <c r="J372" t="s">
        <v>2967</v>
      </c>
      <c r="K372" t="s">
        <v>2075</v>
      </c>
      <c r="L372" t="s">
        <v>249</v>
      </c>
      <c r="M372" t="s">
        <v>6</v>
      </c>
      <c r="N372">
        <v>95134</v>
      </c>
      <c r="O372" t="s">
        <v>2968</v>
      </c>
      <c r="P372">
        <v>37.4223</v>
      </c>
      <c r="Q372">
        <v>-121.956</v>
      </c>
      <c r="R372">
        <v>112</v>
      </c>
      <c r="U372" t="s">
        <v>2964</v>
      </c>
      <c r="V372" t="s">
        <v>2966</v>
      </c>
      <c r="W372" t="s">
        <v>2075</v>
      </c>
      <c r="X372" t="s">
        <v>249</v>
      </c>
      <c r="Y372" t="s">
        <v>6</v>
      </c>
      <c r="Z372" t="s">
        <v>240</v>
      </c>
      <c r="AA372">
        <v>44774</v>
      </c>
      <c r="AC372" t="s">
        <v>2969</v>
      </c>
      <c r="AD372">
        <v>30</v>
      </c>
      <c r="AJ372" t="s">
        <v>2966</v>
      </c>
    </row>
    <row r="373" spans="1:36">
      <c r="A373">
        <v>5094</v>
      </c>
      <c r="B373" t="s">
        <v>167</v>
      </c>
      <c r="C373" t="s">
        <v>2336</v>
      </c>
      <c r="D373" t="s">
        <v>2970</v>
      </c>
      <c r="E373" t="s">
        <v>197</v>
      </c>
      <c r="F373" t="s">
        <v>2971</v>
      </c>
      <c r="G373" t="s">
        <v>2339</v>
      </c>
      <c r="H373" t="s">
        <v>2698</v>
      </c>
      <c r="I373" t="s">
        <v>2972</v>
      </c>
      <c r="J373" t="s">
        <v>2973</v>
      </c>
      <c r="K373" t="s">
        <v>2974</v>
      </c>
      <c r="L373" t="s">
        <v>435</v>
      </c>
      <c r="M373" t="s">
        <v>6</v>
      </c>
      <c r="N373">
        <v>48079</v>
      </c>
      <c r="P373">
        <v>42.852591817131703</v>
      </c>
      <c r="Q373">
        <v>-82.495335004873198</v>
      </c>
      <c r="R373">
        <v>300</v>
      </c>
      <c r="U373" t="s">
        <v>2975</v>
      </c>
      <c r="V373" t="s">
        <v>2972</v>
      </c>
      <c r="W373" t="s">
        <v>897</v>
      </c>
      <c r="X373" t="s">
        <v>435</v>
      </c>
      <c r="Y373" t="s">
        <v>6</v>
      </c>
      <c r="Z373" t="s">
        <v>184</v>
      </c>
      <c r="AA373">
        <v>45096</v>
      </c>
      <c r="AB373" t="s">
        <v>2976</v>
      </c>
      <c r="AC373" t="s">
        <v>2977</v>
      </c>
      <c r="AD373">
        <v>30</v>
      </c>
      <c r="AJ373" t="s">
        <v>2978</v>
      </c>
    </row>
    <row r="374" spans="1:36">
      <c r="A374">
        <v>5095</v>
      </c>
      <c r="B374" t="s">
        <v>195</v>
      </c>
      <c r="C374" t="s">
        <v>2336</v>
      </c>
      <c r="D374" t="s">
        <v>2979</v>
      </c>
      <c r="E374" t="s">
        <v>197</v>
      </c>
      <c r="F374" t="s">
        <v>2979</v>
      </c>
      <c r="G374" t="s">
        <v>2362</v>
      </c>
      <c r="H374" t="s">
        <v>2363</v>
      </c>
      <c r="I374" t="s">
        <v>2980</v>
      </c>
      <c r="J374" t="s">
        <v>2981</v>
      </c>
      <c r="K374" t="s">
        <v>1857</v>
      </c>
      <c r="L374" t="s">
        <v>806</v>
      </c>
      <c r="M374" t="s">
        <v>6</v>
      </c>
      <c r="N374">
        <v>13760</v>
      </c>
      <c r="O374" t="s">
        <v>2982</v>
      </c>
      <c r="P374">
        <v>42.09</v>
      </c>
      <c r="Q374">
        <v>-76.040000000000006</v>
      </c>
      <c r="R374">
        <v>200</v>
      </c>
      <c r="S374">
        <v>32</v>
      </c>
      <c r="T374" t="s">
        <v>1575</v>
      </c>
      <c r="U374" t="s">
        <v>2979</v>
      </c>
      <c r="V374" t="s">
        <v>2980</v>
      </c>
      <c r="W374" t="s">
        <v>1857</v>
      </c>
      <c r="X374" t="s">
        <v>806</v>
      </c>
      <c r="Y374" t="s">
        <v>6</v>
      </c>
      <c r="Z374" t="s">
        <v>240</v>
      </c>
      <c r="AA374">
        <v>44777</v>
      </c>
      <c r="AB374" t="s">
        <v>2983</v>
      </c>
      <c r="AC374" t="s">
        <v>2984</v>
      </c>
      <c r="AD374">
        <v>21</v>
      </c>
      <c r="AE374" t="s">
        <v>1563</v>
      </c>
      <c r="AJ374" t="s">
        <v>2985</v>
      </c>
    </row>
    <row r="375" spans="1:36">
      <c r="A375">
        <v>5096</v>
      </c>
      <c r="B375" t="s">
        <v>389</v>
      </c>
      <c r="C375" t="s">
        <v>2336</v>
      </c>
      <c r="D375" t="s">
        <v>1971</v>
      </c>
      <c r="E375" t="s">
        <v>197</v>
      </c>
      <c r="F375" t="s">
        <v>1972</v>
      </c>
      <c r="G375" t="s">
        <v>2362</v>
      </c>
      <c r="H375" t="s">
        <v>2363</v>
      </c>
      <c r="I375" t="s">
        <v>1974</v>
      </c>
      <c r="J375" t="s">
        <v>1975</v>
      </c>
      <c r="K375" t="s">
        <v>1147</v>
      </c>
      <c r="L375" t="s">
        <v>1148</v>
      </c>
      <c r="M375" t="s">
        <v>6</v>
      </c>
      <c r="N375">
        <v>37040</v>
      </c>
      <c r="P375">
        <v>36.587270686140997</v>
      </c>
      <c r="Q375">
        <v>-87.260910730624602</v>
      </c>
      <c r="R375">
        <v>287</v>
      </c>
      <c r="S375">
        <v>2</v>
      </c>
      <c r="T375" t="s">
        <v>2767</v>
      </c>
      <c r="U375" t="s">
        <v>1971</v>
      </c>
      <c r="V375" t="s">
        <v>1974</v>
      </c>
      <c r="W375" t="s">
        <v>1976</v>
      </c>
      <c r="X375" t="s">
        <v>985</v>
      </c>
      <c r="Y375" t="s">
        <v>6</v>
      </c>
      <c r="Z375" t="s">
        <v>184</v>
      </c>
      <c r="AA375">
        <v>45096</v>
      </c>
      <c r="AB375" t="s">
        <v>2986</v>
      </c>
      <c r="AC375" t="s">
        <v>2987</v>
      </c>
      <c r="AD375">
        <v>26</v>
      </c>
      <c r="AE375" t="s">
        <v>2988</v>
      </c>
      <c r="AJ375" t="s">
        <v>1979</v>
      </c>
    </row>
    <row r="376" spans="1:36">
      <c r="A376">
        <v>5097</v>
      </c>
      <c r="B376" t="s">
        <v>389</v>
      </c>
      <c r="C376" t="s">
        <v>2336</v>
      </c>
      <c r="D376" t="s">
        <v>1971</v>
      </c>
      <c r="E376" t="s">
        <v>197</v>
      </c>
      <c r="F376" t="s">
        <v>1972</v>
      </c>
      <c r="G376" t="s">
        <v>2362</v>
      </c>
      <c r="H376" t="s">
        <v>2396</v>
      </c>
      <c r="I376" t="s">
        <v>1974</v>
      </c>
      <c r="J376" t="s">
        <v>1975</v>
      </c>
      <c r="K376" t="s">
        <v>1147</v>
      </c>
      <c r="L376" t="s">
        <v>1148</v>
      </c>
      <c r="M376" t="s">
        <v>6</v>
      </c>
      <c r="N376">
        <v>37040</v>
      </c>
      <c r="P376">
        <v>36.587270686140997</v>
      </c>
      <c r="Q376">
        <v>-87.260910730624602</v>
      </c>
      <c r="R376">
        <v>287</v>
      </c>
      <c r="S376">
        <v>2</v>
      </c>
      <c r="T376" t="s">
        <v>2767</v>
      </c>
      <c r="U376" t="s">
        <v>1971</v>
      </c>
      <c r="V376" t="s">
        <v>1974</v>
      </c>
      <c r="W376" t="s">
        <v>1976</v>
      </c>
      <c r="X376" t="s">
        <v>985</v>
      </c>
      <c r="Y376" t="s">
        <v>6</v>
      </c>
      <c r="Z376" t="s">
        <v>184</v>
      </c>
      <c r="AA376">
        <v>45096</v>
      </c>
      <c r="AB376" t="s">
        <v>2989</v>
      </c>
      <c r="AC376" t="s">
        <v>2987</v>
      </c>
      <c r="AD376">
        <v>26</v>
      </c>
      <c r="AE376" t="s">
        <v>2990</v>
      </c>
      <c r="AJ376" t="s">
        <v>1979</v>
      </c>
    </row>
    <row r="377" spans="1:36">
      <c r="A377">
        <v>5098</v>
      </c>
      <c r="B377" t="s">
        <v>167</v>
      </c>
      <c r="C377" t="s">
        <v>2336</v>
      </c>
      <c r="D377" t="s">
        <v>2991</v>
      </c>
      <c r="E377" t="s">
        <v>170</v>
      </c>
      <c r="F377" t="s">
        <v>2992</v>
      </c>
      <c r="G377" t="s">
        <v>2339</v>
      </c>
      <c r="H377" t="s">
        <v>2340</v>
      </c>
      <c r="I377" t="s">
        <v>2993</v>
      </c>
      <c r="J377" t="s">
        <v>2994</v>
      </c>
      <c r="K377" t="s">
        <v>2992</v>
      </c>
      <c r="L377" t="s">
        <v>841</v>
      </c>
      <c r="M377" t="s">
        <v>6</v>
      </c>
      <c r="N377">
        <v>62640</v>
      </c>
      <c r="O377" t="s">
        <v>2995</v>
      </c>
      <c r="P377">
        <v>39.451264668396099</v>
      </c>
      <c r="Q377">
        <v>-89.777437089088195</v>
      </c>
      <c r="U377" t="s">
        <v>2991</v>
      </c>
      <c r="V377" t="s">
        <v>2996</v>
      </c>
      <c r="W377" t="s">
        <v>2000</v>
      </c>
      <c r="X377" t="s">
        <v>2997</v>
      </c>
      <c r="Y377" t="s">
        <v>692</v>
      </c>
      <c r="Z377" t="s">
        <v>184</v>
      </c>
      <c r="AA377">
        <v>44443</v>
      </c>
      <c r="AC377" t="s">
        <v>2998</v>
      </c>
      <c r="AD377">
        <v>30</v>
      </c>
    </row>
    <row r="378" spans="1:36">
      <c r="A378">
        <v>5099</v>
      </c>
      <c r="B378" t="s">
        <v>167</v>
      </c>
      <c r="C378" t="s">
        <v>2336</v>
      </c>
      <c r="D378" t="s">
        <v>2991</v>
      </c>
      <c r="E378" t="s">
        <v>170</v>
      </c>
      <c r="F378" t="s">
        <v>2999</v>
      </c>
      <c r="G378" t="s">
        <v>2339</v>
      </c>
      <c r="H378" t="s">
        <v>2340</v>
      </c>
      <c r="I378" t="s">
        <v>2993</v>
      </c>
      <c r="J378" t="s">
        <v>3000</v>
      </c>
      <c r="K378" t="s">
        <v>2999</v>
      </c>
      <c r="L378" t="s">
        <v>2038</v>
      </c>
      <c r="M378" t="s">
        <v>6</v>
      </c>
      <c r="N378">
        <v>66801</v>
      </c>
      <c r="O378" t="s">
        <v>3001</v>
      </c>
      <c r="P378">
        <v>38.400170976908598</v>
      </c>
      <c r="Q378">
        <v>-96.155013802613695</v>
      </c>
      <c r="U378" t="s">
        <v>2991</v>
      </c>
      <c r="V378" t="s">
        <v>2996</v>
      </c>
      <c r="W378" t="s">
        <v>2000</v>
      </c>
      <c r="X378" t="s">
        <v>2997</v>
      </c>
      <c r="Y378" t="s">
        <v>692</v>
      </c>
      <c r="Z378" t="s">
        <v>184</v>
      </c>
      <c r="AA378">
        <v>44443</v>
      </c>
      <c r="AC378" t="s">
        <v>2998</v>
      </c>
      <c r="AD378">
        <v>30</v>
      </c>
      <c r="AJ378" t="s">
        <v>2993</v>
      </c>
    </row>
    <row r="379" spans="1:36">
      <c r="A379">
        <v>5100</v>
      </c>
      <c r="B379" t="s">
        <v>167</v>
      </c>
      <c r="C379" t="s">
        <v>2336</v>
      </c>
      <c r="D379" t="s">
        <v>2991</v>
      </c>
      <c r="E379" t="s">
        <v>170</v>
      </c>
      <c r="F379" t="s">
        <v>3002</v>
      </c>
      <c r="G379" t="s">
        <v>2339</v>
      </c>
      <c r="H379" t="s">
        <v>2340</v>
      </c>
      <c r="I379" t="s">
        <v>2993</v>
      </c>
      <c r="J379" t="s">
        <v>3003</v>
      </c>
      <c r="K379" t="s">
        <v>3002</v>
      </c>
      <c r="L379" t="s">
        <v>855</v>
      </c>
      <c r="M379" t="s">
        <v>6</v>
      </c>
      <c r="N379">
        <v>30906</v>
      </c>
      <c r="O379" t="s">
        <v>3004</v>
      </c>
      <c r="P379">
        <v>33.435726299474602</v>
      </c>
      <c r="Q379">
        <v>-82.000986387414699</v>
      </c>
      <c r="U379" t="s">
        <v>2991</v>
      </c>
      <c r="V379" t="s">
        <v>2996</v>
      </c>
      <c r="W379" t="s">
        <v>2000</v>
      </c>
      <c r="X379" t="s">
        <v>2997</v>
      </c>
      <c r="Y379" t="s">
        <v>692</v>
      </c>
      <c r="Z379" t="s">
        <v>184</v>
      </c>
      <c r="AA379">
        <v>44443</v>
      </c>
      <c r="AC379" t="s">
        <v>2998</v>
      </c>
      <c r="AD379">
        <v>30</v>
      </c>
      <c r="AJ379" t="s">
        <v>2993</v>
      </c>
    </row>
    <row r="380" spans="1:36">
      <c r="A380">
        <v>5101</v>
      </c>
      <c r="B380" t="s">
        <v>167</v>
      </c>
      <c r="C380" t="s">
        <v>2336</v>
      </c>
      <c r="D380" t="s">
        <v>2991</v>
      </c>
      <c r="E380" t="s">
        <v>170</v>
      </c>
      <c r="F380" t="s">
        <v>3005</v>
      </c>
      <c r="G380" t="s">
        <v>2339</v>
      </c>
      <c r="H380" t="s">
        <v>2340</v>
      </c>
      <c r="I380" t="s">
        <v>2993</v>
      </c>
      <c r="J380" t="s">
        <v>3006</v>
      </c>
      <c r="K380" t="s">
        <v>3005</v>
      </c>
      <c r="L380" t="s">
        <v>802</v>
      </c>
      <c r="M380" t="s">
        <v>6</v>
      </c>
      <c r="N380">
        <v>46516</v>
      </c>
      <c r="O380" t="s">
        <v>3004</v>
      </c>
      <c r="P380">
        <v>41.6875897972796</v>
      </c>
      <c r="Q380">
        <v>-85.918635402507306</v>
      </c>
      <c r="U380" t="s">
        <v>2991</v>
      </c>
      <c r="V380" t="s">
        <v>2996</v>
      </c>
      <c r="W380" t="s">
        <v>2000</v>
      </c>
      <c r="X380" t="s">
        <v>2997</v>
      </c>
      <c r="Y380" t="s">
        <v>692</v>
      </c>
      <c r="Z380" t="s">
        <v>184</v>
      </c>
      <c r="AA380">
        <v>44443</v>
      </c>
      <c r="AC380" t="s">
        <v>2998</v>
      </c>
      <c r="AD380">
        <v>30</v>
      </c>
      <c r="AJ380" t="s">
        <v>2993</v>
      </c>
    </row>
    <row r="381" spans="1:36">
      <c r="A381">
        <v>5102</v>
      </c>
      <c r="B381" t="s">
        <v>230</v>
      </c>
      <c r="C381" t="s">
        <v>2336</v>
      </c>
      <c r="D381" t="s">
        <v>3007</v>
      </c>
      <c r="E381" t="s">
        <v>197</v>
      </c>
      <c r="F381" t="s">
        <v>3007</v>
      </c>
      <c r="G381" t="s">
        <v>2339</v>
      </c>
      <c r="H381" t="s">
        <v>2340</v>
      </c>
      <c r="I381" t="s">
        <v>3008</v>
      </c>
      <c r="J381" t="s">
        <v>3009</v>
      </c>
      <c r="K381" t="s">
        <v>987</v>
      </c>
      <c r="L381" t="s">
        <v>753</v>
      </c>
      <c r="M381" t="s">
        <v>6</v>
      </c>
      <c r="N381" t="s">
        <v>3010</v>
      </c>
      <c r="O381" t="s">
        <v>3011</v>
      </c>
      <c r="P381">
        <v>42.344507147154701</v>
      </c>
      <c r="Q381">
        <v>-71.031102117183707</v>
      </c>
      <c r="R381">
        <v>18</v>
      </c>
      <c r="U381" t="s">
        <v>3007</v>
      </c>
      <c r="V381" t="s">
        <v>3008</v>
      </c>
      <c r="W381" t="s">
        <v>987</v>
      </c>
      <c r="X381" t="s">
        <v>753</v>
      </c>
      <c r="Y381" t="s">
        <v>6</v>
      </c>
      <c r="Z381" t="s">
        <v>184</v>
      </c>
      <c r="AA381">
        <v>44774</v>
      </c>
      <c r="AB381" t="s">
        <v>3012</v>
      </c>
      <c r="AC381" t="s">
        <v>3013</v>
      </c>
      <c r="AD381">
        <v>30</v>
      </c>
      <c r="AE381" t="s">
        <v>3015</v>
      </c>
      <c r="AJ381" t="s">
        <v>3014</v>
      </c>
    </row>
    <row r="382" spans="1:36">
      <c r="A382">
        <v>5103</v>
      </c>
      <c r="B382" t="s">
        <v>230</v>
      </c>
      <c r="C382" t="s">
        <v>2336</v>
      </c>
      <c r="D382" t="s">
        <v>1991</v>
      </c>
      <c r="E382" t="s">
        <v>170</v>
      </c>
      <c r="F382" t="s">
        <v>3016</v>
      </c>
      <c r="G382" t="s">
        <v>2362</v>
      </c>
      <c r="H382" t="s">
        <v>2363</v>
      </c>
      <c r="I382" t="s">
        <v>1987</v>
      </c>
      <c r="J382" t="s">
        <v>3017</v>
      </c>
      <c r="K382" t="s">
        <v>1989</v>
      </c>
      <c r="L382" t="s">
        <v>435</v>
      </c>
      <c r="M382" t="s">
        <v>6</v>
      </c>
      <c r="N382">
        <v>48103</v>
      </c>
      <c r="O382" t="s">
        <v>1990</v>
      </c>
      <c r="P382">
        <v>42.288831620363503</v>
      </c>
      <c r="Q382">
        <v>-83.847144367015801</v>
      </c>
      <c r="R382">
        <v>118</v>
      </c>
      <c r="U382" t="s">
        <v>1991</v>
      </c>
      <c r="V382" t="s">
        <v>1987</v>
      </c>
      <c r="W382" t="s">
        <v>1992</v>
      </c>
      <c r="X382" t="s">
        <v>841</v>
      </c>
      <c r="Y382" t="s">
        <v>6</v>
      </c>
      <c r="Z382" t="s">
        <v>2346</v>
      </c>
      <c r="AA382">
        <v>44418</v>
      </c>
      <c r="AB382" t="s">
        <v>1993</v>
      </c>
      <c r="AC382" t="s">
        <v>1994</v>
      </c>
      <c r="AD382">
        <v>29</v>
      </c>
      <c r="AJ382" t="s">
        <v>1995</v>
      </c>
    </row>
    <row r="383" spans="1:36">
      <c r="A383">
        <v>5104</v>
      </c>
      <c r="B383" t="s">
        <v>167</v>
      </c>
      <c r="C383" t="s">
        <v>2336</v>
      </c>
      <c r="D383" t="s">
        <v>3018</v>
      </c>
      <c r="E383" t="s">
        <v>197</v>
      </c>
      <c r="F383" t="s">
        <v>3019</v>
      </c>
      <c r="G383" t="s">
        <v>2362</v>
      </c>
      <c r="H383" t="s">
        <v>2396</v>
      </c>
      <c r="I383" t="s">
        <v>3020</v>
      </c>
      <c r="J383" t="s">
        <v>3021</v>
      </c>
      <c r="K383" t="s">
        <v>3022</v>
      </c>
      <c r="L383" t="s">
        <v>1048</v>
      </c>
      <c r="M383" t="s">
        <v>6</v>
      </c>
      <c r="N383">
        <v>90058</v>
      </c>
      <c r="O383" t="s">
        <v>3023</v>
      </c>
      <c r="P383">
        <v>32.779160682033101</v>
      </c>
      <c r="Q383">
        <v>-111.50682859018499</v>
      </c>
      <c r="R383">
        <v>151</v>
      </c>
      <c r="U383" t="s">
        <v>3018</v>
      </c>
      <c r="V383" t="s">
        <v>3020</v>
      </c>
      <c r="W383" t="s">
        <v>3024</v>
      </c>
      <c r="X383" t="s">
        <v>1048</v>
      </c>
      <c r="Y383" t="s">
        <v>6</v>
      </c>
      <c r="Z383" t="s">
        <v>184</v>
      </c>
      <c r="AA383">
        <v>45096</v>
      </c>
      <c r="AB383" t="s">
        <v>3025</v>
      </c>
      <c r="AC383" t="s">
        <v>3026</v>
      </c>
      <c r="AD383">
        <v>29</v>
      </c>
      <c r="AE383" t="s">
        <v>3028</v>
      </c>
      <c r="AJ383" t="s">
        <v>3027</v>
      </c>
    </row>
    <row r="384" spans="1:36">
      <c r="A384">
        <v>5105</v>
      </c>
      <c r="B384" t="s">
        <v>167</v>
      </c>
      <c r="C384" t="s">
        <v>2336</v>
      </c>
      <c r="D384" t="s">
        <v>3018</v>
      </c>
      <c r="E384" t="s">
        <v>197</v>
      </c>
      <c r="F384" t="s">
        <v>3019</v>
      </c>
      <c r="G384" t="s">
        <v>2362</v>
      </c>
      <c r="H384" t="s">
        <v>2363</v>
      </c>
      <c r="I384" t="s">
        <v>3020</v>
      </c>
      <c r="J384" t="s">
        <v>3021</v>
      </c>
      <c r="K384" t="s">
        <v>3022</v>
      </c>
      <c r="L384" t="s">
        <v>1048</v>
      </c>
      <c r="M384" t="s">
        <v>6</v>
      </c>
      <c r="N384">
        <v>90058</v>
      </c>
      <c r="O384" t="s">
        <v>3023</v>
      </c>
      <c r="P384">
        <v>32.779160682033101</v>
      </c>
      <c r="Q384">
        <v>-111.50682859018499</v>
      </c>
      <c r="R384">
        <v>151</v>
      </c>
      <c r="U384" t="s">
        <v>3018</v>
      </c>
      <c r="V384" t="s">
        <v>3020</v>
      </c>
      <c r="W384" t="s">
        <v>3024</v>
      </c>
      <c r="X384" t="s">
        <v>1048</v>
      </c>
      <c r="Y384" t="s">
        <v>6</v>
      </c>
      <c r="Z384" t="s">
        <v>184</v>
      </c>
      <c r="AA384">
        <v>45096</v>
      </c>
      <c r="AB384" t="s">
        <v>3025</v>
      </c>
      <c r="AC384" t="s">
        <v>3026</v>
      </c>
      <c r="AD384">
        <v>29</v>
      </c>
      <c r="AE384" t="s">
        <v>3029</v>
      </c>
      <c r="AJ384" t="s">
        <v>3020</v>
      </c>
    </row>
    <row r="385" spans="1:36">
      <c r="A385">
        <v>5106</v>
      </c>
      <c r="B385" t="s">
        <v>167</v>
      </c>
      <c r="C385" t="s">
        <v>2336</v>
      </c>
      <c r="D385" t="s">
        <v>3030</v>
      </c>
      <c r="E385" t="s">
        <v>170</v>
      </c>
      <c r="F385" t="s">
        <v>3030</v>
      </c>
      <c r="G385" t="s">
        <v>2339</v>
      </c>
      <c r="H385" t="s">
        <v>2675</v>
      </c>
      <c r="I385" t="s">
        <v>3031</v>
      </c>
      <c r="J385" t="s">
        <v>3032</v>
      </c>
      <c r="K385" t="s">
        <v>3033</v>
      </c>
      <c r="L385" t="s">
        <v>212</v>
      </c>
      <c r="M385" t="s">
        <v>7</v>
      </c>
      <c r="N385" t="s">
        <v>3034</v>
      </c>
      <c r="O385" t="s">
        <v>3035</v>
      </c>
      <c r="P385">
        <v>43.5066379659118</v>
      </c>
      <c r="Q385">
        <v>-80.537485327494807</v>
      </c>
      <c r="U385" t="s">
        <v>3036</v>
      </c>
      <c r="V385" t="s">
        <v>3031</v>
      </c>
      <c r="W385" t="s">
        <v>3037</v>
      </c>
      <c r="X385" t="s">
        <v>249</v>
      </c>
      <c r="Y385" t="s">
        <v>6</v>
      </c>
      <c r="Z385" t="s">
        <v>2346</v>
      </c>
      <c r="AA385">
        <v>44418</v>
      </c>
      <c r="AB385" t="s">
        <v>3038</v>
      </c>
      <c r="AC385" t="s">
        <v>3039</v>
      </c>
      <c r="AD385">
        <v>9</v>
      </c>
      <c r="AE385" t="s">
        <v>3041</v>
      </c>
      <c r="AJ385" t="s">
        <v>3040</v>
      </c>
    </row>
    <row r="386" spans="1:36">
      <c r="A386">
        <v>5107</v>
      </c>
      <c r="B386" t="s">
        <v>195</v>
      </c>
      <c r="C386" t="s">
        <v>2336</v>
      </c>
      <c r="D386" t="s">
        <v>3042</v>
      </c>
      <c r="E386" t="s">
        <v>197</v>
      </c>
      <c r="F386" t="s">
        <v>3043</v>
      </c>
      <c r="G386" t="s">
        <v>2339</v>
      </c>
      <c r="H386" t="s">
        <v>2445</v>
      </c>
      <c r="I386" t="s">
        <v>3044</v>
      </c>
      <c r="J386" t="s">
        <v>3045</v>
      </c>
      <c r="K386" t="s">
        <v>3046</v>
      </c>
      <c r="L386" t="s">
        <v>3047</v>
      </c>
      <c r="M386" t="s">
        <v>6</v>
      </c>
      <c r="P386">
        <v>33.3459</v>
      </c>
      <c r="Q386">
        <v>-84.109099999999998</v>
      </c>
      <c r="R386">
        <v>160</v>
      </c>
      <c r="U386" t="s">
        <v>3042</v>
      </c>
      <c r="V386" t="s">
        <v>3044</v>
      </c>
      <c r="W386" t="s">
        <v>3048</v>
      </c>
      <c r="Y386" t="s">
        <v>2871</v>
      </c>
      <c r="Z386" t="s">
        <v>184</v>
      </c>
      <c r="AA386">
        <v>45305</v>
      </c>
      <c r="AB386" t="s">
        <v>3049</v>
      </c>
      <c r="AC386" t="s">
        <v>3050</v>
      </c>
      <c r="AD386">
        <v>30</v>
      </c>
      <c r="AE386" t="s">
        <v>3051</v>
      </c>
    </row>
    <row r="387" spans="1:36">
      <c r="A387">
        <v>5108</v>
      </c>
      <c r="B387" t="s">
        <v>167</v>
      </c>
      <c r="C387" t="s">
        <v>2336</v>
      </c>
      <c r="D387" t="s">
        <v>3052</v>
      </c>
      <c r="E387" t="s">
        <v>197</v>
      </c>
      <c r="F387" t="s">
        <v>3052</v>
      </c>
      <c r="G387" t="s">
        <v>2362</v>
      </c>
      <c r="H387" t="s">
        <v>2363</v>
      </c>
      <c r="I387" t="s">
        <v>3053</v>
      </c>
      <c r="J387" t="s">
        <v>3054</v>
      </c>
      <c r="K387" t="s">
        <v>2366</v>
      </c>
      <c r="L387" t="s">
        <v>249</v>
      </c>
      <c r="M387" t="s">
        <v>6</v>
      </c>
      <c r="N387">
        <v>94804</v>
      </c>
      <c r="O387" t="s">
        <v>3055</v>
      </c>
      <c r="P387">
        <v>37.909999999999997</v>
      </c>
      <c r="Q387">
        <v>-122.3</v>
      </c>
      <c r="R387">
        <v>400</v>
      </c>
      <c r="S387">
        <v>4</v>
      </c>
      <c r="T387" t="s">
        <v>1575</v>
      </c>
      <c r="U387" t="s">
        <v>3052</v>
      </c>
      <c r="V387" t="s">
        <v>3053</v>
      </c>
      <c r="W387" t="s">
        <v>2366</v>
      </c>
      <c r="X387" t="s">
        <v>249</v>
      </c>
      <c r="Y387" t="s">
        <v>6</v>
      </c>
      <c r="Z387" t="s">
        <v>240</v>
      </c>
      <c r="AA387">
        <v>44774</v>
      </c>
      <c r="AB387" t="s">
        <v>3056</v>
      </c>
      <c r="AC387" t="s">
        <v>3057</v>
      </c>
      <c r="AD387">
        <v>16</v>
      </c>
      <c r="AE387" t="s">
        <v>3059</v>
      </c>
      <c r="AJ387" t="s">
        <v>3058</v>
      </c>
    </row>
    <row r="388" spans="1:36">
      <c r="A388">
        <v>5109</v>
      </c>
      <c r="B388" t="s">
        <v>389</v>
      </c>
      <c r="C388" t="s">
        <v>2336</v>
      </c>
      <c r="D388" t="s">
        <v>2024</v>
      </c>
      <c r="E388" t="s">
        <v>197</v>
      </c>
      <c r="F388" t="s">
        <v>2025</v>
      </c>
      <c r="G388" t="s">
        <v>2362</v>
      </c>
      <c r="H388" t="s">
        <v>2363</v>
      </c>
      <c r="I388" t="s">
        <v>2026</v>
      </c>
      <c r="J388" t="s">
        <v>2027</v>
      </c>
      <c r="K388" t="s">
        <v>2028</v>
      </c>
      <c r="L388" t="s">
        <v>435</v>
      </c>
      <c r="M388" t="s">
        <v>6</v>
      </c>
      <c r="N388">
        <v>48111</v>
      </c>
      <c r="O388" t="s">
        <v>2029</v>
      </c>
      <c r="P388">
        <v>42.245867446516797</v>
      </c>
      <c r="Q388">
        <v>-83.546254357343301</v>
      </c>
      <c r="R388">
        <v>2100</v>
      </c>
      <c r="S388">
        <v>20</v>
      </c>
      <c r="T388" t="s">
        <v>826</v>
      </c>
      <c r="U388" t="s">
        <v>2024</v>
      </c>
      <c r="V388" t="s">
        <v>2026</v>
      </c>
      <c r="W388" t="s">
        <v>897</v>
      </c>
      <c r="X388" t="s">
        <v>435</v>
      </c>
      <c r="Y388" t="s">
        <v>6</v>
      </c>
      <c r="Z388" t="s">
        <v>184</v>
      </c>
      <c r="AA388">
        <v>45088</v>
      </c>
      <c r="AB388" t="s">
        <v>3060</v>
      </c>
      <c r="AC388" t="s">
        <v>3061</v>
      </c>
      <c r="AD388">
        <v>12</v>
      </c>
      <c r="AE388" t="s">
        <v>2033</v>
      </c>
      <c r="AJ388" t="s">
        <v>2032</v>
      </c>
    </row>
    <row r="389" spans="1:36">
      <c r="A389">
        <v>5110</v>
      </c>
      <c r="B389" t="s">
        <v>167</v>
      </c>
      <c r="C389" t="s">
        <v>2336</v>
      </c>
      <c r="D389" t="s">
        <v>3062</v>
      </c>
      <c r="E389" t="s">
        <v>170</v>
      </c>
      <c r="F389" t="s">
        <v>3062</v>
      </c>
      <c r="G389" t="s">
        <v>2362</v>
      </c>
      <c r="H389" t="s">
        <v>2428</v>
      </c>
      <c r="I389" t="s">
        <v>3063</v>
      </c>
      <c r="J389" t="s">
        <v>3064</v>
      </c>
      <c r="K389" t="s">
        <v>3065</v>
      </c>
      <c r="L389" t="s">
        <v>249</v>
      </c>
      <c r="M389" t="s">
        <v>6</v>
      </c>
      <c r="N389">
        <v>92592</v>
      </c>
      <c r="O389" t="s">
        <v>3066</v>
      </c>
      <c r="P389">
        <v>33.475909564958002</v>
      </c>
      <c r="Q389">
        <v>-117.09783027392101</v>
      </c>
      <c r="R389">
        <v>50</v>
      </c>
      <c r="U389" t="s">
        <v>3062</v>
      </c>
      <c r="V389" t="s">
        <v>3063</v>
      </c>
      <c r="W389" t="s">
        <v>3065</v>
      </c>
      <c r="X389" t="s">
        <v>249</v>
      </c>
      <c r="Y389" t="s">
        <v>6</v>
      </c>
      <c r="Z389" t="s">
        <v>184</v>
      </c>
      <c r="AA389">
        <v>44766</v>
      </c>
      <c r="AB389" t="s">
        <v>3067</v>
      </c>
      <c r="AC389" t="s">
        <v>3068</v>
      </c>
      <c r="AD389">
        <v>18</v>
      </c>
      <c r="AE389" t="s">
        <v>3069</v>
      </c>
      <c r="AJ389" t="s">
        <v>3063</v>
      </c>
    </row>
    <row r="390" spans="1:36">
      <c r="A390">
        <v>5111</v>
      </c>
      <c r="B390" t="s">
        <v>167</v>
      </c>
      <c r="C390" t="s">
        <v>2336</v>
      </c>
      <c r="D390" t="s">
        <v>3070</v>
      </c>
      <c r="E390" t="s">
        <v>170</v>
      </c>
      <c r="F390" t="s">
        <v>3071</v>
      </c>
      <c r="G390" t="s">
        <v>2339</v>
      </c>
      <c r="H390" t="s">
        <v>2340</v>
      </c>
      <c r="I390" t="s">
        <v>3072</v>
      </c>
      <c r="J390" t="s">
        <v>3073</v>
      </c>
      <c r="K390" t="s">
        <v>1742</v>
      </c>
      <c r="L390" t="s">
        <v>802</v>
      </c>
      <c r="M390" t="s">
        <v>6</v>
      </c>
      <c r="N390">
        <v>46220</v>
      </c>
      <c r="O390" t="s">
        <v>3074</v>
      </c>
      <c r="P390">
        <v>39.875533924177901</v>
      </c>
      <c r="Q390">
        <v>-86.084385115838003</v>
      </c>
      <c r="U390" t="s">
        <v>3075</v>
      </c>
      <c r="V390" t="s">
        <v>3072</v>
      </c>
      <c r="W390" t="s">
        <v>3076</v>
      </c>
      <c r="X390" t="s">
        <v>183</v>
      </c>
      <c r="Y390" t="s">
        <v>6</v>
      </c>
      <c r="Z390" t="s">
        <v>2346</v>
      </c>
      <c r="AA390">
        <v>44418</v>
      </c>
      <c r="AB390" t="s">
        <v>861</v>
      </c>
      <c r="AC390" t="s">
        <v>3077</v>
      </c>
      <c r="AD390">
        <v>15</v>
      </c>
      <c r="AE390" t="s">
        <v>3078</v>
      </c>
      <c r="AJ390" t="s">
        <v>3072</v>
      </c>
    </row>
    <row r="391" spans="1:36">
      <c r="A391">
        <v>5112</v>
      </c>
      <c r="B391" t="s">
        <v>167</v>
      </c>
      <c r="C391" t="s">
        <v>2336</v>
      </c>
      <c r="D391" t="s">
        <v>3079</v>
      </c>
      <c r="E391" t="s">
        <v>197</v>
      </c>
      <c r="F391" t="s">
        <v>3079</v>
      </c>
      <c r="G391" t="s">
        <v>2362</v>
      </c>
      <c r="H391" t="s">
        <v>2363</v>
      </c>
      <c r="I391" t="s">
        <v>3080</v>
      </c>
      <c r="J391" t="s">
        <v>3081</v>
      </c>
      <c r="K391" t="s">
        <v>3082</v>
      </c>
      <c r="L391" t="s">
        <v>249</v>
      </c>
      <c r="M391" t="s">
        <v>6</v>
      </c>
      <c r="N391">
        <v>94710</v>
      </c>
      <c r="O391" t="s">
        <v>3083</v>
      </c>
      <c r="P391">
        <v>37.869999999999997</v>
      </c>
      <c r="Q391">
        <v>-122.27</v>
      </c>
      <c r="R391">
        <v>50</v>
      </c>
      <c r="S391">
        <v>2000</v>
      </c>
      <c r="T391" t="s">
        <v>3084</v>
      </c>
      <c r="U391" t="s">
        <v>3079</v>
      </c>
      <c r="V391" t="s">
        <v>3080</v>
      </c>
      <c r="W391" t="s">
        <v>3082</v>
      </c>
      <c r="X391" t="s">
        <v>249</v>
      </c>
      <c r="Y391" t="s">
        <v>6</v>
      </c>
      <c r="Z391" t="s">
        <v>240</v>
      </c>
      <c r="AA391">
        <v>44774</v>
      </c>
      <c r="AB391" t="s">
        <v>3085</v>
      </c>
      <c r="AC391" t="s">
        <v>3086</v>
      </c>
      <c r="AD391">
        <v>30</v>
      </c>
      <c r="AE391" t="s">
        <v>1563</v>
      </c>
      <c r="AJ391" t="s">
        <v>3087</v>
      </c>
    </row>
    <row r="392" spans="1:36">
      <c r="A392">
        <v>5113</v>
      </c>
      <c r="B392" t="s">
        <v>389</v>
      </c>
      <c r="C392" t="s">
        <v>2336</v>
      </c>
      <c r="D392" t="s">
        <v>2050</v>
      </c>
      <c r="E392" t="s">
        <v>197</v>
      </c>
      <c r="F392" t="s">
        <v>2051</v>
      </c>
      <c r="G392" t="s">
        <v>2362</v>
      </c>
      <c r="H392" t="s">
        <v>2428</v>
      </c>
      <c r="I392" t="s">
        <v>2052</v>
      </c>
      <c r="K392" t="s">
        <v>2053</v>
      </c>
      <c r="L392" t="s">
        <v>782</v>
      </c>
      <c r="M392" t="s">
        <v>6</v>
      </c>
      <c r="N392">
        <v>29488</v>
      </c>
      <c r="P392">
        <v>32.905006720180602</v>
      </c>
      <c r="Q392">
        <v>-80.668964685056295</v>
      </c>
      <c r="R392">
        <v>575</v>
      </c>
      <c r="S392">
        <v>3</v>
      </c>
      <c r="T392" t="s">
        <v>826</v>
      </c>
      <c r="U392" t="s">
        <v>2054</v>
      </c>
      <c r="V392" t="s">
        <v>2055</v>
      </c>
      <c r="W392" t="s">
        <v>2056</v>
      </c>
      <c r="Y392" t="s">
        <v>2057</v>
      </c>
      <c r="Z392" t="s">
        <v>184</v>
      </c>
      <c r="AA392">
        <v>45096</v>
      </c>
      <c r="AB392" t="s">
        <v>2058</v>
      </c>
      <c r="AC392" t="s">
        <v>3088</v>
      </c>
      <c r="AD392">
        <v>20</v>
      </c>
      <c r="AE392" t="s">
        <v>2060</v>
      </c>
      <c r="AJ392" t="s">
        <v>2052</v>
      </c>
    </row>
    <row r="393" spans="1:36">
      <c r="A393">
        <v>5114</v>
      </c>
      <c r="B393" t="s">
        <v>167</v>
      </c>
      <c r="C393" t="s">
        <v>2336</v>
      </c>
      <c r="D393" t="s">
        <v>3089</v>
      </c>
      <c r="E393" t="s">
        <v>197</v>
      </c>
      <c r="F393" t="s">
        <v>3089</v>
      </c>
      <c r="G393" t="s">
        <v>2362</v>
      </c>
      <c r="H393" t="s">
        <v>2363</v>
      </c>
      <c r="I393" t="s">
        <v>3090</v>
      </c>
      <c r="J393" t="s">
        <v>3091</v>
      </c>
      <c r="K393" t="s">
        <v>3092</v>
      </c>
      <c r="L393" t="s">
        <v>183</v>
      </c>
      <c r="M393" t="s">
        <v>6</v>
      </c>
      <c r="N393">
        <v>27041</v>
      </c>
      <c r="O393" t="s">
        <v>3093</v>
      </c>
      <c r="P393">
        <v>36.395202493988002</v>
      </c>
      <c r="Q393">
        <v>-80.469783360407504</v>
      </c>
      <c r="R393">
        <v>30</v>
      </c>
      <c r="U393" t="s">
        <v>3094</v>
      </c>
      <c r="V393" t="s">
        <v>3090</v>
      </c>
      <c r="W393" t="s">
        <v>3092</v>
      </c>
      <c r="X393" t="s">
        <v>183</v>
      </c>
      <c r="Y393" t="s">
        <v>6</v>
      </c>
      <c r="Z393" t="s">
        <v>184</v>
      </c>
      <c r="AA393">
        <v>44766</v>
      </c>
      <c r="AB393" t="s">
        <v>3095</v>
      </c>
      <c r="AC393" t="s">
        <v>3096</v>
      </c>
      <c r="AD393">
        <v>27</v>
      </c>
      <c r="AE393" t="s">
        <v>3098</v>
      </c>
      <c r="AJ393" t="s">
        <v>3097</v>
      </c>
    </row>
    <row r="394" spans="1:36">
      <c r="A394">
        <v>5115</v>
      </c>
      <c r="B394" t="s">
        <v>167</v>
      </c>
      <c r="C394" t="s">
        <v>2336</v>
      </c>
      <c r="D394" t="s">
        <v>2061</v>
      </c>
      <c r="E394" t="s">
        <v>197</v>
      </c>
      <c r="F394" t="s">
        <v>3099</v>
      </c>
      <c r="G394" t="s">
        <v>2362</v>
      </c>
      <c r="H394" t="s">
        <v>2363</v>
      </c>
      <c r="I394" t="s">
        <v>2063</v>
      </c>
      <c r="J394" t="s">
        <v>3100</v>
      </c>
      <c r="K394" t="s">
        <v>3101</v>
      </c>
      <c r="L394" t="s">
        <v>249</v>
      </c>
      <c r="M394" t="s">
        <v>6</v>
      </c>
      <c r="N394">
        <v>91789</v>
      </c>
      <c r="O394" t="s">
        <v>3102</v>
      </c>
      <c r="P394">
        <v>34.0151918411471</v>
      </c>
      <c r="Q394">
        <v>-117.847515731578</v>
      </c>
      <c r="R394">
        <v>350</v>
      </c>
      <c r="U394" t="s">
        <v>2061</v>
      </c>
      <c r="V394" t="s">
        <v>2063</v>
      </c>
      <c r="W394" t="s">
        <v>2066</v>
      </c>
      <c r="X394" t="s">
        <v>249</v>
      </c>
      <c r="Y394" t="s">
        <v>6</v>
      </c>
      <c r="Z394" t="s">
        <v>2346</v>
      </c>
      <c r="AA394">
        <v>44418</v>
      </c>
      <c r="AB394" t="s">
        <v>3103</v>
      </c>
      <c r="AC394" t="s">
        <v>3104</v>
      </c>
      <c r="AD394">
        <v>26</v>
      </c>
      <c r="AE394" t="s">
        <v>3105</v>
      </c>
      <c r="AJ394" t="s">
        <v>2069</v>
      </c>
    </row>
    <row r="395" spans="1:36">
      <c r="A395">
        <v>5116</v>
      </c>
      <c r="B395" t="s">
        <v>167</v>
      </c>
      <c r="C395" t="s">
        <v>2336</v>
      </c>
      <c r="D395" t="s">
        <v>2061</v>
      </c>
      <c r="E395" t="s">
        <v>197</v>
      </c>
      <c r="F395" t="s">
        <v>3106</v>
      </c>
      <c r="G395" t="s">
        <v>2362</v>
      </c>
      <c r="H395" t="s">
        <v>2363</v>
      </c>
      <c r="I395" t="s">
        <v>2063</v>
      </c>
      <c r="J395" t="s">
        <v>3107</v>
      </c>
      <c r="K395" t="s">
        <v>3108</v>
      </c>
      <c r="L395" t="s">
        <v>782</v>
      </c>
      <c r="M395" t="s">
        <v>6</v>
      </c>
      <c r="N395">
        <v>29607</v>
      </c>
      <c r="O395" t="s">
        <v>3102</v>
      </c>
      <c r="P395">
        <v>34.803860458121399</v>
      </c>
      <c r="Q395">
        <v>-82.348022104339094</v>
      </c>
      <c r="R395">
        <v>350</v>
      </c>
      <c r="U395" t="s">
        <v>2061</v>
      </c>
      <c r="V395" t="s">
        <v>2063</v>
      </c>
      <c r="W395" t="s">
        <v>2066</v>
      </c>
      <c r="X395" t="s">
        <v>249</v>
      </c>
      <c r="Y395" t="s">
        <v>6</v>
      </c>
      <c r="Z395" t="s">
        <v>184</v>
      </c>
      <c r="AA395">
        <v>45096</v>
      </c>
      <c r="AB395" t="s">
        <v>3103</v>
      </c>
      <c r="AC395" t="s">
        <v>3109</v>
      </c>
      <c r="AD395">
        <v>29</v>
      </c>
      <c r="AE395" t="s">
        <v>3110</v>
      </c>
      <c r="AJ395" t="s">
        <v>2069</v>
      </c>
    </row>
    <row r="396" spans="1:36">
      <c r="A396">
        <v>5117</v>
      </c>
      <c r="B396" t="s">
        <v>167</v>
      </c>
      <c r="C396" t="s">
        <v>2336</v>
      </c>
      <c r="D396" t="s">
        <v>3111</v>
      </c>
      <c r="E396" t="s">
        <v>170</v>
      </c>
      <c r="F396" t="s">
        <v>3112</v>
      </c>
      <c r="G396" t="s">
        <v>2362</v>
      </c>
      <c r="H396" t="s">
        <v>2396</v>
      </c>
      <c r="I396" t="s">
        <v>3113</v>
      </c>
      <c r="J396" t="s">
        <v>3114</v>
      </c>
      <c r="K396" t="s">
        <v>3115</v>
      </c>
      <c r="L396" t="s">
        <v>359</v>
      </c>
      <c r="M396" t="s">
        <v>6</v>
      </c>
      <c r="N396">
        <v>99216</v>
      </c>
      <c r="O396" t="s">
        <v>3116</v>
      </c>
      <c r="P396">
        <v>47.685159265169403</v>
      </c>
      <c r="Q396">
        <v>-117.18740066790301</v>
      </c>
      <c r="U396" t="s">
        <v>2421</v>
      </c>
      <c r="V396" t="s">
        <v>1720</v>
      </c>
      <c r="W396" t="s">
        <v>1726</v>
      </c>
      <c r="X396" t="s">
        <v>1287</v>
      </c>
      <c r="Y396" t="s">
        <v>6</v>
      </c>
      <c r="Z396" t="s">
        <v>184</v>
      </c>
      <c r="AA396">
        <v>44429</v>
      </c>
      <c r="AB396" t="s">
        <v>3117</v>
      </c>
      <c r="AC396" t="s">
        <v>3118</v>
      </c>
      <c r="AD396">
        <v>28</v>
      </c>
      <c r="AJ396" t="s">
        <v>3119</v>
      </c>
    </row>
    <row r="397" spans="1:36">
      <c r="A397">
        <v>5118</v>
      </c>
      <c r="B397" t="s">
        <v>167</v>
      </c>
      <c r="C397" t="s">
        <v>2336</v>
      </c>
      <c r="D397" t="s">
        <v>3111</v>
      </c>
      <c r="E397" t="s">
        <v>170</v>
      </c>
      <c r="F397" t="s">
        <v>3112</v>
      </c>
      <c r="G397" t="s">
        <v>2362</v>
      </c>
      <c r="H397" t="s">
        <v>2363</v>
      </c>
      <c r="I397" t="s">
        <v>3113</v>
      </c>
      <c r="J397" t="s">
        <v>3114</v>
      </c>
      <c r="K397" t="s">
        <v>3115</v>
      </c>
      <c r="L397" t="s">
        <v>359</v>
      </c>
      <c r="M397" t="s">
        <v>6</v>
      </c>
      <c r="N397">
        <v>99216</v>
      </c>
      <c r="O397" t="s">
        <v>3116</v>
      </c>
      <c r="P397">
        <v>47.685159265169403</v>
      </c>
      <c r="Q397">
        <v>-117.18740066790301</v>
      </c>
      <c r="U397" t="s">
        <v>2421</v>
      </c>
      <c r="V397" t="s">
        <v>1720</v>
      </c>
      <c r="W397" t="s">
        <v>1726</v>
      </c>
      <c r="X397" t="s">
        <v>1287</v>
      </c>
      <c r="Y397" t="s">
        <v>6</v>
      </c>
      <c r="Z397" t="s">
        <v>184</v>
      </c>
      <c r="AA397">
        <v>44429</v>
      </c>
      <c r="AB397" t="s">
        <v>3117</v>
      </c>
      <c r="AC397" t="s">
        <v>3118</v>
      </c>
      <c r="AD397">
        <v>28</v>
      </c>
      <c r="AJ397" t="s">
        <v>3119</v>
      </c>
    </row>
    <row r="398" spans="1:36">
      <c r="A398">
        <v>5119</v>
      </c>
      <c r="B398" t="s">
        <v>6828</v>
      </c>
      <c r="C398" t="s">
        <v>2336</v>
      </c>
      <c r="D398" t="s">
        <v>6871</v>
      </c>
      <c r="E398" t="s">
        <v>197</v>
      </c>
      <c r="F398" t="s">
        <v>6872</v>
      </c>
      <c r="G398" t="s">
        <v>6976</v>
      </c>
      <c r="H398" t="s">
        <v>7227</v>
      </c>
      <c r="I398" t="s">
        <v>6977</v>
      </c>
      <c r="J398" t="s">
        <v>7232</v>
      </c>
      <c r="K398" t="s">
        <v>7229</v>
      </c>
      <c r="L398" t="s">
        <v>4060</v>
      </c>
      <c r="M398" t="s">
        <v>6</v>
      </c>
      <c r="N398" t="s">
        <v>6873</v>
      </c>
      <c r="O398" t="s">
        <v>6874</v>
      </c>
      <c r="P398">
        <v>42.7950916887674</v>
      </c>
      <c r="Q398">
        <v>-71.544073147872993</v>
      </c>
      <c r="R398">
        <v>60</v>
      </c>
      <c r="S398" t="s">
        <v>6875</v>
      </c>
      <c r="U398" t="s">
        <v>6871</v>
      </c>
      <c r="V398" t="s">
        <v>6977</v>
      </c>
      <c r="W398" t="s">
        <v>7231</v>
      </c>
      <c r="X398" t="s">
        <v>753</v>
      </c>
      <c r="Y398" t="s">
        <v>6</v>
      </c>
      <c r="Z398" t="s">
        <v>2886</v>
      </c>
      <c r="AA398">
        <v>45335</v>
      </c>
      <c r="AC398" t="s">
        <v>6974</v>
      </c>
      <c r="AD398">
        <v>29</v>
      </c>
      <c r="AF398" t="s">
        <v>6869</v>
      </c>
      <c r="AG398" t="s">
        <v>6853</v>
      </c>
      <c r="AI398" t="s">
        <v>6870</v>
      </c>
      <c r="AJ398" t="s">
        <v>6975</v>
      </c>
    </row>
    <row r="399" spans="1:36">
      <c r="A399">
        <v>5120</v>
      </c>
      <c r="B399" t="s">
        <v>195</v>
      </c>
      <c r="C399" t="s">
        <v>2336</v>
      </c>
      <c r="D399" t="s">
        <v>3120</v>
      </c>
      <c r="E399" t="s">
        <v>197</v>
      </c>
      <c r="F399" t="s">
        <v>3120</v>
      </c>
      <c r="G399" t="s">
        <v>2362</v>
      </c>
      <c r="H399" t="s">
        <v>2363</v>
      </c>
      <c r="I399" t="s">
        <v>3121</v>
      </c>
      <c r="J399" t="s">
        <v>3122</v>
      </c>
      <c r="K399" t="s">
        <v>3123</v>
      </c>
      <c r="L399" t="s">
        <v>855</v>
      </c>
      <c r="M399" t="s">
        <v>6</v>
      </c>
      <c r="N399">
        <v>30308</v>
      </c>
      <c r="O399" t="s">
        <v>3124</v>
      </c>
      <c r="P399">
        <v>33.75</v>
      </c>
      <c r="Q399">
        <v>-84.38</v>
      </c>
      <c r="S399">
        <v>50</v>
      </c>
      <c r="T399" t="s">
        <v>1575</v>
      </c>
      <c r="U399" t="s">
        <v>3120</v>
      </c>
      <c r="V399" t="s">
        <v>3121</v>
      </c>
      <c r="W399" t="s">
        <v>3125</v>
      </c>
      <c r="X399" t="s">
        <v>249</v>
      </c>
      <c r="Y399" t="s">
        <v>6</v>
      </c>
      <c r="Z399" t="s">
        <v>240</v>
      </c>
      <c r="AA399">
        <v>44777</v>
      </c>
      <c r="AB399" t="s">
        <v>1563</v>
      </c>
      <c r="AC399" t="s">
        <v>3126</v>
      </c>
      <c r="AD399">
        <v>30</v>
      </c>
      <c r="AE399" t="s">
        <v>1563</v>
      </c>
      <c r="AJ399" t="s">
        <v>3127</v>
      </c>
    </row>
    <row r="400" spans="1:36">
      <c r="A400">
        <v>5121</v>
      </c>
      <c r="B400" t="s">
        <v>167</v>
      </c>
      <c r="C400" t="s">
        <v>2336</v>
      </c>
      <c r="D400" t="s">
        <v>3128</v>
      </c>
      <c r="E400" t="s">
        <v>197</v>
      </c>
      <c r="F400" t="s">
        <v>451</v>
      </c>
      <c r="G400" t="s">
        <v>2362</v>
      </c>
      <c r="H400" t="s">
        <v>2428</v>
      </c>
      <c r="I400" t="s">
        <v>3129</v>
      </c>
      <c r="J400" t="s">
        <v>3130</v>
      </c>
      <c r="K400" t="s">
        <v>451</v>
      </c>
      <c r="L400" t="s">
        <v>1400</v>
      </c>
      <c r="M400" t="s">
        <v>6</v>
      </c>
      <c r="N400">
        <v>32221</v>
      </c>
      <c r="O400" t="s">
        <v>2098</v>
      </c>
      <c r="P400">
        <v>30.2733333996383</v>
      </c>
      <c r="Q400">
        <v>-81.890526345223606</v>
      </c>
      <c r="R400">
        <v>90</v>
      </c>
      <c r="S400">
        <v>370</v>
      </c>
      <c r="T400" t="s">
        <v>3131</v>
      </c>
      <c r="U400" t="s">
        <v>2099</v>
      </c>
      <c r="V400" t="s">
        <v>3129</v>
      </c>
      <c r="W400" t="s">
        <v>2100</v>
      </c>
      <c r="X400" t="s">
        <v>2101</v>
      </c>
      <c r="Y400" t="s">
        <v>2102</v>
      </c>
      <c r="Z400" t="s">
        <v>184</v>
      </c>
      <c r="AA400">
        <v>44434</v>
      </c>
      <c r="AB400" t="s">
        <v>3132</v>
      </c>
      <c r="AC400" t="s">
        <v>3133</v>
      </c>
      <c r="AD400">
        <v>27</v>
      </c>
      <c r="AE400" t="s">
        <v>3134</v>
      </c>
      <c r="AJ400" t="s">
        <v>2105</v>
      </c>
    </row>
    <row r="401" spans="1:36">
      <c r="A401">
        <v>5122</v>
      </c>
      <c r="B401" t="s">
        <v>167</v>
      </c>
      <c r="C401" t="s">
        <v>2336</v>
      </c>
      <c r="D401" t="s">
        <v>3128</v>
      </c>
      <c r="E401" t="s">
        <v>197</v>
      </c>
      <c r="F401" t="s">
        <v>3135</v>
      </c>
      <c r="G401" t="s">
        <v>2362</v>
      </c>
      <c r="H401" t="s">
        <v>2396</v>
      </c>
      <c r="I401" t="s">
        <v>3129</v>
      </c>
      <c r="J401" t="s">
        <v>3136</v>
      </c>
      <c r="K401" t="s">
        <v>3137</v>
      </c>
      <c r="L401" t="s">
        <v>855</v>
      </c>
      <c r="M401" t="s">
        <v>6</v>
      </c>
      <c r="N401">
        <v>31601</v>
      </c>
      <c r="O401" t="s">
        <v>3138</v>
      </c>
      <c r="P401">
        <v>30.801726682857598</v>
      </c>
      <c r="Q401">
        <v>-83.286845987541497</v>
      </c>
      <c r="U401" t="s">
        <v>2099</v>
      </c>
      <c r="V401" t="s">
        <v>3129</v>
      </c>
      <c r="W401" t="s">
        <v>2100</v>
      </c>
      <c r="X401" t="s">
        <v>2101</v>
      </c>
      <c r="Y401" t="s">
        <v>2102</v>
      </c>
      <c r="Z401" t="s">
        <v>184</v>
      </c>
      <c r="AA401">
        <v>44434</v>
      </c>
      <c r="AB401" t="s">
        <v>3139</v>
      </c>
      <c r="AC401" t="s">
        <v>3133</v>
      </c>
      <c r="AD401">
        <v>27</v>
      </c>
      <c r="AE401" t="s">
        <v>3140</v>
      </c>
      <c r="AJ401" t="s">
        <v>2105</v>
      </c>
    </row>
    <row r="402" spans="1:36">
      <c r="A402">
        <v>5123</v>
      </c>
      <c r="B402" t="s">
        <v>167</v>
      </c>
      <c r="C402" t="s">
        <v>2336</v>
      </c>
      <c r="D402" t="s">
        <v>3128</v>
      </c>
      <c r="E402" t="s">
        <v>197</v>
      </c>
      <c r="F402" t="s">
        <v>3141</v>
      </c>
      <c r="G402" t="s">
        <v>2362</v>
      </c>
      <c r="H402" t="s">
        <v>2363</v>
      </c>
      <c r="I402" t="s">
        <v>3129</v>
      </c>
      <c r="J402" t="s">
        <v>3142</v>
      </c>
      <c r="K402" t="s">
        <v>3141</v>
      </c>
      <c r="L402" t="s">
        <v>183</v>
      </c>
      <c r="M402" t="s">
        <v>6</v>
      </c>
      <c r="N402">
        <v>28690</v>
      </c>
      <c r="O402" t="s">
        <v>3143</v>
      </c>
      <c r="P402">
        <v>35.765113658536798</v>
      </c>
      <c r="Q402">
        <v>-81.555430645085195</v>
      </c>
      <c r="U402" t="s">
        <v>2099</v>
      </c>
      <c r="V402" t="s">
        <v>3129</v>
      </c>
      <c r="W402" t="s">
        <v>2100</v>
      </c>
      <c r="X402" t="s">
        <v>2101</v>
      </c>
      <c r="Y402" t="s">
        <v>2102</v>
      </c>
      <c r="Z402" t="s">
        <v>184</v>
      </c>
      <c r="AA402">
        <v>44434</v>
      </c>
      <c r="AB402" t="s">
        <v>3144</v>
      </c>
      <c r="AC402" t="s">
        <v>3133</v>
      </c>
      <c r="AD402">
        <v>27</v>
      </c>
      <c r="AJ402" t="s">
        <v>2105</v>
      </c>
    </row>
    <row r="403" spans="1:36">
      <c r="A403">
        <v>5124</v>
      </c>
      <c r="B403" t="s">
        <v>167</v>
      </c>
      <c r="C403" t="s">
        <v>2336</v>
      </c>
      <c r="D403" t="s">
        <v>2107</v>
      </c>
      <c r="E403" t="s">
        <v>197</v>
      </c>
      <c r="F403" t="s">
        <v>2108</v>
      </c>
      <c r="G403" t="s">
        <v>2362</v>
      </c>
      <c r="H403" t="s">
        <v>2396</v>
      </c>
      <c r="I403" t="s">
        <v>3145</v>
      </c>
      <c r="J403" t="s">
        <v>2110</v>
      </c>
      <c r="K403" t="s">
        <v>2108</v>
      </c>
      <c r="L403" t="s">
        <v>435</v>
      </c>
      <c r="M403" t="s">
        <v>6</v>
      </c>
      <c r="N403">
        <v>48326</v>
      </c>
      <c r="O403" t="s">
        <v>2111</v>
      </c>
      <c r="P403">
        <v>42.7004122349081</v>
      </c>
      <c r="Q403">
        <v>-83.270784057654296</v>
      </c>
      <c r="R403">
        <v>14</v>
      </c>
      <c r="U403" t="s">
        <v>3146</v>
      </c>
      <c r="V403" t="s">
        <v>3145</v>
      </c>
      <c r="W403" t="s">
        <v>2075</v>
      </c>
      <c r="X403" t="s">
        <v>249</v>
      </c>
      <c r="Y403" t="s">
        <v>6</v>
      </c>
      <c r="Z403" t="s">
        <v>184</v>
      </c>
      <c r="AA403">
        <v>44766</v>
      </c>
      <c r="AB403" t="s">
        <v>3147</v>
      </c>
      <c r="AC403" t="s">
        <v>2117</v>
      </c>
      <c r="AD403">
        <v>27</v>
      </c>
      <c r="AE403" t="s">
        <v>3149</v>
      </c>
      <c r="AJ403" t="s">
        <v>3148</v>
      </c>
    </row>
    <row r="404" spans="1:36">
      <c r="A404">
        <v>5125</v>
      </c>
      <c r="B404" t="s">
        <v>167</v>
      </c>
      <c r="C404" t="s">
        <v>2336</v>
      </c>
      <c r="D404" t="s">
        <v>2107</v>
      </c>
      <c r="E404" t="s">
        <v>197</v>
      </c>
      <c r="F404" t="s">
        <v>2108</v>
      </c>
      <c r="G404" t="s">
        <v>2362</v>
      </c>
      <c r="H404" t="s">
        <v>2363</v>
      </c>
      <c r="I404" t="s">
        <v>3145</v>
      </c>
      <c r="J404" t="s">
        <v>2110</v>
      </c>
      <c r="K404" t="s">
        <v>2108</v>
      </c>
      <c r="L404" t="s">
        <v>435</v>
      </c>
      <c r="M404" t="s">
        <v>6</v>
      </c>
      <c r="N404">
        <v>48326</v>
      </c>
      <c r="O404" t="s">
        <v>2111</v>
      </c>
      <c r="P404">
        <v>42.7004122349081</v>
      </c>
      <c r="Q404">
        <v>-83.270784057654296</v>
      </c>
      <c r="R404">
        <v>14</v>
      </c>
      <c r="U404" t="s">
        <v>3146</v>
      </c>
      <c r="V404" t="s">
        <v>3145</v>
      </c>
      <c r="W404" t="s">
        <v>2075</v>
      </c>
      <c r="X404" t="s">
        <v>249</v>
      </c>
      <c r="Y404" t="s">
        <v>6</v>
      </c>
      <c r="Z404" t="s">
        <v>184</v>
      </c>
      <c r="AA404">
        <v>44766</v>
      </c>
      <c r="AB404" t="s">
        <v>3147</v>
      </c>
      <c r="AC404" t="s">
        <v>2117</v>
      </c>
      <c r="AD404">
        <v>27</v>
      </c>
      <c r="AE404" t="s">
        <v>3150</v>
      </c>
      <c r="AJ404" t="s">
        <v>3148</v>
      </c>
    </row>
    <row r="405" spans="1:36">
      <c r="A405">
        <v>5126</v>
      </c>
      <c r="B405" t="s">
        <v>167</v>
      </c>
      <c r="C405" t="s">
        <v>2336</v>
      </c>
      <c r="D405" t="s">
        <v>3151</v>
      </c>
      <c r="E405" t="s">
        <v>170</v>
      </c>
      <c r="F405" t="s">
        <v>3152</v>
      </c>
      <c r="G405" t="s">
        <v>2339</v>
      </c>
      <c r="H405" t="s">
        <v>2340</v>
      </c>
      <c r="I405" t="s">
        <v>3153</v>
      </c>
      <c r="J405" t="s">
        <v>3154</v>
      </c>
      <c r="K405" t="s">
        <v>3155</v>
      </c>
      <c r="L405" t="s">
        <v>841</v>
      </c>
      <c r="M405" t="s">
        <v>6</v>
      </c>
      <c r="N405">
        <v>60103</v>
      </c>
      <c r="O405" t="s">
        <v>3156</v>
      </c>
      <c r="P405">
        <v>41.989299597891097</v>
      </c>
      <c r="Q405">
        <v>-88.178126342328099</v>
      </c>
      <c r="R405">
        <v>299</v>
      </c>
      <c r="U405" t="s">
        <v>3151</v>
      </c>
      <c r="V405" t="s">
        <v>3157</v>
      </c>
      <c r="W405" t="s">
        <v>3155</v>
      </c>
      <c r="X405" t="s">
        <v>841</v>
      </c>
      <c r="Y405" t="s">
        <v>6</v>
      </c>
      <c r="Z405" t="s">
        <v>184</v>
      </c>
      <c r="AA405">
        <v>44766</v>
      </c>
      <c r="AB405" t="s">
        <v>3158</v>
      </c>
      <c r="AC405" t="s">
        <v>3159</v>
      </c>
      <c r="AD405">
        <v>8</v>
      </c>
      <c r="AE405" t="s">
        <v>3161</v>
      </c>
      <c r="AJ405" t="s">
        <v>3160</v>
      </c>
    </row>
    <row r="406" spans="1:36">
      <c r="A406">
        <v>5127</v>
      </c>
      <c r="B406" t="s">
        <v>167</v>
      </c>
      <c r="C406" t="s">
        <v>2336</v>
      </c>
      <c r="D406" t="s">
        <v>3151</v>
      </c>
      <c r="E406" t="s">
        <v>170</v>
      </c>
      <c r="F406" t="s">
        <v>3162</v>
      </c>
      <c r="G406" t="s">
        <v>2339</v>
      </c>
      <c r="H406" t="s">
        <v>2340</v>
      </c>
      <c r="I406" t="s">
        <v>3153</v>
      </c>
      <c r="J406" t="s">
        <v>3163</v>
      </c>
      <c r="K406" t="s">
        <v>3164</v>
      </c>
      <c r="L406" t="s">
        <v>3165</v>
      </c>
      <c r="M406" t="s">
        <v>961</v>
      </c>
      <c r="N406">
        <v>25315</v>
      </c>
      <c r="P406">
        <v>25.362178573780799</v>
      </c>
      <c r="Q406">
        <v>-101.02376938723199</v>
      </c>
      <c r="U406" t="s">
        <v>3151</v>
      </c>
      <c r="V406" t="s">
        <v>3157</v>
      </c>
      <c r="W406" t="s">
        <v>3155</v>
      </c>
      <c r="X406" t="s">
        <v>841</v>
      </c>
      <c r="Y406" t="s">
        <v>6</v>
      </c>
      <c r="Z406" t="s">
        <v>184</v>
      </c>
      <c r="AA406">
        <v>44766</v>
      </c>
      <c r="AB406" t="s">
        <v>3166</v>
      </c>
      <c r="AC406" t="s">
        <v>3159</v>
      </c>
      <c r="AD406">
        <v>8</v>
      </c>
      <c r="AE406" t="s">
        <v>2857</v>
      </c>
      <c r="AJ406" t="s">
        <v>3160</v>
      </c>
    </row>
    <row r="407" spans="1:36">
      <c r="A407">
        <v>5128</v>
      </c>
      <c r="B407" t="s">
        <v>167</v>
      </c>
      <c r="C407" t="s">
        <v>2336</v>
      </c>
      <c r="D407" t="s">
        <v>1273</v>
      </c>
      <c r="E407" t="s">
        <v>197</v>
      </c>
      <c r="F407" t="s">
        <v>1274</v>
      </c>
      <c r="G407" t="s">
        <v>2339</v>
      </c>
      <c r="H407" t="s">
        <v>2340</v>
      </c>
      <c r="I407" t="s">
        <v>1275</v>
      </c>
      <c r="J407" t="s">
        <v>1276</v>
      </c>
      <c r="K407" t="s">
        <v>1277</v>
      </c>
      <c r="L407" t="s">
        <v>183</v>
      </c>
      <c r="M407" t="s">
        <v>6</v>
      </c>
      <c r="N407">
        <v>28655</v>
      </c>
      <c r="O407" t="s">
        <v>1278</v>
      </c>
      <c r="P407">
        <v>35.7317910373324</v>
      </c>
      <c r="Q407">
        <v>-81.724254443171006</v>
      </c>
      <c r="R407">
        <v>4</v>
      </c>
      <c r="U407" t="s">
        <v>1273</v>
      </c>
      <c r="V407" t="s">
        <v>1275</v>
      </c>
      <c r="W407" t="s">
        <v>1279</v>
      </c>
      <c r="X407" t="s">
        <v>1280</v>
      </c>
      <c r="Y407" t="s">
        <v>918</v>
      </c>
      <c r="Z407" t="s">
        <v>184</v>
      </c>
      <c r="AA407">
        <v>44766</v>
      </c>
      <c r="AB407" t="s">
        <v>3167</v>
      </c>
      <c r="AC407" t="s">
        <v>3168</v>
      </c>
      <c r="AD407">
        <v>30</v>
      </c>
      <c r="AE407" t="s">
        <v>3170</v>
      </c>
      <c r="AJ407" t="s">
        <v>3169</v>
      </c>
    </row>
    <row r="408" spans="1:36">
      <c r="A408">
        <v>5129</v>
      </c>
      <c r="B408" t="s">
        <v>167</v>
      </c>
      <c r="C408" t="s">
        <v>2336</v>
      </c>
      <c r="D408" t="s">
        <v>1273</v>
      </c>
      <c r="E408" t="s">
        <v>197</v>
      </c>
      <c r="F408" t="s">
        <v>1284</v>
      </c>
      <c r="G408" t="s">
        <v>2339</v>
      </c>
      <c r="H408" t="s">
        <v>2340</v>
      </c>
      <c r="I408" t="s">
        <v>1275</v>
      </c>
      <c r="J408" t="s">
        <v>1285</v>
      </c>
      <c r="K408" t="s">
        <v>1286</v>
      </c>
      <c r="L408" t="s">
        <v>1287</v>
      </c>
      <c r="M408" t="s">
        <v>6</v>
      </c>
      <c r="N408">
        <v>19608</v>
      </c>
      <c r="O408" t="s">
        <v>1288</v>
      </c>
      <c r="P408">
        <v>40.304335499614503</v>
      </c>
      <c r="Q408">
        <v>-76.046881712878104</v>
      </c>
      <c r="U408" t="s">
        <v>1273</v>
      </c>
      <c r="V408" t="s">
        <v>1275</v>
      </c>
      <c r="W408" t="s">
        <v>1279</v>
      </c>
      <c r="X408" t="s">
        <v>1280</v>
      </c>
      <c r="Y408" t="s">
        <v>918</v>
      </c>
      <c r="Z408" t="s">
        <v>184</v>
      </c>
      <c r="AA408">
        <v>44426</v>
      </c>
      <c r="AB408" t="s">
        <v>1281</v>
      </c>
      <c r="AC408" t="s">
        <v>3168</v>
      </c>
      <c r="AD408">
        <v>30</v>
      </c>
      <c r="AE408" t="s">
        <v>3170</v>
      </c>
      <c r="AJ408" t="s">
        <v>3169</v>
      </c>
    </row>
    <row r="409" spans="1:36">
      <c r="A409">
        <v>5130</v>
      </c>
      <c r="B409" t="s">
        <v>167</v>
      </c>
      <c r="C409" t="s">
        <v>2336</v>
      </c>
      <c r="D409" t="s">
        <v>1273</v>
      </c>
      <c r="E409" t="s">
        <v>197</v>
      </c>
      <c r="F409" t="s">
        <v>1291</v>
      </c>
      <c r="G409" t="s">
        <v>2339</v>
      </c>
      <c r="H409" t="s">
        <v>2340</v>
      </c>
      <c r="I409" t="s">
        <v>1275</v>
      </c>
      <c r="J409" t="s">
        <v>1292</v>
      </c>
      <c r="K409" t="s">
        <v>1293</v>
      </c>
      <c r="L409" t="s">
        <v>1287</v>
      </c>
      <c r="M409" t="s">
        <v>6</v>
      </c>
      <c r="N409">
        <v>15857</v>
      </c>
      <c r="O409" t="s">
        <v>1294</v>
      </c>
      <c r="P409">
        <v>41.431434406432999</v>
      </c>
      <c r="Q409">
        <v>-78.543045646695305</v>
      </c>
      <c r="U409" t="s">
        <v>1273</v>
      </c>
      <c r="V409" t="s">
        <v>1275</v>
      </c>
      <c r="W409" t="s">
        <v>1279</v>
      </c>
      <c r="X409" t="s">
        <v>1280</v>
      </c>
      <c r="Y409" t="s">
        <v>918</v>
      </c>
      <c r="Z409" t="s">
        <v>184</v>
      </c>
      <c r="AA409">
        <v>44426</v>
      </c>
      <c r="AB409" t="s">
        <v>1281</v>
      </c>
      <c r="AC409" t="s">
        <v>3168</v>
      </c>
      <c r="AD409">
        <v>30</v>
      </c>
      <c r="AE409" t="s">
        <v>3170</v>
      </c>
      <c r="AJ409" t="s">
        <v>3169</v>
      </c>
    </row>
    <row r="410" spans="1:36">
      <c r="A410">
        <v>5131</v>
      </c>
      <c r="B410" t="s">
        <v>167</v>
      </c>
      <c r="C410" t="s">
        <v>2336</v>
      </c>
      <c r="D410" t="s">
        <v>1273</v>
      </c>
      <c r="E410" t="s">
        <v>197</v>
      </c>
      <c r="F410" t="s">
        <v>1295</v>
      </c>
      <c r="G410" t="s">
        <v>2339</v>
      </c>
      <c r="H410" t="s">
        <v>2340</v>
      </c>
      <c r="I410" t="s">
        <v>1275</v>
      </c>
      <c r="J410" t="s">
        <v>1296</v>
      </c>
      <c r="K410" t="s">
        <v>1297</v>
      </c>
      <c r="L410" t="s">
        <v>249</v>
      </c>
      <c r="M410" t="s">
        <v>6</v>
      </c>
      <c r="N410">
        <v>91355</v>
      </c>
      <c r="O410" t="s">
        <v>1298</v>
      </c>
      <c r="P410">
        <v>34.436055757100398</v>
      </c>
      <c r="Q410">
        <v>-118.588908832101</v>
      </c>
      <c r="U410" t="s">
        <v>1273</v>
      </c>
      <c r="V410" t="s">
        <v>1275</v>
      </c>
      <c r="W410" t="s">
        <v>1279</v>
      </c>
      <c r="X410" t="s">
        <v>1280</v>
      </c>
      <c r="Y410" t="s">
        <v>918</v>
      </c>
      <c r="Z410" t="s">
        <v>184</v>
      </c>
      <c r="AA410">
        <v>44426</v>
      </c>
      <c r="AB410" t="s">
        <v>1281</v>
      </c>
      <c r="AC410" t="s">
        <v>3168</v>
      </c>
      <c r="AD410">
        <v>30</v>
      </c>
      <c r="AE410" t="s">
        <v>3170</v>
      </c>
      <c r="AJ410" t="s">
        <v>3169</v>
      </c>
    </row>
    <row r="411" spans="1:36">
      <c r="A411">
        <v>5132</v>
      </c>
      <c r="B411" t="s">
        <v>167</v>
      </c>
      <c r="C411" t="s">
        <v>2336</v>
      </c>
      <c r="D411" t="s">
        <v>3171</v>
      </c>
      <c r="E411" t="s">
        <v>197</v>
      </c>
      <c r="F411" t="s">
        <v>3171</v>
      </c>
      <c r="G411" t="s">
        <v>2362</v>
      </c>
      <c r="H411" t="s">
        <v>2428</v>
      </c>
      <c r="I411" t="s">
        <v>3172</v>
      </c>
      <c r="J411" t="s">
        <v>3173</v>
      </c>
      <c r="K411" t="s">
        <v>3174</v>
      </c>
      <c r="L411" t="s">
        <v>249</v>
      </c>
      <c r="M411" t="s">
        <v>6</v>
      </c>
      <c r="N411">
        <v>93030</v>
      </c>
      <c r="O411" t="s">
        <v>3175</v>
      </c>
      <c r="P411">
        <v>34.2043541243129</v>
      </c>
      <c r="Q411">
        <v>-119.132623531631</v>
      </c>
      <c r="R411">
        <v>35</v>
      </c>
      <c r="U411" t="s">
        <v>3171</v>
      </c>
      <c r="V411" t="s">
        <v>3172</v>
      </c>
      <c r="W411" t="s">
        <v>3174</v>
      </c>
      <c r="X411" t="s">
        <v>249</v>
      </c>
      <c r="Y411" t="s">
        <v>6</v>
      </c>
      <c r="Z411" t="s">
        <v>184</v>
      </c>
      <c r="AA411">
        <v>44766</v>
      </c>
      <c r="AB411" t="s">
        <v>3176</v>
      </c>
      <c r="AC411" t="s">
        <v>3177</v>
      </c>
      <c r="AD411">
        <v>8</v>
      </c>
      <c r="AE411" t="s">
        <v>3178</v>
      </c>
      <c r="AJ411" t="s">
        <v>3172</v>
      </c>
    </row>
    <row r="412" spans="1:36">
      <c r="A412">
        <v>5133</v>
      </c>
      <c r="B412" t="s">
        <v>167</v>
      </c>
      <c r="C412" t="s">
        <v>2336</v>
      </c>
      <c r="D412" t="s">
        <v>3171</v>
      </c>
      <c r="E412" t="s">
        <v>197</v>
      </c>
      <c r="F412" t="s">
        <v>3171</v>
      </c>
      <c r="G412" t="s">
        <v>2362</v>
      </c>
      <c r="H412" t="s">
        <v>2363</v>
      </c>
      <c r="I412" t="s">
        <v>3172</v>
      </c>
      <c r="J412" t="s">
        <v>3173</v>
      </c>
      <c r="K412" t="s">
        <v>3174</v>
      </c>
      <c r="L412" t="s">
        <v>249</v>
      </c>
      <c r="M412" t="s">
        <v>6</v>
      </c>
      <c r="N412">
        <v>93030</v>
      </c>
      <c r="O412" t="s">
        <v>3175</v>
      </c>
      <c r="P412">
        <v>34.2043541243129</v>
      </c>
      <c r="Q412">
        <v>-119.132623531631</v>
      </c>
      <c r="R412">
        <v>35</v>
      </c>
      <c r="U412" t="s">
        <v>3171</v>
      </c>
      <c r="V412" t="s">
        <v>3172</v>
      </c>
      <c r="W412" t="s">
        <v>3174</v>
      </c>
      <c r="X412" t="s">
        <v>249</v>
      </c>
      <c r="Y412" t="s">
        <v>6</v>
      </c>
      <c r="Z412" t="s">
        <v>184</v>
      </c>
      <c r="AA412">
        <v>44766</v>
      </c>
      <c r="AB412" t="s">
        <v>3176</v>
      </c>
      <c r="AC412" t="s">
        <v>3177</v>
      </c>
      <c r="AD412">
        <v>8</v>
      </c>
      <c r="AE412" t="s">
        <v>3180</v>
      </c>
      <c r="AJ412" t="s">
        <v>3179</v>
      </c>
    </row>
    <row r="413" spans="1:36">
      <c r="A413">
        <v>5134</v>
      </c>
      <c r="B413" t="s">
        <v>167</v>
      </c>
      <c r="C413" t="s">
        <v>2336</v>
      </c>
      <c r="D413" t="s">
        <v>3181</v>
      </c>
      <c r="E413" t="s">
        <v>197</v>
      </c>
      <c r="F413" t="s">
        <v>3181</v>
      </c>
      <c r="G413" t="s">
        <v>2362</v>
      </c>
      <c r="H413" t="s">
        <v>2363</v>
      </c>
      <c r="I413" t="s">
        <v>3182</v>
      </c>
      <c r="J413" t="s">
        <v>3183</v>
      </c>
      <c r="K413" t="s">
        <v>3184</v>
      </c>
      <c r="L413" t="s">
        <v>183</v>
      </c>
      <c r="M413" t="s">
        <v>6</v>
      </c>
      <c r="N413">
        <v>27410</v>
      </c>
      <c r="O413" t="s">
        <v>3185</v>
      </c>
      <c r="P413">
        <v>36.07</v>
      </c>
      <c r="Q413">
        <v>-79.790000000000006</v>
      </c>
      <c r="R413">
        <v>20</v>
      </c>
      <c r="S413">
        <v>1</v>
      </c>
      <c r="T413" t="s">
        <v>1575</v>
      </c>
      <c r="U413" t="s">
        <v>3181</v>
      </c>
      <c r="V413" t="s">
        <v>3182</v>
      </c>
      <c r="W413" t="s">
        <v>3184</v>
      </c>
      <c r="X413" t="s">
        <v>183</v>
      </c>
      <c r="Y413" t="s">
        <v>6</v>
      </c>
      <c r="Z413" t="s">
        <v>240</v>
      </c>
      <c r="AA413">
        <v>44774</v>
      </c>
      <c r="AB413" t="s">
        <v>3186</v>
      </c>
      <c r="AC413" t="s">
        <v>3187</v>
      </c>
      <c r="AD413">
        <v>27</v>
      </c>
      <c r="AE413" t="s">
        <v>3188</v>
      </c>
      <c r="AJ413" t="s">
        <v>3182</v>
      </c>
    </row>
    <row r="414" spans="1:36">
      <c r="A414">
        <v>5135</v>
      </c>
      <c r="B414" t="s">
        <v>167</v>
      </c>
      <c r="C414" t="s">
        <v>2336</v>
      </c>
      <c r="D414" t="s">
        <v>3189</v>
      </c>
      <c r="E414" t="s">
        <v>197</v>
      </c>
      <c r="F414" t="s">
        <v>3189</v>
      </c>
      <c r="G414" t="s">
        <v>2362</v>
      </c>
      <c r="H414" t="s">
        <v>2363</v>
      </c>
      <c r="I414" t="s">
        <v>3190</v>
      </c>
      <c r="J414" t="s">
        <v>3191</v>
      </c>
      <c r="K414" t="s">
        <v>3192</v>
      </c>
      <c r="L414" t="s">
        <v>249</v>
      </c>
      <c r="M414" t="s">
        <v>6</v>
      </c>
      <c r="N414">
        <v>94550</v>
      </c>
      <c r="O414" t="s">
        <v>3193</v>
      </c>
      <c r="P414">
        <v>37.68</v>
      </c>
      <c r="Q414">
        <v>-121.76</v>
      </c>
      <c r="R414">
        <v>50</v>
      </c>
      <c r="S414">
        <v>1</v>
      </c>
      <c r="T414" t="s">
        <v>1575</v>
      </c>
      <c r="U414" t="s">
        <v>3189</v>
      </c>
      <c r="V414" t="s">
        <v>3190</v>
      </c>
      <c r="W414" t="s">
        <v>3192</v>
      </c>
      <c r="X414" t="s">
        <v>249</v>
      </c>
      <c r="Y414" t="s">
        <v>6</v>
      </c>
      <c r="Z414" t="s">
        <v>240</v>
      </c>
      <c r="AA414">
        <v>44774</v>
      </c>
      <c r="AB414" t="s">
        <v>3194</v>
      </c>
      <c r="AC414" t="s">
        <v>3195</v>
      </c>
      <c r="AD414">
        <v>25</v>
      </c>
      <c r="AE414" t="s">
        <v>1563</v>
      </c>
      <c r="AJ414" t="s">
        <v>3190</v>
      </c>
    </row>
    <row r="415" spans="1:36">
      <c r="A415">
        <v>5136</v>
      </c>
      <c r="B415" t="s">
        <v>167</v>
      </c>
      <c r="C415" t="s">
        <v>2336</v>
      </c>
      <c r="D415" t="s">
        <v>6879</v>
      </c>
      <c r="E415" t="s">
        <v>197</v>
      </c>
      <c r="F415" t="s">
        <v>6881</v>
      </c>
      <c r="G415" t="s">
        <v>6976</v>
      </c>
      <c r="H415" t="s">
        <v>7228</v>
      </c>
      <c r="I415" t="s">
        <v>6975</v>
      </c>
      <c r="J415" t="s">
        <v>6882</v>
      </c>
      <c r="K415" t="s">
        <v>7060</v>
      </c>
      <c r="L415" t="s">
        <v>249</v>
      </c>
      <c r="M415" t="s">
        <v>6</v>
      </c>
      <c r="N415" t="s">
        <v>6883</v>
      </c>
      <c r="O415" t="s">
        <v>6884</v>
      </c>
      <c r="P415">
        <v>37.651574455679302</v>
      </c>
      <c r="Q415">
        <v>-122.41473968861099</v>
      </c>
      <c r="R415">
        <v>65</v>
      </c>
      <c r="S415" t="s">
        <v>6886</v>
      </c>
      <c r="U415" t="s">
        <v>6879</v>
      </c>
      <c r="V415" t="s">
        <v>6975</v>
      </c>
      <c r="W415" t="s">
        <v>7060</v>
      </c>
      <c r="X415" t="s">
        <v>249</v>
      </c>
      <c r="Y415" t="s">
        <v>6</v>
      </c>
      <c r="Z415" t="s">
        <v>2886</v>
      </c>
      <c r="AA415">
        <v>45335</v>
      </c>
      <c r="AC415" t="s">
        <v>6880</v>
      </c>
      <c r="AD415">
        <v>19</v>
      </c>
      <c r="AF415" t="s">
        <v>6876</v>
      </c>
      <c r="AG415" t="s">
        <v>6877</v>
      </c>
      <c r="AI415" t="s">
        <v>6878</v>
      </c>
      <c r="AJ415" t="s">
        <v>6975</v>
      </c>
    </row>
    <row r="416" spans="1:36">
      <c r="A416">
        <v>5137</v>
      </c>
      <c r="B416" t="s">
        <v>195</v>
      </c>
      <c r="C416" t="s">
        <v>2336</v>
      </c>
      <c r="D416" t="s">
        <v>2175</v>
      </c>
      <c r="E416" t="s">
        <v>197</v>
      </c>
      <c r="F416" t="s">
        <v>2176</v>
      </c>
      <c r="G416" t="s">
        <v>2362</v>
      </c>
      <c r="H416" t="s">
        <v>2363</v>
      </c>
      <c r="I416" t="s">
        <v>2177</v>
      </c>
      <c r="J416" t="s">
        <v>2178</v>
      </c>
      <c r="K416" t="s">
        <v>1197</v>
      </c>
      <c r="L416" t="s">
        <v>249</v>
      </c>
      <c r="M416" t="s">
        <v>6</v>
      </c>
      <c r="N416">
        <v>90067</v>
      </c>
      <c r="P416">
        <v>34.059593517784897</v>
      </c>
      <c r="Q416">
        <v>-118.41392254509501</v>
      </c>
      <c r="R416">
        <v>2500</v>
      </c>
      <c r="S416">
        <v>54</v>
      </c>
      <c r="T416" t="s">
        <v>826</v>
      </c>
      <c r="U416" t="s">
        <v>2175</v>
      </c>
      <c r="V416" t="s">
        <v>2177</v>
      </c>
      <c r="W416" t="s">
        <v>1197</v>
      </c>
      <c r="X416" t="s">
        <v>1197</v>
      </c>
      <c r="Y416" t="s">
        <v>6</v>
      </c>
      <c r="Z416" t="s">
        <v>184</v>
      </c>
      <c r="AA416">
        <v>44781</v>
      </c>
      <c r="AB416" t="s">
        <v>2179</v>
      </c>
      <c r="AC416" t="s">
        <v>3196</v>
      </c>
      <c r="AD416">
        <v>30</v>
      </c>
      <c r="AE416" t="s">
        <v>2182</v>
      </c>
      <c r="AJ416" t="s">
        <v>2181</v>
      </c>
    </row>
    <row r="417" spans="1:36">
      <c r="A417">
        <v>5138</v>
      </c>
      <c r="B417" t="s">
        <v>195</v>
      </c>
      <c r="C417" t="s">
        <v>2336</v>
      </c>
      <c r="D417" t="s">
        <v>2002</v>
      </c>
      <c r="E417" t="s">
        <v>170</v>
      </c>
      <c r="F417" t="s">
        <v>1997</v>
      </c>
      <c r="G417" t="s">
        <v>2362</v>
      </c>
      <c r="H417" t="s">
        <v>2363</v>
      </c>
      <c r="I417" t="s">
        <v>1999</v>
      </c>
      <c r="K417" t="s">
        <v>2000</v>
      </c>
      <c r="L417" t="s">
        <v>212</v>
      </c>
      <c r="M417" t="s">
        <v>7</v>
      </c>
      <c r="N417" t="s">
        <v>2001</v>
      </c>
      <c r="P417">
        <v>42.296901815874001</v>
      </c>
      <c r="Q417">
        <v>-82.985760473662907</v>
      </c>
      <c r="R417">
        <v>2400</v>
      </c>
      <c r="S417">
        <v>45</v>
      </c>
      <c r="T417" t="s">
        <v>826</v>
      </c>
      <c r="U417" t="s">
        <v>2002</v>
      </c>
      <c r="V417" t="s">
        <v>2003</v>
      </c>
      <c r="W417" t="s">
        <v>2004</v>
      </c>
      <c r="X417" t="s">
        <v>2005</v>
      </c>
      <c r="Y417" t="s">
        <v>2006</v>
      </c>
      <c r="Z417" t="s">
        <v>184</v>
      </c>
      <c r="AA417">
        <v>45096</v>
      </c>
      <c r="AB417" t="s">
        <v>2007</v>
      </c>
      <c r="AC417" t="s">
        <v>3197</v>
      </c>
      <c r="AD417">
        <v>25</v>
      </c>
      <c r="AE417" t="s">
        <v>2010</v>
      </c>
      <c r="AJ417" t="s">
        <v>1999</v>
      </c>
    </row>
    <row r="418" spans="1:36">
      <c r="A418">
        <v>5139</v>
      </c>
      <c r="B418" t="s">
        <v>195</v>
      </c>
      <c r="C418" t="s">
        <v>2336</v>
      </c>
      <c r="D418" t="s">
        <v>3198</v>
      </c>
      <c r="E418" t="s">
        <v>170</v>
      </c>
      <c r="F418" t="s">
        <v>3199</v>
      </c>
      <c r="G418" t="s">
        <v>2362</v>
      </c>
      <c r="H418" t="s">
        <v>2396</v>
      </c>
      <c r="I418" t="s">
        <v>2009</v>
      </c>
      <c r="K418" t="s">
        <v>2167</v>
      </c>
      <c r="L418" t="s">
        <v>802</v>
      </c>
      <c r="M418" t="s">
        <v>6</v>
      </c>
      <c r="P418">
        <v>40.495539904811999</v>
      </c>
      <c r="Q418">
        <v>-86.131014737889004</v>
      </c>
      <c r="R418">
        <v>1400</v>
      </c>
      <c r="S418">
        <v>23</v>
      </c>
      <c r="T418" t="s">
        <v>826</v>
      </c>
      <c r="U418" t="s">
        <v>2002</v>
      </c>
      <c r="V418" t="s">
        <v>3200</v>
      </c>
      <c r="W418" t="s">
        <v>2168</v>
      </c>
      <c r="X418" t="s">
        <v>2005</v>
      </c>
      <c r="Y418" t="s">
        <v>2006</v>
      </c>
      <c r="Z418" t="s">
        <v>184</v>
      </c>
      <c r="AA418">
        <v>44781</v>
      </c>
      <c r="AB418" t="s">
        <v>3201</v>
      </c>
      <c r="AC418" t="s">
        <v>3202</v>
      </c>
      <c r="AD418">
        <v>20</v>
      </c>
      <c r="AE418" t="s">
        <v>3203</v>
      </c>
      <c r="AJ418" t="s">
        <v>2009</v>
      </c>
    </row>
    <row r="419" spans="1:36">
      <c r="A419">
        <v>5140</v>
      </c>
      <c r="B419" t="s">
        <v>167</v>
      </c>
      <c r="C419" t="s">
        <v>2336</v>
      </c>
      <c r="D419" t="s">
        <v>2200</v>
      </c>
      <c r="E419" t="s">
        <v>170</v>
      </c>
      <c r="F419" t="s">
        <v>2201</v>
      </c>
      <c r="G419" t="s">
        <v>2362</v>
      </c>
      <c r="H419" t="s">
        <v>2363</v>
      </c>
      <c r="I419" t="s">
        <v>2203</v>
      </c>
      <c r="J419" t="s">
        <v>2204</v>
      </c>
      <c r="K419" t="s">
        <v>566</v>
      </c>
      <c r="L419" t="s">
        <v>212</v>
      </c>
      <c r="M419" t="s">
        <v>7</v>
      </c>
      <c r="N419" t="s">
        <v>2205</v>
      </c>
      <c r="O419" t="s">
        <v>2206</v>
      </c>
      <c r="P419">
        <v>45.325596926363403</v>
      </c>
      <c r="Q419">
        <v>-75.836900830691306</v>
      </c>
      <c r="U419" t="s">
        <v>2207</v>
      </c>
      <c r="V419" t="s">
        <v>2203</v>
      </c>
      <c r="W419" t="s">
        <v>2208</v>
      </c>
      <c r="X419" t="s">
        <v>855</v>
      </c>
      <c r="Y419" t="s">
        <v>6</v>
      </c>
      <c r="Z419" t="s">
        <v>184</v>
      </c>
      <c r="AA419">
        <v>44801</v>
      </c>
      <c r="AB419" t="s">
        <v>2209</v>
      </c>
      <c r="AC419" t="s">
        <v>3204</v>
      </c>
      <c r="AD419">
        <v>29</v>
      </c>
      <c r="AE419" t="s">
        <v>2212</v>
      </c>
      <c r="AJ419" t="s">
        <v>2211</v>
      </c>
    </row>
    <row r="420" spans="1:36">
      <c r="A420">
        <v>5141</v>
      </c>
      <c r="B420" t="s">
        <v>167</v>
      </c>
      <c r="C420" t="s">
        <v>2336</v>
      </c>
      <c r="D420" t="s">
        <v>3205</v>
      </c>
      <c r="E420" t="s">
        <v>170</v>
      </c>
      <c r="F420" t="s">
        <v>3206</v>
      </c>
      <c r="G420" t="s">
        <v>2339</v>
      </c>
      <c r="H420" t="s">
        <v>2445</v>
      </c>
      <c r="I420" t="s">
        <v>3207</v>
      </c>
      <c r="J420" t="s">
        <v>3208</v>
      </c>
      <c r="K420" t="s">
        <v>3209</v>
      </c>
      <c r="L420" t="s">
        <v>1331</v>
      </c>
      <c r="M420" t="s">
        <v>961</v>
      </c>
      <c r="N420">
        <v>85340</v>
      </c>
      <c r="O420" t="s">
        <v>3210</v>
      </c>
      <c r="P420">
        <v>27.9457475363449</v>
      </c>
      <c r="Q420">
        <v>-110.81219400000001</v>
      </c>
      <c r="U420" t="s">
        <v>3205</v>
      </c>
      <c r="V420" t="s">
        <v>3207</v>
      </c>
      <c r="W420" t="s">
        <v>3211</v>
      </c>
      <c r="X420" t="s">
        <v>1287</v>
      </c>
      <c r="Y420" t="s">
        <v>6</v>
      </c>
      <c r="Z420" t="s">
        <v>184</v>
      </c>
      <c r="AA420">
        <v>44430</v>
      </c>
      <c r="AB420" t="s">
        <v>3212</v>
      </c>
      <c r="AC420" t="s">
        <v>3213</v>
      </c>
      <c r="AD420">
        <v>21</v>
      </c>
      <c r="AE420" t="s">
        <v>3215</v>
      </c>
      <c r="AJ420" t="s">
        <v>3214</v>
      </c>
    </row>
    <row r="421" spans="1:36">
      <c r="A421">
        <v>5142</v>
      </c>
      <c r="B421" t="s">
        <v>167</v>
      </c>
      <c r="C421" t="s">
        <v>2336</v>
      </c>
      <c r="D421" t="s">
        <v>3205</v>
      </c>
      <c r="E421" t="s">
        <v>170</v>
      </c>
      <c r="F421" t="s">
        <v>3216</v>
      </c>
      <c r="G421" t="s">
        <v>2339</v>
      </c>
      <c r="H421" t="s">
        <v>2445</v>
      </c>
      <c r="I421" t="s">
        <v>3207</v>
      </c>
      <c r="J421" t="s">
        <v>3217</v>
      </c>
      <c r="K421" t="s">
        <v>3218</v>
      </c>
      <c r="L421" t="s">
        <v>1331</v>
      </c>
      <c r="M421" t="s">
        <v>961</v>
      </c>
      <c r="N421">
        <v>83118</v>
      </c>
      <c r="O421" t="s">
        <v>3219</v>
      </c>
      <c r="P421">
        <v>29.188919279666401</v>
      </c>
      <c r="Q421">
        <v>-111.007330631701</v>
      </c>
      <c r="U421" t="s">
        <v>3205</v>
      </c>
      <c r="V421" t="s">
        <v>3207</v>
      </c>
      <c r="W421" t="s">
        <v>3211</v>
      </c>
      <c r="X421" t="s">
        <v>1287</v>
      </c>
      <c r="Y421" t="s">
        <v>6</v>
      </c>
      <c r="Z421" t="s">
        <v>184</v>
      </c>
      <c r="AA421">
        <v>44430</v>
      </c>
      <c r="AB421" t="s">
        <v>3212</v>
      </c>
      <c r="AC421" t="s">
        <v>3213</v>
      </c>
      <c r="AD421">
        <v>21</v>
      </c>
      <c r="AE421" t="s">
        <v>3215</v>
      </c>
      <c r="AJ421" t="s">
        <v>3214</v>
      </c>
    </row>
    <row r="422" spans="1:36">
      <c r="A422">
        <v>5143</v>
      </c>
      <c r="B422" t="s">
        <v>167</v>
      </c>
      <c r="C422" t="s">
        <v>2336</v>
      </c>
      <c r="D422" t="s">
        <v>3205</v>
      </c>
      <c r="E422" t="s">
        <v>170</v>
      </c>
      <c r="F422" t="s">
        <v>3220</v>
      </c>
      <c r="G422" t="s">
        <v>2339</v>
      </c>
      <c r="H422" t="s">
        <v>2445</v>
      </c>
      <c r="I422" t="s">
        <v>3207</v>
      </c>
      <c r="J422" t="s">
        <v>3221</v>
      </c>
      <c r="K422" t="s">
        <v>3184</v>
      </c>
      <c r="L422" t="s">
        <v>183</v>
      </c>
      <c r="M422" t="s">
        <v>6</v>
      </c>
      <c r="N422">
        <v>27409</v>
      </c>
      <c r="O422" t="s">
        <v>3222</v>
      </c>
      <c r="P422">
        <v>36.077802478806703</v>
      </c>
      <c r="Q422">
        <v>-79.9735268616718</v>
      </c>
      <c r="U422" t="s">
        <v>3205</v>
      </c>
      <c r="V422" t="s">
        <v>3207</v>
      </c>
      <c r="W422" t="s">
        <v>3211</v>
      </c>
      <c r="X422" t="s">
        <v>1287</v>
      </c>
      <c r="Y422" t="s">
        <v>6</v>
      </c>
      <c r="Z422" t="s">
        <v>184</v>
      </c>
      <c r="AA422">
        <v>44430</v>
      </c>
      <c r="AB422" t="s">
        <v>3212</v>
      </c>
      <c r="AC422" t="s">
        <v>3213</v>
      </c>
      <c r="AD422">
        <v>21</v>
      </c>
      <c r="AE422" t="s">
        <v>3215</v>
      </c>
      <c r="AJ422" t="s">
        <v>3214</v>
      </c>
    </row>
    <row r="423" spans="1:36">
      <c r="A423">
        <v>5144</v>
      </c>
      <c r="B423" t="s">
        <v>167</v>
      </c>
      <c r="C423" t="s">
        <v>2336</v>
      </c>
      <c r="D423" t="s">
        <v>3223</v>
      </c>
      <c r="E423" t="s">
        <v>197</v>
      </c>
      <c r="F423" t="s">
        <v>3223</v>
      </c>
      <c r="G423" t="s">
        <v>2362</v>
      </c>
      <c r="H423" t="s">
        <v>2363</v>
      </c>
      <c r="I423" t="s">
        <v>3224</v>
      </c>
      <c r="J423" t="s">
        <v>3225</v>
      </c>
      <c r="K423" t="s">
        <v>824</v>
      </c>
      <c r="L423" t="s">
        <v>249</v>
      </c>
      <c r="M423" t="s">
        <v>6</v>
      </c>
      <c r="N423">
        <v>94539</v>
      </c>
      <c r="O423" t="s">
        <v>3226</v>
      </c>
      <c r="P423">
        <v>37.464952295042799</v>
      </c>
      <c r="Q423">
        <v>-121.918059545037</v>
      </c>
      <c r="R423">
        <v>75</v>
      </c>
      <c r="U423" t="s">
        <v>3223</v>
      </c>
      <c r="V423" t="s">
        <v>3224</v>
      </c>
      <c r="W423" t="s">
        <v>824</v>
      </c>
      <c r="X423" t="s">
        <v>249</v>
      </c>
      <c r="Y423" t="s">
        <v>6</v>
      </c>
      <c r="Z423" t="s">
        <v>184</v>
      </c>
      <c r="AA423">
        <v>44766</v>
      </c>
      <c r="AB423" t="s">
        <v>3227</v>
      </c>
      <c r="AC423" t="s">
        <v>3228</v>
      </c>
      <c r="AD423">
        <v>25</v>
      </c>
      <c r="AE423" t="s">
        <v>3230</v>
      </c>
      <c r="AJ423" t="s">
        <v>3229</v>
      </c>
    </row>
    <row r="424" spans="1:36">
      <c r="A424">
        <v>5145</v>
      </c>
      <c r="B424" t="s">
        <v>167</v>
      </c>
      <c r="C424" t="s">
        <v>2336</v>
      </c>
      <c r="D424" t="s">
        <v>1374</v>
      </c>
      <c r="E424" t="s">
        <v>197</v>
      </c>
      <c r="F424" t="s">
        <v>3231</v>
      </c>
      <c r="G424" t="s">
        <v>2362</v>
      </c>
      <c r="H424" t="s">
        <v>2363</v>
      </c>
      <c r="I424" t="s">
        <v>2242</v>
      </c>
      <c r="J424" t="s">
        <v>1385</v>
      </c>
      <c r="K424" t="s">
        <v>1380</v>
      </c>
      <c r="L424" t="s">
        <v>985</v>
      </c>
      <c r="M424" t="s">
        <v>6</v>
      </c>
      <c r="N424">
        <v>78725</v>
      </c>
      <c r="O424" t="s">
        <v>1386</v>
      </c>
      <c r="P424">
        <v>30.23</v>
      </c>
      <c r="Q424">
        <v>-97.61</v>
      </c>
      <c r="R424">
        <v>20000</v>
      </c>
      <c r="S424">
        <v>100</v>
      </c>
      <c r="T424" t="s">
        <v>1575</v>
      </c>
      <c r="U424" t="s">
        <v>1374</v>
      </c>
      <c r="V424" t="s">
        <v>1376</v>
      </c>
      <c r="W424" t="s">
        <v>1380</v>
      </c>
      <c r="X424" t="s">
        <v>985</v>
      </c>
      <c r="Y424" t="s">
        <v>6</v>
      </c>
      <c r="Z424" t="s">
        <v>184</v>
      </c>
      <c r="AA424">
        <v>45304</v>
      </c>
      <c r="AB424" t="s">
        <v>1388</v>
      </c>
      <c r="AC424" t="s">
        <v>3232</v>
      </c>
      <c r="AD424">
        <v>29</v>
      </c>
      <c r="AE424" t="s">
        <v>1563</v>
      </c>
      <c r="AJ424" t="s">
        <v>2246</v>
      </c>
    </row>
    <row r="425" spans="1:36">
      <c r="A425">
        <v>5146</v>
      </c>
      <c r="B425" t="s">
        <v>167</v>
      </c>
      <c r="C425" t="s">
        <v>2336</v>
      </c>
      <c r="D425" t="s">
        <v>2240</v>
      </c>
      <c r="E425" t="s">
        <v>197</v>
      </c>
      <c r="F425" t="s">
        <v>3233</v>
      </c>
      <c r="G425" t="s">
        <v>2362</v>
      </c>
      <c r="H425" t="s">
        <v>2363</v>
      </c>
      <c r="I425" t="s">
        <v>2231</v>
      </c>
      <c r="J425" t="s">
        <v>2232</v>
      </c>
      <c r="K425" t="s">
        <v>2233</v>
      </c>
      <c r="L425" t="s">
        <v>177</v>
      </c>
      <c r="M425" t="s">
        <v>6</v>
      </c>
      <c r="N425">
        <v>89434</v>
      </c>
      <c r="O425" t="s">
        <v>2243</v>
      </c>
      <c r="P425">
        <v>39.537645995166699</v>
      </c>
      <c r="Q425">
        <v>-119.438986058471</v>
      </c>
      <c r="R425">
        <v>7000</v>
      </c>
      <c r="S425">
        <v>20</v>
      </c>
      <c r="T425" t="s">
        <v>2767</v>
      </c>
      <c r="U425" t="s">
        <v>3234</v>
      </c>
      <c r="V425" t="s">
        <v>1376</v>
      </c>
      <c r="W425" t="s">
        <v>1380</v>
      </c>
      <c r="X425" t="s">
        <v>985</v>
      </c>
      <c r="Y425" t="s">
        <v>6</v>
      </c>
      <c r="Z425" t="s">
        <v>184</v>
      </c>
      <c r="AA425">
        <v>45096</v>
      </c>
      <c r="AB425" t="s">
        <v>3235</v>
      </c>
      <c r="AC425" t="s">
        <v>3236</v>
      </c>
      <c r="AD425">
        <v>29</v>
      </c>
      <c r="AE425" t="s">
        <v>3237</v>
      </c>
      <c r="AJ425" t="s">
        <v>2237</v>
      </c>
    </row>
    <row r="426" spans="1:36">
      <c r="A426">
        <v>5147</v>
      </c>
      <c r="B426" t="s">
        <v>167</v>
      </c>
      <c r="C426" t="s">
        <v>2336</v>
      </c>
      <c r="D426" t="s">
        <v>2240</v>
      </c>
      <c r="E426" t="s">
        <v>197</v>
      </c>
      <c r="F426" t="s">
        <v>3233</v>
      </c>
      <c r="G426" t="s">
        <v>2362</v>
      </c>
      <c r="H426" t="s">
        <v>2428</v>
      </c>
      <c r="I426" t="s">
        <v>2231</v>
      </c>
      <c r="J426" t="s">
        <v>2232</v>
      </c>
      <c r="K426" t="s">
        <v>2233</v>
      </c>
      <c r="L426" t="s">
        <v>177</v>
      </c>
      <c r="M426" t="s">
        <v>6</v>
      </c>
      <c r="N426">
        <v>89434</v>
      </c>
      <c r="O426" t="s">
        <v>2243</v>
      </c>
      <c r="P426">
        <v>39.537645995166699</v>
      </c>
      <c r="Q426">
        <v>-119.438986058471</v>
      </c>
      <c r="R426">
        <v>7000</v>
      </c>
      <c r="S426">
        <v>20</v>
      </c>
      <c r="T426" t="s">
        <v>2767</v>
      </c>
      <c r="U426" t="s">
        <v>3234</v>
      </c>
      <c r="V426" t="s">
        <v>1376</v>
      </c>
      <c r="W426" t="s">
        <v>1380</v>
      </c>
      <c r="X426" t="s">
        <v>985</v>
      </c>
      <c r="Y426" t="s">
        <v>6</v>
      </c>
      <c r="Z426" t="s">
        <v>184</v>
      </c>
      <c r="AA426">
        <v>45096</v>
      </c>
      <c r="AB426" t="s">
        <v>3235</v>
      </c>
      <c r="AC426" t="s">
        <v>3236</v>
      </c>
      <c r="AD426">
        <v>29</v>
      </c>
      <c r="AE426" t="s">
        <v>3237</v>
      </c>
      <c r="AJ426" t="s">
        <v>2237</v>
      </c>
    </row>
    <row r="427" spans="1:36">
      <c r="A427">
        <v>5148</v>
      </c>
      <c r="B427" t="s">
        <v>167</v>
      </c>
      <c r="C427" t="s">
        <v>2336</v>
      </c>
      <c r="D427" t="s">
        <v>3238</v>
      </c>
      <c r="E427" t="s">
        <v>197</v>
      </c>
      <c r="F427" t="s">
        <v>3239</v>
      </c>
      <c r="G427" t="s">
        <v>2362</v>
      </c>
      <c r="H427" t="s">
        <v>2363</v>
      </c>
      <c r="I427" t="s">
        <v>3240</v>
      </c>
      <c r="J427" t="s">
        <v>3241</v>
      </c>
      <c r="K427" t="s">
        <v>3242</v>
      </c>
      <c r="L427" t="s">
        <v>1400</v>
      </c>
      <c r="M427" t="s">
        <v>6</v>
      </c>
      <c r="N427">
        <v>32771</v>
      </c>
      <c r="O427" t="s">
        <v>3243</v>
      </c>
      <c r="P427">
        <v>28.809553698485601</v>
      </c>
      <c r="Q427">
        <v>-81.317012245256393</v>
      </c>
      <c r="R427">
        <v>30</v>
      </c>
      <c r="U427" t="s">
        <v>3239</v>
      </c>
      <c r="V427" t="s">
        <v>3240</v>
      </c>
      <c r="W427" t="s">
        <v>3242</v>
      </c>
      <c r="X427" t="s">
        <v>1400</v>
      </c>
      <c r="Y427" t="s">
        <v>6</v>
      </c>
      <c r="Z427" t="s">
        <v>184</v>
      </c>
      <c r="AA427">
        <v>44766</v>
      </c>
      <c r="AB427" t="s">
        <v>2583</v>
      </c>
      <c r="AC427" t="s">
        <v>3244</v>
      </c>
      <c r="AD427">
        <v>9</v>
      </c>
      <c r="AE427" t="s">
        <v>3246</v>
      </c>
      <c r="AJ427" t="s">
        <v>3245</v>
      </c>
    </row>
    <row r="428" spans="1:36">
      <c r="A428">
        <v>5149</v>
      </c>
      <c r="B428" t="s">
        <v>167</v>
      </c>
      <c r="C428" t="s">
        <v>2336</v>
      </c>
      <c r="D428" t="s">
        <v>3247</v>
      </c>
      <c r="E428" t="s">
        <v>197</v>
      </c>
      <c r="F428" t="s">
        <v>3247</v>
      </c>
      <c r="G428" t="s">
        <v>2362</v>
      </c>
      <c r="H428" t="s">
        <v>2363</v>
      </c>
      <c r="I428" t="s">
        <v>3248</v>
      </c>
      <c r="J428" t="s">
        <v>3249</v>
      </c>
      <c r="K428" t="s">
        <v>2516</v>
      </c>
      <c r="L428" t="s">
        <v>249</v>
      </c>
      <c r="M428" t="s">
        <v>6</v>
      </c>
      <c r="N428">
        <v>90670</v>
      </c>
      <c r="O428" t="s">
        <v>3250</v>
      </c>
      <c r="P428">
        <v>33.94</v>
      </c>
      <c r="Q428">
        <v>-118.07</v>
      </c>
      <c r="R428">
        <v>1000</v>
      </c>
      <c r="S428">
        <v>25.6</v>
      </c>
      <c r="T428" t="s">
        <v>3251</v>
      </c>
      <c r="U428" t="s">
        <v>3247</v>
      </c>
      <c r="V428" t="s">
        <v>3248</v>
      </c>
      <c r="W428" t="s">
        <v>2516</v>
      </c>
      <c r="X428" t="s">
        <v>249</v>
      </c>
      <c r="Y428" t="s">
        <v>6</v>
      </c>
      <c r="Z428" t="s">
        <v>240</v>
      </c>
      <c r="AA428">
        <v>44774</v>
      </c>
      <c r="AB428" t="s">
        <v>3252</v>
      </c>
      <c r="AC428" t="s">
        <v>3253</v>
      </c>
      <c r="AD428">
        <v>28</v>
      </c>
      <c r="AE428" t="s">
        <v>3255</v>
      </c>
      <c r="AJ428" t="s">
        <v>3254</v>
      </c>
    </row>
    <row r="429" spans="1:36">
      <c r="A429">
        <v>5150</v>
      </c>
      <c r="B429" t="s">
        <v>167</v>
      </c>
      <c r="C429" t="s">
        <v>2336</v>
      </c>
      <c r="D429" t="s">
        <v>3256</v>
      </c>
      <c r="E429" t="s">
        <v>197</v>
      </c>
      <c r="F429" t="s">
        <v>3256</v>
      </c>
      <c r="G429" t="s">
        <v>2362</v>
      </c>
      <c r="H429" t="s">
        <v>2363</v>
      </c>
      <c r="I429" t="s">
        <v>3257</v>
      </c>
      <c r="J429" t="s">
        <v>3258</v>
      </c>
      <c r="K429" t="s">
        <v>476</v>
      </c>
      <c r="L429" t="s">
        <v>155</v>
      </c>
      <c r="M429" t="s">
        <v>7</v>
      </c>
      <c r="N429" t="s">
        <v>3259</v>
      </c>
      <c r="O429" t="s">
        <v>3260</v>
      </c>
      <c r="P429">
        <v>46.802972955208297</v>
      </c>
      <c r="Q429">
        <v>-71.251161519520394</v>
      </c>
      <c r="U429" t="s">
        <v>3261</v>
      </c>
      <c r="V429" t="s">
        <v>3257</v>
      </c>
      <c r="W429" t="s">
        <v>476</v>
      </c>
      <c r="X429" t="s">
        <v>155</v>
      </c>
      <c r="Y429" t="s">
        <v>7</v>
      </c>
      <c r="Z429" t="s">
        <v>2346</v>
      </c>
      <c r="AA429">
        <v>44420</v>
      </c>
      <c r="AB429" t="s">
        <v>3262</v>
      </c>
      <c r="AC429" t="s">
        <v>3263</v>
      </c>
      <c r="AD429">
        <v>30</v>
      </c>
      <c r="AE429" t="s">
        <v>3265</v>
      </c>
      <c r="AJ429" t="s">
        <v>3264</v>
      </c>
    </row>
    <row r="430" spans="1:36">
      <c r="A430">
        <v>5151</v>
      </c>
      <c r="B430" t="s">
        <v>167</v>
      </c>
      <c r="C430" t="s">
        <v>2336</v>
      </c>
      <c r="D430" t="s">
        <v>3266</v>
      </c>
      <c r="E430" t="s">
        <v>197</v>
      </c>
      <c r="F430" t="s">
        <v>3266</v>
      </c>
      <c r="G430" t="s">
        <v>2339</v>
      </c>
      <c r="H430" t="s">
        <v>2675</v>
      </c>
      <c r="I430" t="s">
        <v>3267</v>
      </c>
      <c r="J430" t="s">
        <v>3268</v>
      </c>
      <c r="K430" t="s">
        <v>3269</v>
      </c>
      <c r="L430" t="s">
        <v>249</v>
      </c>
      <c r="M430" t="s">
        <v>6</v>
      </c>
      <c r="N430">
        <v>92688</v>
      </c>
      <c r="O430" t="s">
        <v>3270</v>
      </c>
      <c r="P430">
        <v>33.637099394388102</v>
      </c>
      <c r="Q430">
        <v>-117.602319545141</v>
      </c>
      <c r="R430">
        <v>75</v>
      </c>
      <c r="U430" t="s">
        <v>3271</v>
      </c>
      <c r="V430" t="s">
        <v>3272</v>
      </c>
      <c r="W430" t="s">
        <v>3269</v>
      </c>
      <c r="X430" t="s">
        <v>249</v>
      </c>
      <c r="Y430" t="s">
        <v>6</v>
      </c>
      <c r="Z430" t="s">
        <v>184</v>
      </c>
      <c r="AA430">
        <v>44766</v>
      </c>
      <c r="AB430" t="s">
        <v>2583</v>
      </c>
      <c r="AC430" t="s">
        <v>3273</v>
      </c>
      <c r="AD430">
        <v>26</v>
      </c>
      <c r="AE430" t="s">
        <v>3275</v>
      </c>
      <c r="AJ430" t="s">
        <v>3274</v>
      </c>
    </row>
    <row r="431" spans="1:36">
      <c r="A431">
        <v>5152</v>
      </c>
      <c r="B431" t="s">
        <v>167</v>
      </c>
      <c r="C431" t="s">
        <v>2336</v>
      </c>
      <c r="D431" t="s">
        <v>3276</v>
      </c>
      <c r="E431" t="s">
        <v>197</v>
      </c>
      <c r="F431" t="s">
        <v>3276</v>
      </c>
      <c r="G431" t="s">
        <v>2362</v>
      </c>
      <c r="H431" t="s">
        <v>2363</v>
      </c>
      <c r="I431" t="s">
        <v>3277</v>
      </c>
      <c r="J431" t="s">
        <v>3278</v>
      </c>
      <c r="K431" t="s">
        <v>3279</v>
      </c>
      <c r="L431" t="s">
        <v>1287</v>
      </c>
      <c r="M431" t="s">
        <v>6</v>
      </c>
      <c r="N431">
        <v>15212</v>
      </c>
      <c r="O431" t="s">
        <v>3280</v>
      </c>
      <c r="P431">
        <v>40.448261170753</v>
      </c>
      <c r="Q431">
        <v>-80.003139601883902</v>
      </c>
      <c r="R431">
        <v>300</v>
      </c>
      <c r="U431" t="s">
        <v>3276</v>
      </c>
      <c r="V431" t="s">
        <v>3277</v>
      </c>
      <c r="W431" t="s">
        <v>3279</v>
      </c>
      <c r="X431" t="s">
        <v>1287</v>
      </c>
      <c r="Y431" t="s">
        <v>6</v>
      </c>
      <c r="Z431" t="s">
        <v>2346</v>
      </c>
      <c r="AA431">
        <v>44420</v>
      </c>
      <c r="AB431" t="s">
        <v>3281</v>
      </c>
      <c r="AC431" t="s">
        <v>3282</v>
      </c>
      <c r="AD431">
        <v>28</v>
      </c>
      <c r="AE431" t="s">
        <v>3284</v>
      </c>
      <c r="AJ431" t="s">
        <v>3283</v>
      </c>
    </row>
    <row r="432" spans="1:36">
      <c r="A432">
        <v>5153</v>
      </c>
      <c r="B432" t="s">
        <v>167</v>
      </c>
      <c r="C432" t="s">
        <v>2336</v>
      </c>
      <c r="D432" t="s">
        <v>2304</v>
      </c>
      <c r="E432" t="s">
        <v>197</v>
      </c>
      <c r="F432" t="s">
        <v>2305</v>
      </c>
      <c r="G432" t="s">
        <v>2339</v>
      </c>
      <c r="H432" t="s">
        <v>2675</v>
      </c>
      <c r="I432" t="s">
        <v>2306</v>
      </c>
      <c r="J432" t="s">
        <v>3285</v>
      </c>
      <c r="K432" t="s">
        <v>2308</v>
      </c>
      <c r="L432" t="s">
        <v>435</v>
      </c>
      <c r="M432" t="s">
        <v>6</v>
      </c>
      <c r="N432">
        <v>48640</v>
      </c>
      <c r="O432" t="s">
        <v>2309</v>
      </c>
      <c r="P432">
        <v>43.605437468755703</v>
      </c>
      <c r="Q432">
        <v>-84.207996060187597</v>
      </c>
      <c r="R432">
        <v>265</v>
      </c>
      <c r="S432">
        <v>600</v>
      </c>
      <c r="T432" t="s">
        <v>1635</v>
      </c>
      <c r="U432" t="s">
        <v>3286</v>
      </c>
      <c r="V432" t="s">
        <v>2306</v>
      </c>
      <c r="W432" t="s">
        <v>2308</v>
      </c>
      <c r="X432" t="s">
        <v>435</v>
      </c>
      <c r="Y432" t="s">
        <v>6</v>
      </c>
      <c r="Z432" t="s">
        <v>184</v>
      </c>
      <c r="AA432">
        <v>44780</v>
      </c>
      <c r="AB432" t="s">
        <v>3287</v>
      </c>
      <c r="AC432" t="s">
        <v>3288</v>
      </c>
      <c r="AD432">
        <v>28</v>
      </c>
      <c r="AE432" t="s">
        <v>51</v>
      </c>
      <c r="AJ432" t="s">
        <v>2313</v>
      </c>
    </row>
    <row r="433" spans="1:37">
      <c r="A433">
        <v>5154</v>
      </c>
      <c r="B433" t="s">
        <v>167</v>
      </c>
      <c r="C433" t="s">
        <v>2336</v>
      </c>
      <c r="D433" t="s">
        <v>2304</v>
      </c>
      <c r="E433" t="s">
        <v>197</v>
      </c>
      <c r="F433" t="s">
        <v>2305</v>
      </c>
      <c r="G433" t="s">
        <v>2339</v>
      </c>
      <c r="H433" t="s">
        <v>3289</v>
      </c>
      <c r="I433" t="s">
        <v>2306</v>
      </c>
      <c r="J433" t="s">
        <v>3285</v>
      </c>
      <c r="K433" t="s">
        <v>2308</v>
      </c>
      <c r="L433" t="s">
        <v>435</v>
      </c>
      <c r="M433" t="s">
        <v>6</v>
      </c>
      <c r="N433">
        <v>48640</v>
      </c>
      <c r="O433" t="s">
        <v>2309</v>
      </c>
      <c r="P433">
        <v>43.605437468755703</v>
      </c>
      <c r="Q433">
        <v>-84.207996060187597</v>
      </c>
      <c r="R433">
        <v>265</v>
      </c>
      <c r="S433">
        <v>600</v>
      </c>
      <c r="T433" t="s">
        <v>1635</v>
      </c>
      <c r="U433" t="s">
        <v>3286</v>
      </c>
      <c r="V433" t="s">
        <v>2306</v>
      </c>
      <c r="W433" t="s">
        <v>2308</v>
      </c>
      <c r="X433" t="s">
        <v>435</v>
      </c>
      <c r="Y433" t="s">
        <v>6</v>
      </c>
      <c r="Z433" t="s">
        <v>184</v>
      </c>
      <c r="AA433">
        <v>44780</v>
      </c>
      <c r="AB433" t="s">
        <v>3287</v>
      </c>
      <c r="AC433" t="s">
        <v>3288</v>
      </c>
      <c r="AD433">
        <v>28</v>
      </c>
      <c r="AE433" t="s">
        <v>3290</v>
      </c>
      <c r="AJ433" t="s">
        <v>2313</v>
      </c>
    </row>
    <row r="434" spans="1:37">
      <c r="A434">
        <v>5155</v>
      </c>
      <c r="B434" t="s">
        <v>167</v>
      </c>
      <c r="C434" t="s">
        <v>2336</v>
      </c>
      <c r="D434" t="s">
        <v>2304</v>
      </c>
      <c r="E434" t="s">
        <v>197</v>
      </c>
      <c r="F434" t="s">
        <v>2305</v>
      </c>
      <c r="G434" t="s">
        <v>2362</v>
      </c>
      <c r="H434" t="s">
        <v>2396</v>
      </c>
      <c r="I434" t="s">
        <v>2306</v>
      </c>
      <c r="J434" t="s">
        <v>2307</v>
      </c>
      <c r="K434" t="s">
        <v>2308</v>
      </c>
      <c r="L434" t="s">
        <v>435</v>
      </c>
      <c r="M434" t="s">
        <v>6</v>
      </c>
      <c r="N434">
        <v>48640</v>
      </c>
      <c r="O434" t="s">
        <v>2309</v>
      </c>
      <c r="P434">
        <v>43.6053908558237</v>
      </c>
      <c r="Q434">
        <v>-84.207910228618701</v>
      </c>
      <c r="R434">
        <v>265</v>
      </c>
      <c r="S434">
        <v>600</v>
      </c>
      <c r="T434" t="s">
        <v>1635</v>
      </c>
      <c r="U434" t="s">
        <v>2310</v>
      </c>
      <c r="V434" t="s">
        <v>2306</v>
      </c>
      <c r="W434" t="s">
        <v>2308</v>
      </c>
      <c r="X434" t="s">
        <v>435</v>
      </c>
      <c r="Y434" t="s">
        <v>6</v>
      </c>
      <c r="Z434" t="s">
        <v>184</v>
      </c>
      <c r="AA434">
        <v>44780</v>
      </c>
      <c r="AB434" t="s">
        <v>3291</v>
      </c>
      <c r="AC434" t="s">
        <v>3288</v>
      </c>
      <c r="AD434">
        <v>28</v>
      </c>
      <c r="AJ434" t="s">
        <v>2313</v>
      </c>
    </row>
    <row r="435" spans="1:37">
      <c r="A435">
        <v>5156</v>
      </c>
      <c r="B435" t="s">
        <v>167</v>
      </c>
      <c r="C435" t="s">
        <v>2336</v>
      </c>
      <c r="D435" t="s">
        <v>2304</v>
      </c>
      <c r="E435" t="s">
        <v>197</v>
      </c>
      <c r="F435" t="s">
        <v>2305</v>
      </c>
      <c r="G435" t="s">
        <v>2362</v>
      </c>
      <c r="H435" t="s">
        <v>2363</v>
      </c>
      <c r="I435" t="s">
        <v>2306</v>
      </c>
      <c r="J435" t="s">
        <v>2307</v>
      </c>
      <c r="K435" t="s">
        <v>2308</v>
      </c>
      <c r="L435" t="s">
        <v>435</v>
      </c>
      <c r="M435" t="s">
        <v>6</v>
      </c>
      <c r="N435">
        <v>48640</v>
      </c>
      <c r="O435" t="s">
        <v>2309</v>
      </c>
      <c r="P435">
        <v>43.6053908558237</v>
      </c>
      <c r="Q435">
        <v>-84.207910228618701</v>
      </c>
      <c r="R435">
        <v>265</v>
      </c>
      <c r="S435">
        <v>600</v>
      </c>
      <c r="T435" t="s">
        <v>1635</v>
      </c>
      <c r="U435" t="s">
        <v>2310</v>
      </c>
      <c r="V435" t="s">
        <v>2306</v>
      </c>
      <c r="W435" t="s">
        <v>2308</v>
      </c>
      <c r="X435" t="s">
        <v>435</v>
      </c>
      <c r="Y435" t="s">
        <v>6</v>
      </c>
      <c r="Z435" t="s">
        <v>184</v>
      </c>
      <c r="AA435">
        <v>44780</v>
      </c>
      <c r="AB435" t="s">
        <v>3292</v>
      </c>
      <c r="AC435" t="s">
        <v>3288</v>
      </c>
      <c r="AD435">
        <v>28</v>
      </c>
      <c r="AJ435" t="s">
        <v>2313</v>
      </c>
    </row>
    <row r="436" spans="1:37">
      <c r="A436">
        <v>5157</v>
      </c>
      <c r="B436" t="s">
        <v>167</v>
      </c>
      <c r="C436" t="s">
        <v>2336</v>
      </c>
      <c r="D436" t="s">
        <v>2304</v>
      </c>
      <c r="E436" t="s">
        <v>197</v>
      </c>
      <c r="F436" t="s">
        <v>2305</v>
      </c>
      <c r="G436" t="s">
        <v>2362</v>
      </c>
      <c r="H436" t="s">
        <v>2428</v>
      </c>
      <c r="I436" t="s">
        <v>2306</v>
      </c>
      <c r="J436" t="s">
        <v>2307</v>
      </c>
      <c r="K436" t="s">
        <v>2308</v>
      </c>
      <c r="L436" t="s">
        <v>435</v>
      </c>
      <c r="M436" t="s">
        <v>6</v>
      </c>
      <c r="N436">
        <v>48640</v>
      </c>
      <c r="O436" t="s">
        <v>2309</v>
      </c>
      <c r="P436">
        <v>43.6053908558237</v>
      </c>
      <c r="Q436">
        <v>-84.207910228618701</v>
      </c>
      <c r="R436">
        <v>265</v>
      </c>
      <c r="S436">
        <v>600</v>
      </c>
      <c r="T436" t="s">
        <v>1635</v>
      </c>
      <c r="U436" t="s">
        <v>2310</v>
      </c>
      <c r="V436" t="s">
        <v>2306</v>
      </c>
      <c r="W436" t="s">
        <v>2308</v>
      </c>
      <c r="X436" t="s">
        <v>435</v>
      </c>
      <c r="Y436" t="s">
        <v>6</v>
      </c>
      <c r="Z436" t="s">
        <v>184</v>
      </c>
      <c r="AA436">
        <v>44780</v>
      </c>
      <c r="AB436" t="s">
        <v>3292</v>
      </c>
      <c r="AC436" t="s">
        <v>3288</v>
      </c>
      <c r="AD436">
        <v>28</v>
      </c>
      <c r="AJ436" t="s">
        <v>2313</v>
      </c>
    </row>
    <row r="437" spans="1:37">
      <c r="A437">
        <v>5158</v>
      </c>
      <c r="B437" t="s">
        <v>167</v>
      </c>
      <c r="C437" t="s">
        <v>2336</v>
      </c>
      <c r="D437" t="s">
        <v>3293</v>
      </c>
      <c r="E437" t="s">
        <v>197</v>
      </c>
      <c r="F437" t="s">
        <v>3293</v>
      </c>
      <c r="G437" t="s">
        <v>2362</v>
      </c>
      <c r="H437" t="s">
        <v>2363</v>
      </c>
      <c r="I437" t="s">
        <v>3294</v>
      </c>
      <c r="J437" t="s">
        <v>3295</v>
      </c>
      <c r="K437" t="s">
        <v>1380</v>
      </c>
      <c r="L437" t="s">
        <v>985</v>
      </c>
      <c r="M437" t="s">
        <v>6</v>
      </c>
      <c r="N437">
        <v>78744</v>
      </c>
      <c r="O437" t="s">
        <v>3296</v>
      </c>
      <c r="P437">
        <v>30.207217513738801</v>
      </c>
      <c r="Q437">
        <v>-97.716093569546203</v>
      </c>
      <c r="R437">
        <v>20</v>
      </c>
      <c r="U437" t="s">
        <v>3293</v>
      </c>
      <c r="V437" t="s">
        <v>3294</v>
      </c>
      <c r="W437" t="s">
        <v>1380</v>
      </c>
      <c r="X437" t="s">
        <v>985</v>
      </c>
      <c r="Y437" t="s">
        <v>6</v>
      </c>
      <c r="Z437" t="s">
        <v>184</v>
      </c>
      <c r="AA437">
        <v>44774</v>
      </c>
      <c r="AB437" t="s">
        <v>3297</v>
      </c>
      <c r="AC437" t="s">
        <v>3298</v>
      </c>
      <c r="AD437">
        <v>28</v>
      </c>
      <c r="AE437" t="s">
        <v>3300</v>
      </c>
      <c r="AJ437" t="s">
        <v>3299</v>
      </c>
    </row>
    <row r="438" spans="1:37">
      <c r="A438">
        <v>5159</v>
      </c>
      <c r="B438" t="s">
        <v>167</v>
      </c>
      <c r="C438" t="s">
        <v>2336</v>
      </c>
      <c r="D438" t="s">
        <v>3301</v>
      </c>
      <c r="E438" t="s">
        <v>197</v>
      </c>
      <c r="F438" t="s">
        <v>3301</v>
      </c>
      <c r="G438" t="s">
        <v>2362</v>
      </c>
      <c r="H438" t="s">
        <v>2363</v>
      </c>
      <c r="I438" t="s">
        <v>3302</v>
      </c>
      <c r="J438" t="s">
        <v>3303</v>
      </c>
      <c r="K438" t="s">
        <v>1989</v>
      </c>
      <c r="L438" t="s">
        <v>435</v>
      </c>
      <c r="M438" t="s">
        <v>6</v>
      </c>
      <c r="N438">
        <v>48103</v>
      </c>
      <c r="O438" t="s">
        <v>3304</v>
      </c>
      <c r="P438">
        <v>42.28</v>
      </c>
      <c r="Q438">
        <v>-83.74</v>
      </c>
      <c r="R438">
        <v>6</v>
      </c>
      <c r="U438" t="s">
        <v>3301</v>
      </c>
      <c r="V438" t="s">
        <v>3302</v>
      </c>
      <c r="W438" t="s">
        <v>1989</v>
      </c>
      <c r="X438" t="s">
        <v>435</v>
      </c>
      <c r="Y438" t="s">
        <v>6</v>
      </c>
      <c r="Z438" t="s">
        <v>240</v>
      </c>
      <c r="AA438">
        <v>44774</v>
      </c>
      <c r="AB438" t="s">
        <v>3305</v>
      </c>
      <c r="AC438" t="s">
        <v>3306</v>
      </c>
      <c r="AD438">
        <v>30</v>
      </c>
      <c r="AE438" t="s">
        <v>3307</v>
      </c>
      <c r="AJ438" t="s">
        <v>3302</v>
      </c>
    </row>
    <row r="439" spans="1:37">
      <c r="A439">
        <v>5160</v>
      </c>
      <c r="B439" t="s">
        <v>167</v>
      </c>
      <c r="C439" t="s">
        <v>2336</v>
      </c>
      <c r="D439" t="s">
        <v>3308</v>
      </c>
      <c r="E439" t="s">
        <v>197</v>
      </c>
      <c r="F439" t="s">
        <v>3308</v>
      </c>
      <c r="G439" t="s">
        <v>2362</v>
      </c>
      <c r="H439" t="s">
        <v>2363</v>
      </c>
      <c r="I439" t="s">
        <v>2495</v>
      </c>
      <c r="J439" t="s">
        <v>3309</v>
      </c>
      <c r="K439" t="s">
        <v>3310</v>
      </c>
      <c r="L439" t="s">
        <v>841</v>
      </c>
      <c r="M439" t="s">
        <v>6</v>
      </c>
      <c r="N439">
        <v>60108</v>
      </c>
      <c r="O439" t="s">
        <v>3311</v>
      </c>
      <c r="P439">
        <v>41.9482</v>
      </c>
      <c r="Q439">
        <v>-88.123900000000006</v>
      </c>
      <c r="R439">
        <v>75</v>
      </c>
      <c r="U439" t="s">
        <v>3308</v>
      </c>
      <c r="V439" t="s">
        <v>2495</v>
      </c>
      <c r="W439" t="s">
        <v>3310</v>
      </c>
      <c r="X439" t="s">
        <v>841</v>
      </c>
      <c r="Y439" t="s">
        <v>6</v>
      </c>
      <c r="Z439" t="s">
        <v>2346</v>
      </c>
      <c r="AA439">
        <v>44420</v>
      </c>
      <c r="AB439" t="s">
        <v>3312</v>
      </c>
      <c r="AC439" t="s">
        <v>3313</v>
      </c>
      <c r="AD439">
        <v>30</v>
      </c>
      <c r="AE439" t="s">
        <v>3315</v>
      </c>
      <c r="AJ439" t="s">
        <v>3314</v>
      </c>
    </row>
    <row r="440" spans="1:37">
      <c r="AD440">
        <v>0</v>
      </c>
      <c r="AG440">
        <v>1</v>
      </c>
    </row>
    <row r="441" spans="1:37">
      <c r="A441">
        <v>7001</v>
      </c>
      <c r="B441" t="s">
        <v>230</v>
      </c>
      <c r="C441" t="s">
        <v>3316</v>
      </c>
      <c r="D441" t="s">
        <v>1460</v>
      </c>
      <c r="E441" t="s">
        <v>170</v>
      </c>
      <c r="F441" t="s">
        <v>1461</v>
      </c>
      <c r="G441" t="s">
        <v>3317</v>
      </c>
      <c r="H441" t="s">
        <v>8</v>
      </c>
      <c r="I441" t="s">
        <v>3318</v>
      </c>
      <c r="J441" t="s">
        <v>1465</v>
      </c>
      <c r="K441" t="s">
        <v>1466</v>
      </c>
      <c r="L441" t="s">
        <v>753</v>
      </c>
      <c r="M441" t="s">
        <v>6</v>
      </c>
      <c r="N441">
        <v>2139</v>
      </c>
      <c r="O441" t="s">
        <v>1468</v>
      </c>
      <c r="P441">
        <v>42.3604747455975</v>
      </c>
      <c r="Q441">
        <v>-71.104283712274807</v>
      </c>
      <c r="R441">
        <v>110</v>
      </c>
      <c r="U441" t="s">
        <v>1469</v>
      </c>
      <c r="V441" t="s">
        <v>3318</v>
      </c>
      <c r="W441" t="s">
        <v>1466</v>
      </c>
      <c r="X441" t="s">
        <v>753</v>
      </c>
      <c r="Y441" t="s">
        <v>6</v>
      </c>
      <c r="Z441" t="s">
        <v>184</v>
      </c>
      <c r="AA441">
        <v>44891</v>
      </c>
      <c r="AB441" t="s">
        <v>1470</v>
      </c>
      <c r="AC441" t="s">
        <v>1471</v>
      </c>
      <c r="AD441">
        <v>25</v>
      </c>
      <c r="AE441" t="s">
        <v>3320</v>
      </c>
      <c r="AJ441" t="s">
        <v>3319</v>
      </c>
    </row>
    <row r="442" spans="1:37">
      <c r="A442">
        <v>7002</v>
      </c>
      <c r="B442" t="s">
        <v>167</v>
      </c>
      <c r="C442" t="s">
        <v>3316</v>
      </c>
      <c r="D442" t="s">
        <v>3321</v>
      </c>
      <c r="E442" t="s">
        <v>170</v>
      </c>
      <c r="F442" t="s">
        <v>3321</v>
      </c>
      <c r="G442" t="s">
        <v>3317</v>
      </c>
      <c r="H442" t="s">
        <v>3322</v>
      </c>
      <c r="I442" t="s">
        <v>3323</v>
      </c>
      <c r="J442" t="s">
        <v>3324</v>
      </c>
      <c r="K442" t="s">
        <v>3325</v>
      </c>
      <c r="L442" t="s">
        <v>1287</v>
      </c>
      <c r="M442" t="s">
        <v>6</v>
      </c>
      <c r="N442">
        <v>15857</v>
      </c>
      <c r="O442" t="s">
        <v>3326</v>
      </c>
      <c r="P442">
        <v>41.422361285719298</v>
      </c>
      <c r="Q442">
        <v>-78.522162779759199</v>
      </c>
      <c r="R442">
        <v>53</v>
      </c>
      <c r="U442" t="s">
        <v>3321</v>
      </c>
      <c r="V442" t="s">
        <v>3323</v>
      </c>
      <c r="W442" t="s">
        <v>3325</v>
      </c>
      <c r="X442" t="s">
        <v>1287</v>
      </c>
      <c r="Y442" t="s">
        <v>6</v>
      </c>
      <c r="Z442" t="s">
        <v>184</v>
      </c>
      <c r="AA442">
        <v>45300</v>
      </c>
      <c r="AB442" t="s">
        <v>3327</v>
      </c>
      <c r="AC442" t="s">
        <v>3328</v>
      </c>
      <c r="AD442">
        <v>28</v>
      </c>
    </row>
    <row r="443" spans="1:37">
      <c r="A443">
        <v>7003</v>
      </c>
      <c r="B443" t="s">
        <v>167</v>
      </c>
      <c r="C443" t="s">
        <v>3316</v>
      </c>
      <c r="D443" t="s">
        <v>3329</v>
      </c>
      <c r="E443" t="s">
        <v>197</v>
      </c>
      <c r="F443" t="s">
        <v>3330</v>
      </c>
      <c r="G443" t="s">
        <v>3317</v>
      </c>
      <c r="H443" t="s">
        <v>3331</v>
      </c>
      <c r="I443" t="s">
        <v>3332</v>
      </c>
      <c r="J443" t="s">
        <v>3333</v>
      </c>
      <c r="K443" t="s">
        <v>3334</v>
      </c>
      <c r="L443" t="s">
        <v>1347</v>
      </c>
      <c r="M443" t="s">
        <v>6</v>
      </c>
      <c r="N443">
        <v>7039</v>
      </c>
      <c r="O443" t="s">
        <v>3335</v>
      </c>
      <c r="P443">
        <v>40.809375764122102</v>
      </c>
      <c r="Q443">
        <v>-74.342663702552102</v>
      </c>
      <c r="R443">
        <v>25</v>
      </c>
      <c r="S443">
        <v>2000</v>
      </c>
      <c r="T443" t="s">
        <v>3336</v>
      </c>
      <c r="U443" t="s">
        <v>3330</v>
      </c>
      <c r="V443" t="s">
        <v>3332</v>
      </c>
      <c r="W443" t="s">
        <v>3334</v>
      </c>
      <c r="X443" t="s">
        <v>1347</v>
      </c>
      <c r="Y443" t="s">
        <v>6</v>
      </c>
      <c r="Z443" t="s">
        <v>184</v>
      </c>
      <c r="AA443">
        <v>44867</v>
      </c>
      <c r="AB443" t="s">
        <v>3337</v>
      </c>
      <c r="AC443" t="s">
        <v>3338</v>
      </c>
      <c r="AD443">
        <v>24</v>
      </c>
      <c r="AJ443" t="s">
        <v>3339</v>
      </c>
    </row>
    <row r="444" spans="1:37">
      <c r="A444">
        <v>7004</v>
      </c>
      <c r="B444" t="s">
        <v>167</v>
      </c>
      <c r="C444" t="s">
        <v>3316</v>
      </c>
      <c r="D444" t="s">
        <v>3329</v>
      </c>
      <c r="E444" t="s">
        <v>197</v>
      </c>
      <c r="F444" t="s">
        <v>3330</v>
      </c>
      <c r="G444" t="s">
        <v>3317</v>
      </c>
      <c r="H444" t="s">
        <v>3331</v>
      </c>
      <c r="I444" t="s">
        <v>3332</v>
      </c>
      <c r="J444" t="s">
        <v>3340</v>
      </c>
      <c r="K444" t="s">
        <v>2233</v>
      </c>
      <c r="L444" t="s">
        <v>177</v>
      </c>
      <c r="M444" t="s">
        <v>6</v>
      </c>
      <c r="N444">
        <v>89431</v>
      </c>
      <c r="O444" t="s">
        <v>3335</v>
      </c>
      <c r="P444">
        <v>39.518289479356298</v>
      </c>
      <c r="Q444">
        <v>-119.736535731432</v>
      </c>
      <c r="R444">
        <v>21</v>
      </c>
      <c r="S444">
        <v>2000</v>
      </c>
      <c r="T444" t="s">
        <v>3336</v>
      </c>
      <c r="U444" t="s">
        <v>3330</v>
      </c>
      <c r="V444" t="s">
        <v>3332</v>
      </c>
      <c r="W444" t="s">
        <v>3334</v>
      </c>
      <c r="X444" t="s">
        <v>1347</v>
      </c>
      <c r="Y444" t="s">
        <v>6</v>
      </c>
      <c r="Z444" t="s">
        <v>184</v>
      </c>
      <c r="AA444">
        <v>44867</v>
      </c>
      <c r="AB444" t="s">
        <v>3337</v>
      </c>
      <c r="AC444" t="s">
        <v>3341</v>
      </c>
      <c r="AD444">
        <v>17</v>
      </c>
      <c r="AJ444" t="s">
        <v>3339</v>
      </c>
    </row>
    <row r="445" spans="1:37">
      <c r="A445">
        <v>7005</v>
      </c>
      <c r="B445" t="s">
        <v>167</v>
      </c>
      <c r="C445" t="s">
        <v>3316</v>
      </c>
      <c r="D445" t="s">
        <v>3342</v>
      </c>
      <c r="E445" t="s">
        <v>197</v>
      </c>
      <c r="F445" t="s">
        <v>3343</v>
      </c>
      <c r="G445" t="s">
        <v>3344</v>
      </c>
      <c r="H445" t="s">
        <v>3345</v>
      </c>
      <c r="I445" t="s">
        <v>3346</v>
      </c>
      <c r="J445" t="s">
        <v>3347</v>
      </c>
      <c r="K445" t="s">
        <v>3348</v>
      </c>
      <c r="L445" t="s">
        <v>1048</v>
      </c>
      <c r="M445" t="s">
        <v>6</v>
      </c>
      <c r="N445">
        <v>85281</v>
      </c>
      <c r="O445" t="s">
        <v>3349</v>
      </c>
      <c r="P445">
        <v>33.421293176037999</v>
      </c>
      <c r="Q445">
        <v>-111.97256147577301</v>
      </c>
      <c r="U445" t="s">
        <v>3350</v>
      </c>
      <c r="V445" t="s">
        <v>3346</v>
      </c>
      <c r="W445" t="s">
        <v>3348</v>
      </c>
      <c r="X445" t="s">
        <v>1048</v>
      </c>
      <c r="Y445" t="s">
        <v>6</v>
      </c>
      <c r="Z445" t="s">
        <v>184</v>
      </c>
      <c r="AA445">
        <v>44434</v>
      </c>
      <c r="AB445" t="s">
        <v>861</v>
      </c>
      <c r="AC445" t="s">
        <v>3351</v>
      </c>
      <c r="AD445">
        <v>22</v>
      </c>
      <c r="AE445" t="s">
        <v>3353</v>
      </c>
      <c r="AJ445" t="s">
        <v>3352</v>
      </c>
    </row>
    <row r="446" spans="1:37">
      <c r="A446">
        <v>7006</v>
      </c>
      <c r="B446" t="s">
        <v>167</v>
      </c>
      <c r="C446" t="s">
        <v>3316</v>
      </c>
      <c r="D446" t="s">
        <v>7160</v>
      </c>
      <c r="E446" t="s">
        <v>197</v>
      </c>
      <c r="F446" t="s">
        <v>7160</v>
      </c>
      <c r="G446" t="s">
        <v>3317</v>
      </c>
      <c r="H446" t="s">
        <v>7166</v>
      </c>
      <c r="I446" t="s">
        <v>7168</v>
      </c>
      <c r="J446" t="s">
        <v>7164</v>
      </c>
      <c r="K446" t="s">
        <v>7165</v>
      </c>
      <c r="L446" t="s">
        <v>993</v>
      </c>
      <c r="M446" t="s">
        <v>6</v>
      </c>
      <c r="N446">
        <v>53005</v>
      </c>
      <c r="O446" t="s">
        <v>7167</v>
      </c>
      <c r="P446">
        <v>43.082204993607803</v>
      </c>
      <c r="Q446">
        <v>-88.070280492065393</v>
      </c>
      <c r="R446">
        <v>7</v>
      </c>
      <c r="U446" t="s">
        <v>7169</v>
      </c>
      <c r="V446" t="s">
        <v>7168</v>
      </c>
      <c r="W446" t="s">
        <v>7239</v>
      </c>
      <c r="Y446" t="s">
        <v>918</v>
      </c>
      <c r="Z446" t="s">
        <v>184</v>
      </c>
      <c r="AA446">
        <v>45340</v>
      </c>
      <c r="AB446" t="s">
        <v>7171</v>
      </c>
      <c r="AC446" t="s">
        <v>7240</v>
      </c>
      <c r="AD446">
        <v>30</v>
      </c>
      <c r="AF446" t="s">
        <v>7161</v>
      </c>
      <c r="AK446" t="s">
        <v>7162</v>
      </c>
    </row>
    <row r="447" spans="1:37">
      <c r="A447">
        <v>7007</v>
      </c>
      <c r="B447" t="s">
        <v>3354</v>
      </c>
      <c r="C447" t="s">
        <v>3316</v>
      </c>
      <c r="D447" t="s">
        <v>3355</v>
      </c>
      <c r="E447" t="s">
        <v>170</v>
      </c>
      <c r="F447" t="s">
        <v>3356</v>
      </c>
      <c r="G447" t="s">
        <v>3317</v>
      </c>
      <c r="H447" t="s">
        <v>3357</v>
      </c>
      <c r="I447" t="s">
        <v>3358</v>
      </c>
      <c r="J447" t="s">
        <v>3359</v>
      </c>
      <c r="K447" t="s">
        <v>3360</v>
      </c>
      <c r="L447" t="s">
        <v>753</v>
      </c>
      <c r="M447" t="s">
        <v>6</v>
      </c>
      <c r="N447">
        <v>1821</v>
      </c>
      <c r="O447" t="s">
        <v>3361</v>
      </c>
      <c r="P447">
        <v>42.544239348312701</v>
      </c>
      <c r="Q447">
        <v>-71.278937188361994</v>
      </c>
      <c r="R447">
        <v>50</v>
      </c>
      <c r="S447">
        <v>400</v>
      </c>
      <c r="T447" t="s">
        <v>1635</v>
      </c>
      <c r="U447" t="s">
        <v>3355</v>
      </c>
      <c r="V447" t="s">
        <v>3358</v>
      </c>
      <c r="W447" t="s">
        <v>3362</v>
      </c>
      <c r="X447" t="s">
        <v>753</v>
      </c>
      <c r="Y447" t="s">
        <v>6</v>
      </c>
      <c r="Z447" t="s">
        <v>184</v>
      </c>
      <c r="AA447">
        <v>45289</v>
      </c>
      <c r="AB447" t="s">
        <v>3363</v>
      </c>
      <c r="AC447" t="s">
        <v>3364</v>
      </c>
      <c r="AD447">
        <v>14</v>
      </c>
      <c r="AF447" t="s">
        <v>3366</v>
      </c>
      <c r="AH447" t="s">
        <v>3368</v>
      </c>
      <c r="AJ447" t="s">
        <v>3365</v>
      </c>
      <c r="AK447" t="s">
        <v>3367</v>
      </c>
    </row>
    <row r="448" spans="1:37">
      <c r="A448">
        <v>7008</v>
      </c>
      <c r="B448" t="s">
        <v>167</v>
      </c>
      <c r="C448" t="s">
        <v>3316</v>
      </c>
      <c r="D448" t="s">
        <v>6914</v>
      </c>
      <c r="E448" t="s">
        <v>170</v>
      </c>
      <c r="F448" t="s">
        <v>6915</v>
      </c>
      <c r="G448" t="s">
        <v>3692</v>
      </c>
      <c r="H448" t="s">
        <v>6918</v>
      </c>
      <c r="I448" t="s">
        <v>7112</v>
      </c>
      <c r="J448" t="s">
        <v>6916</v>
      </c>
      <c r="K448" t="s">
        <v>992</v>
      </c>
      <c r="L448" t="s">
        <v>993</v>
      </c>
      <c r="M448" t="s">
        <v>6</v>
      </c>
      <c r="N448">
        <v>53223</v>
      </c>
      <c r="O448" t="s">
        <v>6913</v>
      </c>
      <c r="P448">
        <v>43.179211420520303</v>
      </c>
      <c r="Q448">
        <v>-87.979814753967304</v>
      </c>
      <c r="R448" t="s">
        <v>6925</v>
      </c>
      <c r="U448" t="s">
        <v>6914</v>
      </c>
      <c r="V448" t="s">
        <v>7112</v>
      </c>
      <c r="W448" t="s">
        <v>992</v>
      </c>
      <c r="X448" t="s">
        <v>993</v>
      </c>
      <c r="Y448" t="s">
        <v>6</v>
      </c>
      <c r="Z448" t="s">
        <v>2886</v>
      </c>
      <c r="AA448">
        <v>45336</v>
      </c>
      <c r="AB448" t="s">
        <v>6980</v>
      </c>
      <c r="AC448" t="s">
        <v>6981</v>
      </c>
      <c r="AD448">
        <v>30</v>
      </c>
      <c r="AF448" t="s">
        <v>6911</v>
      </c>
      <c r="AH448" t="s">
        <v>6913</v>
      </c>
      <c r="AK448" t="s">
        <v>6912</v>
      </c>
    </row>
    <row r="449" spans="1:37">
      <c r="A449">
        <v>7009</v>
      </c>
      <c r="B449" t="s">
        <v>167</v>
      </c>
      <c r="C449" t="s">
        <v>3316</v>
      </c>
      <c r="D449" t="s">
        <v>3369</v>
      </c>
      <c r="E449" t="s">
        <v>197</v>
      </c>
      <c r="F449" t="s">
        <v>3369</v>
      </c>
      <c r="G449" t="s">
        <v>3344</v>
      </c>
      <c r="H449" t="s">
        <v>3345</v>
      </c>
      <c r="I449" t="s">
        <v>3370</v>
      </c>
      <c r="J449" t="s">
        <v>3371</v>
      </c>
      <c r="K449" t="s">
        <v>3372</v>
      </c>
      <c r="L449" t="s">
        <v>985</v>
      </c>
      <c r="M449" t="s">
        <v>6</v>
      </c>
      <c r="N449">
        <v>77845</v>
      </c>
      <c r="O449" t="s">
        <v>3373</v>
      </c>
      <c r="P449">
        <v>30.527548881709102</v>
      </c>
      <c r="Q449">
        <v>-96.214877631846804</v>
      </c>
      <c r="U449" t="s">
        <v>3369</v>
      </c>
      <c r="V449" t="s">
        <v>3370</v>
      </c>
      <c r="W449" t="s">
        <v>3372</v>
      </c>
      <c r="X449" t="s">
        <v>985</v>
      </c>
      <c r="Y449" t="s">
        <v>6</v>
      </c>
      <c r="AB449" t="s">
        <v>3374</v>
      </c>
      <c r="AC449" t="s">
        <v>3375</v>
      </c>
      <c r="AD449">
        <v>24</v>
      </c>
      <c r="AJ449" t="s">
        <v>3376</v>
      </c>
    </row>
    <row r="450" spans="1:37">
      <c r="A450">
        <v>7010</v>
      </c>
      <c r="B450" t="s">
        <v>167</v>
      </c>
      <c r="C450" t="s">
        <v>3316</v>
      </c>
      <c r="D450" t="s">
        <v>3369</v>
      </c>
      <c r="E450" t="s">
        <v>197</v>
      </c>
      <c r="F450" t="s">
        <v>3369</v>
      </c>
      <c r="G450" t="s">
        <v>3344</v>
      </c>
      <c r="H450" t="s">
        <v>3377</v>
      </c>
      <c r="I450" t="s">
        <v>3370</v>
      </c>
      <c r="J450" t="s">
        <v>3371</v>
      </c>
      <c r="K450" t="s">
        <v>3372</v>
      </c>
      <c r="L450" t="s">
        <v>985</v>
      </c>
      <c r="M450" t="s">
        <v>6</v>
      </c>
      <c r="N450">
        <v>77845</v>
      </c>
      <c r="O450" t="s">
        <v>3373</v>
      </c>
      <c r="P450">
        <v>30.527548881709102</v>
      </c>
      <c r="Q450">
        <v>-96.214877631846804</v>
      </c>
      <c r="U450" t="s">
        <v>3369</v>
      </c>
      <c r="V450" t="s">
        <v>3370</v>
      </c>
      <c r="W450" t="s">
        <v>3372</v>
      </c>
      <c r="X450" t="s">
        <v>985</v>
      </c>
      <c r="Y450" t="s">
        <v>6</v>
      </c>
      <c r="AB450" t="s">
        <v>3374</v>
      </c>
      <c r="AC450" t="s">
        <v>3375</v>
      </c>
      <c r="AD450">
        <v>24</v>
      </c>
      <c r="AJ450" t="s">
        <v>3376</v>
      </c>
    </row>
    <row r="451" spans="1:37">
      <c r="A451">
        <v>7011</v>
      </c>
      <c r="B451" t="s">
        <v>167</v>
      </c>
      <c r="C451" t="s">
        <v>3316</v>
      </c>
      <c r="D451" t="s">
        <v>3378</v>
      </c>
      <c r="E451" t="s">
        <v>197</v>
      </c>
      <c r="F451" t="s">
        <v>3378</v>
      </c>
      <c r="G451" t="s">
        <v>3317</v>
      </c>
      <c r="H451" t="s">
        <v>3379</v>
      </c>
      <c r="I451" t="s">
        <v>3380</v>
      </c>
      <c r="J451" t="s">
        <v>3381</v>
      </c>
      <c r="K451" t="s">
        <v>1523</v>
      </c>
      <c r="L451" t="s">
        <v>1048</v>
      </c>
      <c r="M451" t="s">
        <v>6</v>
      </c>
      <c r="N451">
        <v>85741</v>
      </c>
      <c r="O451" t="s">
        <v>3382</v>
      </c>
      <c r="P451">
        <v>32.3326022203942</v>
      </c>
      <c r="Q451">
        <v>-111.056210373951</v>
      </c>
      <c r="U451" t="s">
        <v>3378</v>
      </c>
      <c r="V451" t="s">
        <v>3380</v>
      </c>
      <c r="W451" t="s">
        <v>3383</v>
      </c>
      <c r="X451" t="s">
        <v>1048</v>
      </c>
      <c r="Y451" t="s">
        <v>6</v>
      </c>
      <c r="AB451" t="s">
        <v>3384</v>
      </c>
      <c r="AC451" t="s">
        <v>3385</v>
      </c>
      <c r="AD451">
        <v>23</v>
      </c>
      <c r="AJ451" t="s">
        <v>3380</v>
      </c>
    </row>
    <row r="452" spans="1:37">
      <c r="A452">
        <v>7012</v>
      </c>
      <c r="B452" t="s">
        <v>167</v>
      </c>
      <c r="C452" t="s">
        <v>3316</v>
      </c>
      <c r="D452" t="s">
        <v>3386</v>
      </c>
      <c r="E452" t="s">
        <v>170</v>
      </c>
      <c r="F452" t="s">
        <v>3386</v>
      </c>
      <c r="G452" t="s">
        <v>3317</v>
      </c>
      <c r="H452" t="s">
        <v>3387</v>
      </c>
      <c r="I452" t="s">
        <v>3388</v>
      </c>
      <c r="J452" t="s">
        <v>3389</v>
      </c>
      <c r="K452" t="s">
        <v>3390</v>
      </c>
      <c r="L452" t="s">
        <v>435</v>
      </c>
      <c r="M452" t="s">
        <v>6</v>
      </c>
      <c r="N452">
        <v>48601</v>
      </c>
      <c r="O452" t="s">
        <v>3391</v>
      </c>
      <c r="P452">
        <v>43.400089163030898</v>
      </c>
      <c r="Q452">
        <v>-83.952280019004107</v>
      </c>
      <c r="R452">
        <v>986</v>
      </c>
      <c r="U452" t="s">
        <v>3386</v>
      </c>
      <c r="V452" t="s">
        <v>3388</v>
      </c>
      <c r="W452" t="s">
        <v>3390</v>
      </c>
      <c r="X452" t="s">
        <v>993</v>
      </c>
      <c r="Y452" t="s">
        <v>6</v>
      </c>
      <c r="Z452" t="s">
        <v>184</v>
      </c>
      <c r="AA452">
        <v>45300</v>
      </c>
      <c r="AB452" t="s">
        <v>3392</v>
      </c>
      <c r="AC452" t="s">
        <v>3393</v>
      </c>
      <c r="AD452">
        <v>20</v>
      </c>
      <c r="AJ452" t="s">
        <v>3388</v>
      </c>
    </row>
    <row r="453" spans="1:37">
      <c r="A453">
        <v>7013</v>
      </c>
      <c r="B453" t="s">
        <v>167</v>
      </c>
      <c r="C453" t="s">
        <v>3316</v>
      </c>
      <c r="D453" t="s">
        <v>3394</v>
      </c>
      <c r="E453" t="s">
        <v>170</v>
      </c>
      <c r="F453" t="s">
        <v>3394</v>
      </c>
      <c r="G453" t="s">
        <v>3344</v>
      </c>
      <c r="H453" t="s">
        <v>3345</v>
      </c>
      <c r="I453" t="s">
        <v>3395</v>
      </c>
      <c r="J453" t="s">
        <v>3396</v>
      </c>
      <c r="K453" t="s">
        <v>490</v>
      </c>
      <c r="L453" t="s">
        <v>486</v>
      </c>
      <c r="M453" t="s">
        <v>6</v>
      </c>
      <c r="N453">
        <v>63123</v>
      </c>
      <c r="O453" t="s">
        <v>3397</v>
      </c>
      <c r="P453">
        <v>38.525190795696098</v>
      </c>
      <c r="Q453">
        <v>-90.332894315494698</v>
      </c>
      <c r="R453">
        <v>92</v>
      </c>
      <c r="U453" t="s">
        <v>3398</v>
      </c>
      <c r="V453" t="s">
        <v>3399</v>
      </c>
      <c r="W453" t="s">
        <v>3400</v>
      </c>
      <c r="X453" t="s">
        <v>3401</v>
      </c>
      <c r="Y453" t="s">
        <v>3402</v>
      </c>
      <c r="Z453" t="s">
        <v>184</v>
      </c>
      <c r="AA453">
        <v>44434</v>
      </c>
      <c r="AB453" t="s">
        <v>3403</v>
      </c>
      <c r="AC453" t="s">
        <v>3404</v>
      </c>
      <c r="AD453">
        <v>24</v>
      </c>
      <c r="AJ453" t="s">
        <v>3405</v>
      </c>
    </row>
    <row r="454" spans="1:37">
      <c r="A454">
        <v>7014</v>
      </c>
      <c r="B454" t="s">
        <v>167</v>
      </c>
      <c r="C454" t="s">
        <v>3316</v>
      </c>
      <c r="D454" t="s">
        <v>3394</v>
      </c>
      <c r="E454" t="s">
        <v>170</v>
      </c>
      <c r="F454" t="s">
        <v>3394</v>
      </c>
      <c r="G454" t="s">
        <v>3344</v>
      </c>
      <c r="H454" t="s">
        <v>3377</v>
      </c>
      <c r="I454" t="s">
        <v>3395</v>
      </c>
      <c r="J454" t="s">
        <v>3396</v>
      </c>
      <c r="K454" t="s">
        <v>490</v>
      </c>
      <c r="L454" t="s">
        <v>486</v>
      </c>
      <c r="M454" t="s">
        <v>6</v>
      </c>
      <c r="N454">
        <v>63123</v>
      </c>
      <c r="O454" t="s">
        <v>3397</v>
      </c>
      <c r="P454">
        <v>38.525190795696098</v>
      </c>
      <c r="Q454">
        <v>-90.332894315494698</v>
      </c>
      <c r="R454">
        <v>92</v>
      </c>
      <c r="U454" t="s">
        <v>3398</v>
      </c>
      <c r="V454" t="s">
        <v>3399</v>
      </c>
      <c r="W454" t="s">
        <v>3400</v>
      </c>
      <c r="X454" t="s">
        <v>3401</v>
      </c>
      <c r="Y454" t="s">
        <v>3402</v>
      </c>
      <c r="Z454" t="s">
        <v>184</v>
      </c>
      <c r="AA454">
        <v>44434</v>
      </c>
      <c r="AB454" t="s">
        <v>3403</v>
      </c>
      <c r="AC454" t="s">
        <v>3404</v>
      </c>
      <c r="AD454">
        <v>24</v>
      </c>
      <c r="AJ454" t="s">
        <v>3405</v>
      </c>
    </row>
    <row r="455" spans="1:37">
      <c r="A455">
        <v>7015</v>
      </c>
      <c r="B455" t="s">
        <v>167</v>
      </c>
      <c r="C455" t="s">
        <v>3316</v>
      </c>
      <c r="D455" t="s">
        <v>3406</v>
      </c>
      <c r="E455" t="s">
        <v>197</v>
      </c>
      <c r="F455" t="s">
        <v>3406</v>
      </c>
      <c r="G455" t="s">
        <v>3317</v>
      </c>
      <c r="H455" t="s">
        <v>3407</v>
      </c>
      <c r="I455" t="s">
        <v>3408</v>
      </c>
      <c r="J455" t="s">
        <v>3409</v>
      </c>
      <c r="K455" t="s">
        <v>3410</v>
      </c>
      <c r="L455" t="s">
        <v>183</v>
      </c>
      <c r="M455" t="s">
        <v>6</v>
      </c>
      <c r="N455">
        <v>27263</v>
      </c>
      <c r="O455" t="s">
        <v>3411</v>
      </c>
      <c r="P455">
        <v>35.938364351490897</v>
      </c>
      <c r="Q455">
        <v>-79.968418714329104</v>
      </c>
      <c r="U455" t="s">
        <v>3406</v>
      </c>
      <c r="V455" t="s">
        <v>3408</v>
      </c>
      <c r="W455" t="s">
        <v>3412</v>
      </c>
      <c r="X455" t="s">
        <v>841</v>
      </c>
      <c r="Y455" t="s">
        <v>6</v>
      </c>
      <c r="AB455" t="s">
        <v>3413</v>
      </c>
      <c r="AC455" t="s">
        <v>3414</v>
      </c>
      <c r="AD455">
        <v>19</v>
      </c>
      <c r="AJ455" t="s">
        <v>3408</v>
      </c>
    </row>
    <row r="456" spans="1:37">
      <c r="A456">
        <v>7016</v>
      </c>
      <c r="B456" t="s">
        <v>167</v>
      </c>
      <c r="C456" t="s">
        <v>3316</v>
      </c>
      <c r="D456" t="s">
        <v>7067</v>
      </c>
      <c r="E456" t="s">
        <v>197</v>
      </c>
      <c r="F456" t="s">
        <v>7067</v>
      </c>
      <c r="G456" t="s">
        <v>3692</v>
      </c>
      <c r="H456" t="s">
        <v>7068</v>
      </c>
      <c r="I456" t="s">
        <v>7115</v>
      </c>
      <c r="J456" t="s">
        <v>6922</v>
      </c>
      <c r="K456" t="s">
        <v>3552</v>
      </c>
      <c r="L456" t="s">
        <v>534</v>
      </c>
      <c r="M456" t="s">
        <v>6</v>
      </c>
      <c r="N456">
        <v>55441</v>
      </c>
      <c r="O456" t="s">
        <v>6924</v>
      </c>
      <c r="P456">
        <v>44.990735299820898</v>
      </c>
      <c r="Q456">
        <v>-93.447872547751899</v>
      </c>
      <c r="R456" t="s">
        <v>6930</v>
      </c>
      <c r="S456">
        <v>0</v>
      </c>
      <c r="U456" t="s">
        <v>7067</v>
      </c>
      <c r="V456" t="s">
        <v>7115</v>
      </c>
      <c r="W456" t="s">
        <v>3552</v>
      </c>
      <c r="X456" t="s">
        <v>534</v>
      </c>
      <c r="Y456" t="s">
        <v>6</v>
      </c>
      <c r="Z456" t="s">
        <v>2886</v>
      </c>
      <c r="AA456">
        <v>45336</v>
      </c>
      <c r="AB456" t="s">
        <v>6980</v>
      </c>
      <c r="AC456" t="s">
        <v>6982</v>
      </c>
      <c r="AD456">
        <v>30</v>
      </c>
      <c r="AF456" t="s">
        <v>6919</v>
      </c>
      <c r="AH456" t="s">
        <v>6921</v>
      </c>
      <c r="AK456" t="s">
        <v>6920</v>
      </c>
    </row>
    <row r="457" spans="1:37">
      <c r="A457">
        <v>7017</v>
      </c>
      <c r="B457" t="s">
        <v>167</v>
      </c>
      <c r="C457" t="s">
        <v>3316</v>
      </c>
      <c r="D457" t="s">
        <v>3415</v>
      </c>
      <c r="E457" t="s">
        <v>170</v>
      </c>
      <c r="F457" t="s">
        <v>3416</v>
      </c>
      <c r="G457" t="s">
        <v>3317</v>
      </c>
      <c r="H457" t="s">
        <v>3417</v>
      </c>
      <c r="I457" t="s">
        <v>3418</v>
      </c>
      <c r="J457" t="s">
        <v>3419</v>
      </c>
      <c r="K457" t="s">
        <v>1597</v>
      </c>
      <c r="L457" t="s">
        <v>1598</v>
      </c>
      <c r="M457" t="s">
        <v>6</v>
      </c>
      <c r="N457">
        <v>23452</v>
      </c>
      <c r="O457" t="s">
        <v>3420</v>
      </c>
      <c r="P457">
        <v>36.827109434501097</v>
      </c>
      <c r="Q457">
        <v>-76.064242989169301</v>
      </c>
      <c r="R457">
        <v>500</v>
      </c>
      <c r="U457" t="s">
        <v>3415</v>
      </c>
      <c r="V457" t="s">
        <v>3418</v>
      </c>
      <c r="W457" t="s">
        <v>3421</v>
      </c>
      <c r="X457" t="s">
        <v>3422</v>
      </c>
      <c r="Y457" t="s">
        <v>918</v>
      </c>
      <c r="Z457" t="s">
        <v>184</v>
      </c>
      <c r="AA457">
        <v>44426</v>
      </c>
      <c r="AB457" t="s">
        <v>3423</v>
      </c>
      <c r="AC457" t="s">
        <v>3424</v>
      </c>
      <c r="AD457">
        <v>21</v>
      </c>
      <c r="AJ457" t="s">
        <v>3425</v>
      </c>
    </row>
    <row r="458" spans="1:37">
      <c r="A458">
        <v>7018</v>
      </c>
      <c r="B458" t="s">
        <v>167</v>
      </c>
      <c r="C458" t="s">
        <v>3316</v>
      </c>
      <c r="D458" t="s">
        <v>3415</v>
      </c>
      <c r="E458" t="s">
        <v>170</v>
      </c>
      <c r="F458" t="s">
        <v>3416</v>
      </c>
      <c r="G458" t="s">
        <v>3317</v>
      </c>
      <c r="H458" t="s">
        <v>3417</v>
      </c>
      <c r="I458" t="s">
        <v>3418</v>
      </c>
      <c r="J458" t="s">
        <v>3426</v>
      </c>
      <c r="K458" t="s">
        <v>1380</v>
      </c>
      <c r="L458" t="s">
        <v>985</v>
      </c>
      <c r="M458" t="s">
        <v>6</v>
      </c>
      <c r="N458">
        <v>78753</v>
      </c>
      <c r="O458" t="s">
        <v>3427</v>
      </c>
      <c r="P458">
        <v>30.412513791364301</v>
      </c>
      <c r="Q458">
        <v>-97.645902029821002</v>
      </c>
      <c r="U458" t="s">
        <v>3415</v>
      </c>
      <c r="V458" t="s">
        <v>3418</v>
      </c>
      <c r="W458" t="s">
        <v>3421</v>
      </c>
      <c r="X458" t="s">
        <v>3422</v>
      </c>
      <c r="Y458" t="s">
        <v>918</v>
      </c>
      <c r="Z458" t="s">
        <v>184</v>
      </c>
      <c r="AA458">
        <v>44430</v>
      </c>
      <c r="AB458" t="s">
        <v>861</v>
      </c>
      <c r="AC458" t="s">
        <v>3424</v>
      </c>
      <c r="AD458">
        <v>21</v>
      </c>
      <c r="AJ458" t="s">
        <v>3425</v>
      </c>
    </row>
    <row r="459" spans="1:37">
      <c r="A459">
        <v>7019</v>
      </c>
      <c r="B459" t="s">
        <v>167</v>
      </c>
      <c r="C459" t="s">
        <v>3316</v>
      </c>
      <c r="D459" t="s">
        <v>3415</v>
      </c>
      <c r="E459" t="s">
        <v>170</v>
      </c>
      <c r="F459" t="s">
        <v>3416</v>
      </c>
      <c r="G459" t="s">
        <v>3317</v>
      </c>
      <c r="H459" t="s">
        <v>3417</v>
      </c>
      <c r="I459" t="s">
        <v>3418</v>
      </c>
      <c r="J459" t="s">
        <v>3428</v>
      </c>
      <c r="K459" t="s">
        <v>3429</v>
      </c>
      <c r="L459" t="s">
        <v>3430</v>
      </c>
      <c r="M459" t="s">
        <v>6</v>
      </c>
      <c r="N459">
        <v>97230</v>
      </c>
      <c r="O459" t="s">
        <v>3431</v>
      </c>
      <c r="P459">
        <v>45.560321657416097</v>
      </c>
      <c r="Q459">
        <v>-122.526539758192</v>
      </c>
      <c r="U459" t="s">
        <v>3415</v>
      </c>
      <c r="V459" t="s">
        <v>3418</v>
      </c>
      <c r="W459" t="s">
        <v>3421</v>
      </c>
      <c r="X459" t="s">
        <v>3422</v>
      </c>
      <c r="Y459" t="s">
        <v>918</v>
      </c>
      <c r="Z459" t="s">
        <v>184</v>
      </c>
      <c r="AA459">
        <v>44430</v>
      </c>
      <c r="AB459" t="s">
        <v>861</v>
      </c>
      <c r="AC459" t="s">
        <v>3424</v>
      </c>
      <c r="AD459">
        <v>21</v>
      </c>
      <c r="AJ459" t="s">
        <v>3425</v>
      </c>
    </row>
    <row r="460" spans="1:37">
      <c r="A460">
        <v>7020</v>
      </c>
      <c r="B460" t="s">
        <v>167</v>
      </c>
      <c r="C460" t="s">
        <v>3316</v>
      </c>
      <c r="D460" t="s">
        <v>3432</v>
      </c>
      <c r="E460" t="s">
        <v>170</v>
      </c>
      <c r="F460" t="s">
        <v>3432</v>
      </c>
      <c r="G460" t="s">
        <v>3344</v>
      </c>
      <c r="H460" t="s">
        <v>3433</v>
      </c>
      <c r="I460" t="s">
        <v>3434</v>
      </c>
      <c r="J460" t="s">
        <v>3435</v>
      </c>
      <c r="K460" t="s">
        <v>3436</v>
      </c>
      <c r="L460" t="s">
        <v>249</v>
      </c>
      <c r="M460" t="s">
        <v>6</v>
      </c>
      <c r="N460">
        <v>92618</v>
      </c>
      <c r="O460" t="s">
        <v>3437</v>
      </c>
      <c r="P460">
        <v>33.649189999999997</v>
      </c>
      <c r="Q460">
        <v>-117.71199</v>
      </c>
      <c r="R460">
        <v>15</v>
      </c>
      <c r="U460" t="s">
        <v>3432</v>
      </c>
      <c r="V460" t="s">
        <v>3434</v>
      </c>
      <c r="W460" t="s">
        <v>3438</v>
      </c>
      <c r="Y460" t="s">
        <v>3439</v>
      </c>
      <c r="Z460" t="s">
        <v>184</v>
      </c>
      <c r="AA460">
        <v>44774</v>
      </c>
      <c r="AB460" t="s">
        <v>3440</v>
      </c>
      <c r="AC460" t="s">
        <v>3441</v>
      </c>
      <c r="AD460">
        <v>27</v>
      </c>
      <c r="AJ460" t="s">
        <v>3442</v>
      </c>
    </row>
    <row r="461" spans="1:37">
      <c r="A461">
        <v>7021</v>
      </c>
      <c r="B461" t="s">
        <v>167</v>
      </c>
      <c r="C461" t="s">
        <v>3316</v>
      </c>
      <c r="D461" t="s">
        <v>3443</v>
      </c>
      <c r="E461" t="s">
        <v>197</v>
      </c>
      <c r="F461" t="s">
        <v>3444</v>
      </c>
      <c r="G461" t="s">
        <v>3344</v>
      </c>
      <c r="H461" t="s">
        <v>3445</v>
      </c>
      <c r="I461" t="s">
        <v>3446</v>
      </c>
      <c r="J461" t="s">
        <v>3447</v>
      </c>
      <c r="K461" t="s">
        <v>2108</v>
      </c>
      <c r="L461" t="s">
        <v>435</v>
      </c>
      <c r="M461" t="s">
        <v>6</v>
      </c>
      <c r="N461">
        <v>48326</v>
      </c>
      <c r="O461" t="s">
        <v>3448</v>
      </c>
      <c r="P461">
        <v>42.670516184275698</v>
      </c>
      <c r="Q461">
        <v>-83.242494459470393</v>
      </c>
      <c r="R461">
        <v>11</v>
      </c>
      <c r="U461" t="s">
        <v>3449</v>
      </c>
      <c r="V461" t="s">
        <v>3446</v>
      </c>
      <c r="W461" t="s">
        <v>3450</v>
      </c>
      <c r="X461" t="s">
        <v>435</v>
      </c>
      <c r="Y461" t="s">
        <v>6</v>
      </c>
      <c r="Z461" t="s">
        <v>184</v>
      </c>
      <c r="AA461">
        <v>44766</v>
      </c>
      <c r="AB461" t="s">
        <v>3451</v>
      </c>
      <c r="AC461" t="s">
        <v>3452</v>
      </c>
      <c r="AD461">
        <v>27</v>
      </c>
      <c r="AE461" t="s">
        <v>3454</v>
      </c>
      <c r="AJ461" t="s">
        <v>3453</v>
      </c>
    </row>
    <row r="462" spans="1:37">
      <c r="A462">
        <v>7022</v>
      </c>
      <c r="B462" t="s">
        <v>167</v>
      </c>
      <c r="C462" t="s">
        <v>3316</v>
      </c>
      <c r="D462" t="s">
        <v>3455</v>
      </c>
      <c r="E462" t="s">
        <v>197</v>
      </c>
      <c r="F462" t="s">
        <v>3456</v>
      </c>
      <c r="G462" t="s">
        <v>3317</v>
      </c>
      <c r="H462" t="s">
        <v>3457</v>
      </c>
      <c r="I462" t="s">
        <v>3458</v>
      </c>
      <c r="J462" t="s">
        <v>3459</v>
      </c>
      <c r="K462" t="s">
        <v>3460</v>
      </c>
      <c r="L462" t="s">
        <v>3461</v>
      </c>
      <c r="M462" t="s">
        <v>6</v>
      </c>
      <c r="N462">
        <v>13069</v>
      </c>
      <c r="O462" t="s">
        <v>3462</v>
      </c>
      <c r="P462">
        <v>43.327447677849598</v>
      </c>
      <c r="Q462">
        <v>-76.418482088319607</v>
      </c>
      <c r="R462">
        <v>100</v>
      </c>
      <c r="U462" t="s">
        <v>3455</v>
      </c>
      <c r="V462" t="s">
        <v>3458</v>
      </c>
      <c r="W462" t="s">
        <v>3463</v>
      </c>
      <c r="X462" t="s">
        <v>2452</v>
      </c>
      <c r="Y462" t="s">
        <v>6</v>
      </c>
      <c r="Z462" t="s">
        <v>184</v>
      </c>
      <c r="AA462">
        <v>44930</v>
      </c>
      <c r="AB462" t="s">
        <v>861</v>
      </c>
      <c r="AC462" t="s">
        <v>3464</v>
      </c>
      <c r="AD462">
        <v>24</v>
      </c>
      <c r="AF462" t="s">
        <v>3465</v>
      </c>
      <c r="AH462" t="s">
        <v>3467</v>
      </c>
      <c r="AJ462" t="s">
        <v>861</v>
      </c>
      <c r="AK462" t="s">
        <v>3466</v>
      </c>
    </row>
    <row r="463" spans="1:37">
      <c r="A463">
        <v>7023</v>
      </c>
      <c r="B463" t="s">
        <v>167</v>
      </c>
      <c r="C463" t="s">
        <v>3316</v>
      </c>
      <c r="D463" t="s">
        <v>3468</v>
      </c>
      <c r="E463" t="s">
        <v>170</v>
      </c>
      <c r="F463" t="s">
        <v>3468</v>
      </c>
      <c r="G463" t="s">
        <v>3317</v>
      </c>
      <c r="H463" t="s">
        <v>3469</v>
      </c>
      <c r="I463" t="s">
        <v>3470</v>
      </c>
      <c r="J463" t="s">
        <v>3471</v>
      </c>
      <c r="K463" t="s">
        <v>3472</v>
      </c>
      <c r="L463" t="s">
        <v>2452</v>
      </c>
      <c r="M463" t="s">
        <v>6</v>
      </c>
      <c r="N463">
        <v>6484</v>
      </c>
      <c r="O463" t="s">
        <v>3473</v>
      </c>
      <c r="P463">
        <v>41.295038160485703</v>
      </c>
      <c r="Q463">
        <v>-73.079763566280207</v>
      </c>
      <c r="R463">
        <v>86</v>
      </c>
      <c r="U463" t="s">
        <v>3474</v>
      </c>
      <c r="V463" t="s">
        <v>3470</v>
      </c>
      <c r="W463" t="s">
        <v>3475</v>
      </c>
      <c r="X463" t="s">
        <v>2704</v>
      </c>
      <c r="Y463" t="s">
        <v>918</v>
      </c>
      <c r="Z463" t="s">
        <v>184</v>
      </c>
      <c r="AA463">
        <v>44773</v>
      </c>
      <c r="AB463" t="s">
        <v>3476</v>
      </c>
      <c r="AC463" t="s">
        <v>3477</v>
      </c>
      <c r="AD463">
        <v>26</v>
      </c>
      <c r="AJ463" t="s">
        <v>3478</v>
      </c>
    </row>
    <row r="464" spans="1:37">
      <c r="A464">
        <v>7024</v>
      </c>
      <c r="B464" t="s">
        <v>167</v>
      </c>
      <c r="C464" t="s">
        <v>3316</v>
      </c>
      <c r="D464" t="s">
        <v>3468</v>
      </c>
      <c r="E464" t="s">
        <v>170</v>
      </c>
      <c r="F464" t="s">
        <v>3468</v>
      </c>
      <c r="G464" t="s">
        <v>3317</v>
      </c>
      <c r="H464" t="s">
        <v>3479</v>
      </c>
      <c r="I464" t="s">
        <v>3470</v>
      </c>
      <c r="J464" t="s">
        <v>3471</v>
      </c>
      <c r="K464" t="s">
        <v>3472</v>
      </c>
      <c r="L464" t="s">
        <v>2452</v>
      </c>
      <c r="M464" t="s">
        <v>6</v>
      </c>
      <c r="N464">
        <v>6484</v>
      </c>
      <c r="O464" t="s">
        <v>3473</v>
      </c>
      <c r="P464">
        <v>41.295038160485703</v>
      </c>
      <c r="Q464">
        <v>-73.079763566280207</v>
      </c>
      <c r="R464">
        <v>86</v>
      </c>
      <c r="U464" t="s">
        <v>3474</v>
      </c>
      <c r="V464" t="s">
        <v>3470</v>
      </c>
      <c r="W464" t="s">
        <v>3475</v>
      </c>
      <c r="X464" t="s">
        <v>2704</v>
      </c>
      <c r="Y464" t="s">
        <v>918</v>
      </c>
      <c r="Z464" t="s">
        <v>184</v>
      </c>
      <c r="AA464">
        <v>44773</v>
      </c>
      <c r="AB464" t="s">
        <v>3476</v>
      </c>
      <c r="AC464" t="s">
        <v>3477</v>
      </c>
      <c r="AD464">
        <v>26</v>
      </c>
      <c r="AJ464" t="s">
        <v>3478</v>
      </c>
    </row>
    <row r="465" spans="1:36">
      <c r="A465">
        <v>7025</v>
      </c>
      <c r="B465" t="s">
        <v>167</v>
      </c>
      <c r="C465" t="s">
        <v>3316</v>
      </c>
      <c r="D465" t="s">
        <v>3468</v>
      </c>
      <c r="E465" t="s">
        <v>170</v>
      </c>
      <c r="F465" t="s">
        <v>3468</v>
      </c>
      <c r="G465" t="s">
        <v>3317</v>
      </c>
      <c r="H465" t="s">
        <v>3480</v>
      </c>
      <c r="I465" t="s">
        <v>3470</v>
      </c>
      <c r="J465" t="s">
        <v>3471</v>
      </c>
      <c r="K465" t="s">
        <v>3472</v>
      </c>
      <c r="L465" t="s">
        <v>2452</v>
      </c>
      <c r="M465" t="s">
        <v>6</v>
      </c>
      <c r="N465">
        <v>6484</v>
      </c>
      <c r="O465" t="s">
        <v>3473</v>
      </c>
      <c r="P465">
        <v>41.295038160485703</v>
      </c>
      <c r="Q465">
        <v>-73.079763566280207</v>
      </c>
      <c r="R465">
        <v>86</v>
      </c>
      <c r="U465" t="s">
        <v>3474</v>
      </c>
      <c r="V465" t="s">
        <v>3470</v>
      </c>
      <c r="W465" t="s">
        <v>3475</v>
      </c>
      <c r="X465" t="s">
        <v>2704</v>
      </c>
      <c r="Y465" t="s">
        <v>918</v>
      </c>
      <c r="Z465" t="s">
        <v>184</v>
      </c>
      <c r="AA465">
        <v>44773</v>
      </c>
      <c r="AB465" t="s">
        <v>3476</v>
      </c>
      <c r="AC465" t="s">
        <v>3477</v>
      </c>
      <c r="AD465">
        <v>26</v>
      </c>
      <c r="AJ465" t="s">
        <v>3478</v>
      </c>
    </row>
    <row r="466" spans="1:36">
      <c r="A466">
        <v>7026</v>
      </c>
      <c r="B466" t="s">
        <v>167</v>
      </c>
      <c r="C466" t="s">
        <v>3316</v>
      </c>
      <c r="D466" t="s">
        <v>3468</v>
      </c>
      <c r="E466" t="s">
        <v>170</v>
      </c>
      <c r="F466" t="s">
        <v>3468</v>
      </c>
      <c r="G466" t="s">
        <v>3317</v>
      </c>
      <c r="H466" t="s">
        <v>3481</v>
      </c>
      <c r="I466" t="s">
        <v>3470</v>
      </c>
      <c r="J466" t="s">
        <v>3471</v>
      </c>
      <c r="K466" t="s">
        <v>3472</v>
      </c>
      <c r="L466" t="s">
        <v>2452</v>
      </c>
      <c r="M466" t="s">
        <v>6</v>
      </c>
      <c r="N466">
        <v>6484</v>
      </c>
      <c r="O466" t="s">
        <v>3473</v>
      </c>
      <c r="P466">
        <v>41.295038160485703</v>
      </c>
      <c r="Q466">
        <v>-73.079763566280207</v>
      </c>
      <c r="R466">
        <v>86</v>
      </c>
      <c r="U466" t="s">
        <v>3474</v>
      </c>
      <c r="V466" t="s">
        <v>3470</v>
      </c>
      <c r="W466" t="s">
        <v>3475</v>
      </c>
      <c r="X466" t="s">
        <v>2704</v>
      </c>
      <c r="Y466" t="s">
        <v>918</v>
      </c>
      <c r="Z466" t="s">
        <v>184</v>
      </c>
      <c r="AA466">
        <v>44773</v>
      </c>
      <c r="AB466" t="s">
        <v>3476</v>
      </c>
      <c r="AC466" t="s">
        <v>3482</v>
      </c>
      <c r="AD466">
        <v>26</v>
      </c>
      <c r="AJ466" t="s">
        <v>3478</v>
      </c>
    </row>
    <row r="467" spans="1:36">
      <c r="A467">
        <v>7027</v>
      </c>
      <c r="B467" t="s">
        <v>167</v>
      </c>
      <c r="C467" t="s">
        <v>3316</v>
      </c>
      <c r="D467" t="s">
        <v>3468</v>
      </c>
      <c r="E467" t="s">
        <v>170</v>
      </c>
      <c r="F467" t="s">
        <v>3468</v>
      </c>
      <c r="G467" t="s">
        <v>3317</v>
      </c>
      <c r="H467" t="s">
        <v>3483</v>
      </c>
      <c r="I467" t="s">
        <v>3470</v>
      </c>
      <c r="J467" t="s">
        <v>3471</v>
      </c>
      <c r="K467" t="s">
        <v>3472</v>
      </c>
      <c r="L467" t="s">
        <v>2452</v>
      </c>
      <c r="M467" t="s">
        <v>6</v>
      </c>
      <c r="N467">
        <v>6484</v>
      </c>
      <c r="O467" t="s">
        <v>3473</v>
      </c>
      <c r="P467">
        <v>41.295038160485703</v>
      </c>
      <c r="Q467">
        <v>-73.079763566280207</v>
      </c>
      <c r="R467">
        <v>86</v>
      </c>
      <c r="U467" t="s">
        <v>3474</v>
      </c>
      <c r="V467" t="s">
        <v>3470</v>
      </c>
      <c r="W467" t="s">
        <v>3475</v>
      </c>
      <c r="X467" t="s">
        <v>2704</v>
      </c>
      <c r="Y467" t="s">
        <v>918</v>
      </c>
      <c r="Z467" t="s">
        <v>184</v>
      </c>
      <c r="AA467">
        <v>44773</v>
      </c>
      <c r="AB467" t="s">
        <v>3476</v>
      </c>
      <c r="AC467" t="s">
        <v>3477</v>
      </c>
      <c r="AD467">
        <v>26</v>
      </c>
      <c r="AJ467" t="s">
        <v>3478</v>
      </c>
    </row>
    <row r="468" spans="1:36">
      <c r="A468">
        <v>7028</v>
      </c>
      <c r="B468" t="s">
        <v>167</v>
      </c>
      <c r="C468" t="s">
        <v>3316</v>
      </c>
      <c r="D468" t="s">
        <v>3468</v>
      </c>
      <c r="E468" t="s">
        <v>170</v>
      </c>
      <c r="F468" t="s">
        <v>3468</v>
      </c>
      <c r="G468" t="s">
        <v>3317</v>
      </c>
      <c r="H468" t="s">
        <v>3417</v>
      </c>
      <c r="I468" t="s">
        <v>3470</v>
      </c>
      <c r="J468" t="s">
        <v>3471</v>
      </c>
      <c r="K468" t="s">
        <v>3472</v>
      </c>
      <c r="L468" t="s">
        <v>2452</v>
      </c>
      <c r="M468" t="s">
        <v>6</v>
      </c>
      <c r="N468">
        <v>6484</v>
      </c>
      <c r="O468" t="s">
        <v>3473</v>
      </c>
      <c r="P468">
        <v>41.295038160485703</v>
      </c>
      <c r="Q468">
        <v>-73.079763566280207</v>
      </c>
      <c r="R468">
        <v>86</v>
      </c>
      <c r="U468" t="s">
        <v>3474</v>
      </c>
      <c r="V468" t="s">
        <v>3470</v>
      </c>
      <c r="W468" t="s">
        <v>3475</v>
      </c>
      <c r="X468" t="s">
        <v>2704</v>
      </c>
      <c r="Y468" t="s">
        <v>918</v>
      </c>
      <c r="Z468" t="s">
        <v>184</v>
      </c>
      <c r="AA468">
        <v>44773</v>
      </c>
      <c r="AB468" t="s">
        <v>3476</v>
      </c>
      <c r="AC468" t="s">
        <v>3482</v>
      </c>
      <c r="AD468">
        <v>26</v>
      </c>
      <c r="AJ468" t="s">
        <v>3478</v>
      </c>
    </row>
    <row r="469" spans="1:36">
      <c r="A469">
        <v>7029</v>
      </c>
      <c r="B469" t="s">
        <v>167</v>
      </c>
      <c r="C469" t="s">
        <v>3316</v>
      </c>
      <c r="D469" t="s">
        <v>3468</v>
      </c>
      <c r="E469" t="s">
        <v>170</v>
      </c>
      <c r="F469" t="s">
        <v>3468</v>
      </c>
      <c r="G469" t="s">
        <v>3317</v>
      </c>
      <c r="H469" t="s">
        <v>3484</v>
      </c>
      <c r="I469" t="s">
        <v>3470</v>
      </c>
      <c r="J469" t="s">
        <v>3471</v>
      </c>
      <c r="K469" t="s">
        <v>3472</v>
      </c>
      <c r="L469" t="s">
        <v>2452</v>
      </c>
      <c r="M469" t="s">
        <v>6</v>
      </c>
      <c r="N469">
        <v>6484</v>
      </c>
      <c r="O469" t="s">
        <v>3473</v>
      </c>
      <c r="P469">
        <v>41.295038160485703</v>
      </c>
      <c r="Q469">
        <v>-73.079763566280207</v>
      </c>
      <c r="R469">
        <v>86</v>
      </c>
      <c r="U469" t="s">
        <v>3474</v>
      </c>
      <c r="V469" t="s">
        <v>3470</v>
      </c>
      <c r="W469" t="s">
        <v>3475</v>
      </c>
      <c r="X469" t="s">
        <v>2704</v>
      </c>
      <c r="Y469" t="s">
        <v>918</v>
      </c>
      <c r="Z469" t="s">
        <v>184</v>
      </c>
      <c r="AA469">
        <v>44773</v>
      </c>
      <c r="AB469" t="s">
        <v>3476</v>
      </c>
      <c r="AC469" t="s">
        <v>3482</v>
      </c>
      <c r="AD469">
        <v>26</v>
      </c>
      <c r="AJ469" t="s">
        <v>3478</v>
      </c>
    </row>
    <row r="470" spans="1:36">
      <c r="A470">
        <v>7030</v>
      </c>
      <c r="B470" t="s">
        <v>167</v>
      </c>
      <c r="C470" t="s">
        <v>3316</v>
      </c>
      <c r="D470" t="s">
        <v>3468</v>
      </c>
      <c r="E470" t="s">
        <v>170</v>
      </c>
      <c r="F470" t="s">
        <v>3468</v>
      </c>
      <c r="G470" t="s">
        <v>3344</v>
      </c>
      <c r="H470" t="s">
        <v>3345</v>
      </c>
      <c r="I470" t="s">
        <v>3470</v>
      </c>
      <c r="J470" t="s">
        <v>3471</v>
      </c>
      <c r="K470" t="s">
        <v>3472</v>
      </c>
      <c r="L470" t="s">
        <v>2452</v>
      </c>
      <c r="M470" t="s">
        <v>6</v>
      </c>
      <c r="N470">
        <v>6484</v>
      </c>
      <c r="O470" t="s">
        <v>3473</v>
      </c>
      <c r="P470">
        <v>41.295038160485703</v>
      </c>
      <c r="Q470">
        <v>-73.079763566280207</v>
      </c>
      <c r="R470">
        <v>86</v>
      </c>
      <c r="U470" t="s">
        <v>3474</v>
      </c>
      <c r="V470" t="s">
        <v>3470</v>
      </c>
      <c r="W470" t="s">
        <v>3475</v>
      </c>
      <c r="X470" t="s">
        <v>2704</v>
      </c>
      <c r="Y470" t="s">
        <v>918</v>
      </c>
      <c r="Z470" t="s">
        <v>184</v>
      </c>
      <c r="AA470">
        <v>44435</v>
      </c>
      <c r="AB470" t="s">
        <v>861</v>
      </c>
      <c r="AC470" t="s">
        <v>3482</v>
      </c>
      <c r="AD470">
        <v>26</v>
      </c>
      <c r="AJ470" t="s">
        <v>3478</v>
      </c>
    </row>
    <row r="471" spans="1:36">
      <c r="A471">
        <v>7031</v>
      </c>
      <c r="B471" t="s">
        <v>167</v>
      </c>
      <c r="C471" t="s">
        <v>3316</v>
      </c>
      <c r="D471" t="s">
        <v>3485</v>
      </c>
      <c r="E471" t="s">
        <v>170</v>
      </c>
      <c r="F471" t="s">
        <v>3486</v>
      </c>
      <c r="G471" t="s">
        <v>3317</v>
      </c>
      <c r="H471" t="s">
        <v>3487</v>
      </c>
      <c r="I471" t="s">
        <v>3488</v>
      </c>
      <c r="J471" t="s">
        <v>3489</v>
      </c>
      <c r="K471" t="s">
        <v>1770</v>
      </c>
      <c r="L471" t="s">
        <v>183</v>
      </c>
      <c r="M471" t="s">
        <v>6</v>
      </c>
      <c r="N471">
        <v>27560</v>
      </c>
      <c r="O471" t="s">
        <v>3490</v>
      </c>
      <c r="P471">
        <v>35.8284107707915</v>
      </c>
      <c r="Q471">
        <v>-78.821617204542093</v>
      </c>
      <c r="U471" t="s">
        <v>3491</v>
      </c>
      <c r="V471" t="s">
        <v>3488</v>
      </c>
      <c r="W471" t="s">
        <v>1770</v>
      </c>
      <c r="X471" t="s">
        <v>183</v>
      </c>
      <c r="Y471" t="s">
        <v>6</v>
      </c>
      <c r="Z471" t="s">
        <v>184</v>
      </c>
      <c r="AA471">
        <v>44801</v>
      </c>
      <c r="AB471" t="s">
        <v>3492</v>
      </c>
      <c r="AC471" t="s">
        <v>3493</v>
      </c>
      <c r="AD471">
        <v>16</v>
      </c>
      <c r="AJ471" t="s">
        <v>3488</v>
      </c>
    </row>
    <row r="472" spans="1:36">
      <c r="A472">
        <v>7032</v>
      </c>
      <c r="B472" t="s">
        <v>167</v>
      </c>
      <c r="C472" t="s">
        <v>3316</v>
      </c>
      <c r="D472" t="s">
        <v>3494</v>
      </c>
      <c r="E472" t="s">
        <v>170</v>
      </c>
      <c r="F472" t="s">
        <v>3495</v>
      </c>
      <c r="G472" t="s">
        <v>3344</v>
      </c>
      <c r="H472" t="s">
        <v>3496</v>
      </c>
      <c r="I472" t="s">
        <v>3497</v>
      </c>
      <c r="J472" t="s">
        <v>3498</v>
      </c>
      <c r="K472" t="s">
        <v>3499</v>
      </c>
      <c r="L472" t="s">
        <v>435</v>
      </c>
      <c r="M472" t="s">
        <v>6</v>
      </c>
      <c r="N472">
        <v>48360</v>
      </c>
      <c r="P472">
        <v>42.727176200754897</v>
      </c>
      <c r="Q472">
        <v>-83.2437039332615</v>
      </c>
      <c r="R472">
        <v>20</v>
      </c>
      <c r="U472" t="s">
        <v>3494</v>
      </c>
      <c r="V472" t="s">
        <v>3497</v>
      </c>
      <c r="W472" t="s">
        <v>3500</v>
      </c>
      <c r="X472" t="s">
        <v>3501</v>
      </c>
      <c r="Y472" t="s">
        <v>692</v>
      </c>
      <c r="Z472" t="s">
        <v>184</v>
      </c>
      <c r="AA472">
        <v>44891</v>
      </c>
      <c r="AB472" t="s">
        <v>3502</v>
      </c>
      <c r="AC472" t="s">
        <v>3503</v>
      </c>
      <c r="AD472">
        <v>22</v>
      </c>
      <c r="AE472" t="s">
        <v>3505</v>
      </c>
      <c r="AJ472" t="s">
        <v>3504</v>
      </c>
    </row>
    <row r="473" spans="1:36">
      <c r="A473">
        <v>7033</v>
      </c>
      <c r="B473" t="s">
        <v>167</v>
      </c>
      <c r="C473" t="s">
        <v>3316</v>
      </c>
      <c r="D473" t="s">
        <v>3506</v>
      </c>
      <c r="E473" t="s">
        <v>170</v>
      </c>
      <c r="F473" t="s">
        <v>3507</v>
      </c>
      <c r="G473" t="s">
        <v>3317</v>
      </c>
      <c r="H473" t="s">
        <v>3407</v>
      </c>
      <c r="I473" t="s">
        <v>3508</v>
      </c>
      <c r="J473" t="s">
        <v>3509</v>
      </c>
      <c r="K473" t="s">
        <v>3510</v>
      </c>
      <c r="L473" t="s">
        <v>993</v>
      </c>
      <c r="M473" t="s">
        <v>6</v>
      </c>
      <c r="N473">
        <v>54156</v>
      </c>
      <c r="O473" t="s">
        <v>3511</v>
      </c>
      <c r="P473">
        <v>44.422480746442197</v>
      </c>
      <c r="Q473">
        <v>-88.060159185485503</v>
      </c>
      <c r="R473">
        <v>230</v>
      </c>
      <c r="U473" t="s">
        <v>3507</v>
      </c>
      <c r="V473" t="s">
        <v>3508</v>
      </c>
      <c r="W473" t="s">
        <v>3510</v>
      </c>
      <c r="X473" t="s">
        <v>993</v>
      </c>
      <c r="Y473" t="s">
        <v>6</v>
      </c>
      <c r="Z473" t="s">
        <v>184</v>
      </c>
      <c r="AA473">
        <v>44778</v>
      </c>
      <c r="AB473" t="s">
        <v>3512</v>
      </c>
      <c r="AC473" t="s">
        <v>3513</v>
      </c>
      <c r="AD473">
        <v>20</v>
      </c>
      <c r="AE473" t="s">
        <v>3514</v>
      </c>
      <c r="AJ473" t="s">
        <v>3508</v>
      </c>
    </row>
    <row r="474" spans="1:36">
      <c r="A474">
        <v>7034</v>
      </c>
      <c r="B474" t="s">
        <v>167</v>
      </c>
      <c r="C474" t="s">
        <v>3316</v>
      </c>
      <c r="D474" t="s">
        <v>3506</v>
      </c>
      <c r="E474" t="s">
        <v>170</v>
      </c>
      <c r="F474" t="s">
        <v>3507</v>
      </c>
      <c r="G474" t="s">
        <v>3317</v>
      </c>
      <c r="H474" t="s">
        <v>3515</v>
      </c>
      <c r="I474" t="s">
        <v>3508</v>
      </c>
      <c r="J474" t="s">
        <v>3509</v>
      </c>
      <c r="K474" t="s">
        <v>3510</v>
      </c>
      <c r="L474" t="s">
        <v>993</v>
      </c>
      <c r="M474" t="s">
        <v>6</v>
      </c>
      <c r="N474">
        <v>54156</v>
      </c>
      <c r="O474" t="s">
        <v>3511</v>
      </c>
      <c r="P474">
        <v>44.422480746442197</v>
      </c>
      <c r="Q474">
        <v>-88.060159185485503</v>
      </c>
      <c r="R474">
        <v>230</v>
      </c>
      <c r="U474" t="s">
        <v>3507</v>
      </c>
      <c r="V474" t="s">
        <v>3508</v>
      </c>
      <c r="W474" t="s">
        <v>3510</v>
      </c>
      <c r="X474" t="s">
        <v>993</v>
      </c>
      <c r="Y474" t="s">
        <v>6</v>
      </c>
      <c r="Z474" t="s">
        <v>184</v>
      </c>
      <c r="AA474">
        <v>44778</v>
      </c>
      <c r="AB474" t="s">
        <v>3512</v>
      </c>
      <c r="AC474" t="s">
        <v>3513</v>
      </c>
      <c r="AD474">
        <v>20</v>
      </c>
      <c r="AE474" t="s">
        <v>3516</v>
      </c>
      <c r="AJ474" t="s">
        <v>3508</v>
      </c>
    </row>
    <row r="475" spans="1:36">
      <c r="A475">
        <v>7035</v>
      </c>
      <c r="B475" t="s">
        <v>167</v>
      </c>
      <c r="C475" t="s">
        <v>3316</v>
      </c>
      <c r="D475" t="s">
        <v>3517</v>
      </c>
      <c r="E475" t="s">
        <v>170</v>
      </c>
      <c r="F475" t="s">
        <v>3518</v>
      </c>
      <c r="G475" t="s">
        <v>3519</v>
      </c>
      <c r="H475" t="s">
        <v>3520</v>
      </c>
      <c r="I475" t="s">
        <v>1663</v>
      </c>
      <c r="J475" t="s">
        <v>3521</v>
      </c>
      <c r="K475" t="s">
        <v>1675</v>
      </c>
      <c r="L475" t="s">
        <v>486</v>
      </c>
      <c r="M475" t="s">
        <v>6</v>
      </c>
      <c r="N475">
        <v>64801</v>
      </c>
      <c r="O475" t="s">
        <v>1681</v>
      </c>
      <c r="P475">
        <v>37.094725920602201</v>
      </c>
      <c r="Q475">
        <v>-94.528379527252596</v>
      </c>
      <c r="R475">
        <v>750</v>
      </c>
      <c r="U475" t="s">
        <v>3518</v>
      </c>
      <c r="V475" t="s">
        <v>1663</v>
      </c>
      <c r="W475" t="s">
        <v>490</v>
      </c>
      <c r="X475" t="s">
        <v>486</v>
      </c>
      <c r="Y475" t="s">
        <v>6</v>
      </c>
      <c r="Z475" t="s">
        <v>184</v>
      </c>
      <c r="AA475">
        <v>44778</v>
      </c>
      <c r="AB475" t="s">
        <v>3522</v>
      </c>
      <c r="AC475" t="s">
        <v>1670</v>
      </c>
      <c r="AD475">
        <v>23</v>
      </c>
      <c r="AE475" t="s">
        <v>3523</v>
      </c>
      <c r="AJ475" t="s">
        <v>1663</v>
      </c>
    </row>
    <row r="476" spans="1:36">
      <c r="A476">
        <v>7036</v>
      </c>
      <c r="B476" t="s">
        <v>167</v>
      </c>
      <c r="C476" t="s">
        <v>3316</v>
      </c>
      <c r="D476" t="s">
        <v>3524</v>
      </c>
      <c r="E476" t="s">
        <v>170</v>
      </c>
      <c r="F476" t="s">
        <v>3525</v>
      </c>
      <c r="G476" t="s">
        <v>3317</v>
      </c>
      <c r="H476" t="s">
        <v>3417</v>
      </c>
      <c r="I476" t="s">
        <v>3526</v>
      </c>
      <c r="J476" t="s">
        <v>3527</v>
      </c>
      <c r="K476" t="s">
        <v>3528</v>
      </c>
      <c r="L476" t="s">
        <v>3430</v>
      </c>
      <c r="M476" t="s">
        <v>6</v>
      </c>
      <c r="N476">
        <v>97124</v>
      </c>
      <c r="O476" t="s">
        <v>3529</v>
      </c>
      <c r="P476">
        <v>45.565044314154903</v>
      </c>
      <c r="Q476">
        <v>-122.91031800245599</v>
      </c>
      <c r="R476">
        <v>250</v>
      </c>
      <c r="U476" t="s">
        <v>3530</v>
      </c>
      <c r="V476" t="s">
        <v>3531</v>
      </c>
      <c r="W476" t="s">
        <v>3532</v>
      </c>
      <c r="X476" t="s">
        <v>2614</v>
      </c>
      <c r="Y476" t="s">
        <v>2616</v>
      </c>
      <c r="Z476" t="s">
        <v>184</v>
      </c>
      <c r="AA476">
        <v>44766</v>
      </c>
      <c r="AB476" t="s">
        <v>3533</v>
      </c>
      <c r="AC476" t="s">
        <v>3534</v>
      </c>
      <c r="AD476">
        <v>17</v>
      </c>
      <c r="AE476" t="s">
        <v>3535</v>
      </c>
      <c r="AJ476" t="s">
        <v>3526</v>
      </c>
    </row>
    <row r="477" spans="1:36">
      <c r="A477">
        <v>7037</v>
      </c>
      <c r="B477" t="s">
        <v>167</v>
      </c>
      <c r="C477" t="s">
        <v>3316</v>
      </c>
      <c r="D477" t="s">
        <v>3536</v>
      </c>
      <c r="E477" t="s">
        <v>197</v>
      </c>
      <c r="F477" t="s">
        <v>3537</v>
      </c>
      <c r="G477" t="s">
        <v>3317</v>
      </c>
      <c r="H477" t="s">
        <v>3538</v>
      </c>
      <c r="I477" t="s">
        <v>3539</v>
      </c>
      <c r="J477" t="s">
        <v>3540</v>
      </c>
      <c r="K477" t="s">
        <v>3541</v>
      </c>
      <c r="L477" t="s">
        <v>3430</v>
      </c>
      <c r="M477" t="s">
        <v>6</v>
      </c>
      <c r="N477">
        <v>97355</v>
      </c>
      <c r="O477" t="s">
        <v>3542</v>
      </c>
      <c r="P477">
        <v>44.549052367809303</v>
      </c>
      <c r="Q477">
        <v>-122.91976220768601</v>
      </c>
      <c r="R477">
        <v>170</v>
      </c>
      <c r="U477" t="s">
        <v>3536</v>
      </c>
      <c r="V477" t="s">
        <v>3543</v>
      </c>
      <c r="W477" t="s">
        <v>3541</v>
      </c>
      <c r="X477" t="s">
        <v>3430</v>
      </c>
      <c r="Y477" t="s">
        <v>6</v>
      </c>
      <c r="Z477" t="s">
        <v>184</v>
      </c>
      <c r="AA477">
        <v>45095</v>
      </c>
      <c r="AB477" t="s">
        <v>3544</v>
      </c>
      <c r="AC477" t="s">
        <v>3545</v>
      </c>
      <c r="AD477">
        <v>24</v>
      </c>
      <c r="AE477" t="s">
        <v>3547</v>
      </c>
      <c r="AJ477" t="s">
        <v>3546</v>
      </c>
    </row>
    <row r="478" spans="1:36">
      <c r="A478">
        <v>7038</v>
      </c>
      <c r="B478" t="s">
        <v>167</v>
      </c>
      <c r="C478" t="s">
        <v>3316</v>
      </c>
      <c r="D478" t="s">
        <v>3548</v>
      </c>
      <c r="E478" t="s">
        <v>170</v>
      </c>
      <c r="F478" t="s">
        <v>3548</v>
      </c>
      <c r="G478" t="s">
        <v>3317</v>
      </c>
      <c r="H478" t="s">
        <v>3549</v>
      </c>
      <c r="I478" t="s">
        <v>3550</v>
      </c>
      <c r="J478" t="s">
        <v>3551</v>
      </c>
      <c r="K478" t="s">
        <v>3552</v>
      </c>
      <c r="L478" t="s">
        <v>753</v>
      </c>
      <c r="M478" t="s">
        <v>6</v>
      </c>
      <c r="N478">
        <v>2360</v>
      </c>
      <c r="O478" t="s">
        <v>3553</v>
      </c>
      <c r="P478">
        <v>41.9547466251354</v>
      </c>
      <c r="Q478">
        <v>-70.701545790245902</v>
      </c>
      <c r="R478">
        <v>20</v>
      </c>
      <c r="U478" t="s">
        <v>3554</v>
      </c>
      <c r="V478" t="s">
        <v>3550</v>
      </c>
      <c r="W478" t="s">
        <v>3555</v>
      </c>
      <c r="X478" t="s">
        <v>753</v>
      </c>
      <c r="Y478" t="s">
        <v>6</v>
      </c>
      <c r="Z478" t="s">
        <v>184</v>
      </c>
      <c r="AA478">
        <v>45300</v>
      </c>
      <c r="AB478" t="s">
        <v>3556</v>
      </c>
      <c r="AC478" t="s">
        <v>3557</v>
      </c>
      <c r="AD478">
        <v>22</v>
      </c>
    </row>
    <row r="479" spans="1:36">
      <c r="A479">
        <v>7039</v>
      </c>
      <c r="B479" t="s">
        <v>167</v>
      </c>
      <c r="C479" t="s">
        <v>3316</v>
      </c>
      <c r="D479" t="s">
        <v>1758</v>
      </c>
      <c r="E479" t="s">
        <v>170</v>
      </c>
      <c r="F479" t="s">
        <v>1758</v>
      </c>
      <c r="G479" t="s">
        <v>3317</v>
      </c>
      <c r="H479" t="s">
        <v>3407</v>
      </c>
      <c r="I479" t="s">
        <v>1760</v>
      </c>
      <c r="J479" t="s">
        <v>1761</v>
      </c>
      <c r="K479" t="s">
        <v>1762</v>
      </c>
      <c r="L479" t="s">
        <v>736</v>
      </c>
      <c r="M479" t="s">
        <v>6</v>
      </c>
      <c r="N479">
        <v>80241</v>
      </c>
      <c r="O479" t="s">
        <v>1763</v>
      </c>
      <c r="P479">
        <v>39.920424677799602</v>
      </c>
      <c r="Q479">
        <v>-104.98311545595</v>
      </c>
      <c r="R479">
        <v>50</v>
      </c>
      <c r="U479" t="s">
        <v>1758</v>
      </c>
      <c r="V479" t="s">
        <v>1760</v>
      </c>
      <c r="W479" t="s">
        <v>1762</v>
      </c>
      <c r="X479" t="s">
        <v>736</v>
      </c>
      <c r="Y479" t="s">
        <v>6</v>
      </c>
      <c r="Z479" t="s">
        <v>184</v>
      </c>
      <c r="AA479">
        <v>44778</v>
      </c>
      <c r="AB479" t="s">
        <v>3558</v>
      </c>
      <c r="AC479" t="s">
        <v>3559</v>
      </c>
      <c r="AD479">
        <v>24</v>
      </c>
      <c r="AE479" t="s">
        <v>3560</v>
      </c>
      <c r="AJ479" t="s">
        <v>1760</v>
      </c>
    </row>
    <row r="480" spans="1:36">
      <c r="A480">
        <v>7040</v>
      </c>
      <c r="B480" t="s">
        <v>167</v>
      </c>
      <c r="C480" t="s">
        <v>3316</v>
      </c>
      <c r="D480" t="s">
        <v>3561</v>
      </c>
      <c r="E480" t="s">
        <v>197</v>
      </c>
      <c r="F480" t="s">
        <v>3562</v>
      </c>
      <c r="G480" t="s">
        <v>3317</v>
      </c>
      <c r="H480" t="s">
        <v>3407</v>
      </c>
      <c r="I480" t="s">
        <v>3563</v>
      </c>
      <c r="J480" t="s">
        <v>3564</v>
      </c>
      <c r="K480" t="s">
        <v>3565</v>
      </c>
      <c r="L480" t="s">
        <v>534</v>
      </c>
      <c r="M480" t="s">
        <v>6</v>
      </c>
      <c r="N480">
        <v>55303</v>
      </c>
      <c r="O480" t="s">
        <v>3566</v>
      </c>
      <c r="P480">
        <v>45.240449451757399</v>
      </c>
      <c r="Q480">
        <v>-93.480062377784407</v>
      </c>
      <c r="R480">
        <v>115</v>
      </c>
      <c r="U480" t="s">
        <v>3567</v>
      </c>
      <c r="V480" t="s">
        <v>3568</v>
      </c>
      <c r="W480" t="s">
        <v>3565</v>
      </c>
      <c r="X480" t="s">
        <v>534</v>
      </c>
      <c r="Y480" t="s">
        <v>6</v>
      </c>
      <c r="Z480" t="s">
        <v>184</v>
      </c>
      <c r="AA480">
        <v>44778</v>
      </c>
      <c r="AB480" t="s">
        <v>3569</v>
      </c>
      <c r="AC480" t="s">
        <v>3570</v>
      </c>
      <c r="AD480">
        <v>26</v>
      </c>
      <c r="AE480" t="s">
        <v>3572</v>
      </c>
      <c r="AJ480" t="s">
        <v>3571</v>
      </c>
    </row>
    <row r="481" spans="1:37">
      <c r="A481">
        <v>7041</v>
      </c>
      <c r="B481" t="s">
        <v>167</v>
      </c>
      <c r="C481" t="s">
        <v>3316</v>
      </c>
      <c r="D481" t="s">
        <v>3561</v>
      </c>
      <c r="E481" t="s">
        <v>197</v>
      </c>
      <c r="F481" t="s">
        <v>3573</v>
      </c>
      <c r="G481" t="s">
        <v>3317</v>
      </c>
      <c r="H481" t="s">
        <v>3407</v>
      </c>
      <c r="I481" t="s">
        <v>3563</v>
      </c>
      <c r="J481" t="s">
        <v>3574</v>
      </c>
      <c r="K481" t="s">
        <v>3575</v>
      </c>
      <c r="L481" t="s">
        <v>1287</v>
      </c>
      <c r="M481" t="s">
        <v>6</v>
      </c>
      <c r="N481">
        <v>18848</v>
      </c>
      <c r="O481" t="s">
        <v>3576</v>
      </c>
      <c r="P481">
        <v>41.796116345304902</v>
      </c>
      <c r="Q481">
        <v>-76.468541389026598</v>
      </c>
      <c r="R481">
        <v>23</v>
      </c>
      <c r="U481" t="s">
        <v>3567</v>
      </c>
      <c r="V481" t="s">
        <v>3568</v>
      </c>
      <c r="W481" t="s">
        <v>3565</v>
      </c>
      <c r="X481" t="s">
        <v>534</v>
      </c>
      <c r="Y481" t="s">
        <v>6</v>
      </c>
      <c r="Z481" t="s">
        <v>184</v>
      </c>
      <c r="AA481">
        <v>44778</v>
      </c>
      <c r="AB481" t="s">
        <v>3569</v>
      </c>
      <c r="AC481" t="s">
        <v>3570</v>
      </c>
      <c r="AD481">
        <v>26</v>
      </c>
      <c r="AE481" t="s">
        <v>3577</v>
      </c>
      <c r="AJ481" t="s">
        <v>3571</v>
      </c>
    </row>
    <row r="482" spans="1:37">
      <c r="A482">
        <v>7042</v>
      </c>
      <c r="B482" t="s">
        <v>167</v>
      </c>
      <c r="C482" t="s">
        <v>3316</v>
      </c>
      <c r="D482" t="s">
        <v>3578</v>
      </c>
      <c r="E482" t="s">
        <v>197</v>
      </c>
      <c r="F482" t="s">
        <v>3578</v>
      </c>
      <c r="G482" t="s">
        <v>3317</v>
      </c>
      <c r="H482" t="s">
        <v>3579</v>
      </c>
      <c r="I482" t="s">
        <v>3580</v>
      </c>
      <c r="J482" t="s">
        <v>3581</v>
      </c>
      <c r="K482" t="s">
        <v>3582</v>
      </c>
      <c r="L482" t="s">
        <v>1347</v>
      </c>
      <c r="M482" t="s">
        <v>6</v>
      </c>
      <c r="N482">
        <v>8551</v>
      </c>
      <c r="O482" t="s">
        <v>3583</v>
      </c>
      <c r="P482">
        <v>40.402879850201103</v>
      </c>
      <c r="Q482">
        <v>-74.853876544878105</v>
      </c>
      <c r="R482">
        <v>15</v>
      </c>
      <c r="U482" t="s">
        <v>3578</v>
      </c>
      <c r="V482" t="s">
        <v>3580</v>
      </c>
      <c r="W482" t="s">
        <v>3582</v>
      </c>
      <c r="X482" t="s">
        <v>1347</v>
      </c>
      <c r="Y482" t="s">
        <v>6</v>
      </c>
      <c r="Z482" t="s">
        <v>184</v>
      </c>
      <c r="AA482">
        <v>44778</v>
      </c>
      <c r="AB482" t="s">
        <v>3584</v>
      </c>
      <c r="AC482" t="s">
        <v>3585</v>
      </c>
      <c r="AD482">
        <v>30</v>
      </c>
      <c r="AE482" t="s">
        <v>3587</v>
      </c>
      <c r="AJ482" t="s">
        <v>3586</v>
      </c>
    </row>
    <row r="483" spans="1:37">
      <c r="A483">
        <v>7043</v>
      </c>
      <c r="B483" t="s">
        <v>167</v>
      </c>
      <c r="C483" t="s">
        <v>3316</v>
      </c>
      <c r="D483" t="s">
        <v>3588</v>
      </c>
      <c r="F483" t="s">
        <v>3589</v>
      </c>
      <c r="G483" t="s">
        <v>3317</v>
      </c>
      <c r="H483" t="s">
        <v>3590</v>
      </c>
      <c r="I483" t="s">
        <v>3591</v>
      </c>
      <c r="J483" t="s">
        <v>3592</v>
      </c>
      <c r="K483" t="s">
        <v>3593</v>
      </c>
      <c r="L483" t="s">
        <v>855</v>
      </c>
      <c r="M483" t="s">
        <v>6</v>
      </c>
      <c r="N483">
        <v>30518</v>
      </c>
      <c r="P483">
        <v>34.103646685855402</v>
      </c>
      <c r="Q483">
        <v>-84.007156946445704</v>
      </c>
      <c r="U483" t="s">
        <v>3594</v>
      </c>
      <c r="V483" t="s">
        <v>3595</v>
      </c>
      <c r="W483" t="s">
        <v>3596</v>
      </c>
      <c r="X483" t="s">
        <v>918</v>
      </c>
      <c r="Y483" t="s">
        <v>918</v>
      </c>
      <c r="Z483" t="s">
        <v>184</v>
      </c>
      <c r="AA483">
        <v>45289</v>
      </c>
      <c r="AB483" t="s">
        <v>3597</v>
      </c>
      <c r="AC483" t="s">
        <v>3598</v>
      </c>
      <c r="AD483">
        <v>25</v>
      </c>
    </row>
    <row r="484" spans="1:37">
      <c r="A484">
        <v>7044</v>
      </c>
      <c r="B484" t="s">
        <v>167</v>
      </c>
      <c r="C484" t="s">
        <v>3316</v>
      </c>
      <c r="D484" t="s">
        <v>3599</v>
      </c>
      <c r="E484" t="s">
        <v>170</v>
      </c>
      <c r="F484" t="s">
        <v>3600</v>
      </c>
      <c r="G484" t="s">
        <v>3317</v>
      </c>
      <c r="H484" t="s">
        <v>3483</v>
      </c>
      <c r="I484" t="s">
        <v>3601</v>
      </c>
      <c r="J484" t="s">
        <v>3602</v>
      </c>
      <c r="K484" t="s">
        <v>2568</v>
      </c>
      <c r="L484" t="s">
        <v>1400</v>
      </c>
      <c r="M484" t="s">
        <v>6</v>
      </c>
      <c r="N484">
        <v>34232</v>
      </c>
      <c r="O484" t="s">
        <v>3603</v>
      </c>
      <c r="P484">
        <v>27.323053541664301</v>
      </c>
      <c r="Q484">
        <v>-82.449116540496803</v>
      </c>
      <c r="R484">
        <v>108</v>
      </c>
      <c r="U484" t="s">
        <v>3604</v>
      </c>
      <c r="V484" t="s">
        <v>3601</v>
      </c>
      <c r="W484" t="s">
        <v>2568</v>
      </c>
      <c r="X484" t="s">
        <v>1400</v>
      </c>
      <c r="Y484" t="s">
        <v>6</v>
      </c>
      <c r="Z484" t="s">
        <v>184</v>
      </c>
      <c r="AA484">
        <v>44801</v>
      </c>
      <c r="AB484" t="s">
        <v>3605</v>
      </c>
      <c r="AC484" t="s">
        <v>3606</v>
      </c>
      <c r="AD484">
        <v>28</v>
      </c>
      <c r="AJ484" t="s">
        <v>3607</v>
      </c>
    </row>
    <row r="485" spans="1:37">
      <c r="A485">
        <v>7045</v>
      </c>
      <c r="B485" t="s">
        <v>167</v>
      </c>
      <c r="C485" t="s">
        <v>3316</v>
      </c>
      <c r="D485" t="s">
        <v>2827</v>
      </c>
      <c r="E485" t="s">
        <v>170</v>
      </c>
      <c r="F485" t="s">
        <v>2827</v>
      </c>
      <c r="G485" t="s">
        <v>3317</v>
      </c>
      <c r="H485" t="s">
        <v>3608</v>
      </c>
      <c r="I485" t="s">
        <v>2829</v>
      </c>
      <c r="J485" t="s">
        <v>3609</v>
      </c>
      <c r="K485" t="s">
        <v>182</v>
      </c>
      <c r="L485" t="s">
        <v>183</v>
      </c>
      <c r="M485" t="s">
        <v>6</v>
      </c>
      <c r="N485">
        <v>28202</v>
      </c>
      <c r="O485" t="s">
        <v>2832</v>
      </c>
      <c r="P485">
        <v>35.224141438955201</v>
      </c>
      <c r="Q485">
        <v>-80.851357648248396</v>
      </c>
      <c r="R485">
        <v>1300</v>
      </c>
      <c r="U485" t="s">
        <v>2827</v>
      </c>
      <c r="V485" t="s">
        <v>2829</v>
      </c>
      <c r="W485" t="s">
        <v>182</v>
      </c>
      <c r="X485" t="s">
        <v>183</v>
      </c>
      <c r="Y485" t="s">
        <v>6</v>
      </c>
      <c r="Z485" t="s">
        <v>184</v>
      </c>
      <c r="AA485">
        <v>45295</v>
      </c>
      <c r="AB485" t="s">
        <v>3610</v>
      </c>
      <c r="AC485" t="s">
        <v>3611</v>
      </c>
      <c r="AD485">
        <v>22</v>
      </c>
      <c r="AF485" t="s">
        <v>2846</v>
      </c>
      <c r="AH485" t="s">
        <v>3612</v>
      </c>
      <c r="AJ485" t="s">
        <v>2835</v>
      </c>
      <c r="AK485" t="s">
        <v>2847</v>
      </c>
    </row>
    <row r="486" spans="1:37">
      <c r="A486">
        <v>7046</v>
      </c>
      <c r="B486" t="s">
        <v>167</v>
      </c>
      <c r="C486" t="s">
        <v>3316</v>
      </c>
      <c r="D486" t="s">
        <v>3613</v>
      </c>
      <c r="E486" t="s">
        <v>197</v>
      </c>
      <c r="F486" t="s">
        <v>3613</v>
      </c>
      <c r="G486" t="s">
        <v>3317</v>
      </c>
      <c r="H486" t="s">
        <v>3614</v>
      </c>
      <c r="I486" t="s">
        <v>3615</v>
      </c>
      <c r="J486" t="s">
        <v>3616</v>
      </c>
      <c r="K486" t="s">
        <v>3617</v>
      </c>
      <c r="L486" t="s">
        <v>733</v>
      </c>
      <c r="M486" t="s">
        <v>6</v>
      </c>
      <c r="N486">
        <v>35217</v>
      </c>
      <c r="O486" t="s">
        <v>3618</v>
      </c>
      <c r="P486">
        <v>33.637110399690698</v>
      </c>
      <c r="Q486">
        <v>-86.729701173916794</v>
      </c>
      <c r="R486">
        <v>28</v>
      </c>
      <c r="U486" t="s">
        <v>3613</v>
      </c>
      <c r="V486" t="s">
        <v>3615</v>
      </c>
      <c r="W486" t="s">
        <v>3617</v>
      </c>
      <c r="X486" t="s">
        <v>733</v>
      </c>
      <c r="Y486" t="s">
        <v>6</v>
      </c>
      <c r="Z486" t="s">
        <v>184</v>
      </c>
      <c r="AA486">
        <v>44778</v>
      </c>
      <c r="AB486" t="s">
        <v>3619</v>
      </c>
      <c r="AC486" t="s">
        <v>3620</v>
      </c>
      <c r="AD486">
        <v>27</v>
      </c>
      <c r="AJ486" t="s">
        <v>3615</v>
      </c>
    </row>
    <row r="487" spans="1:37">
      <c r="A487">
        <v>7047</v>
      </c>
      <c r="B487" t="s">
        <v>167</v>
      </c>
      <c r="C487" t="s">
        <v>3316</v>
      </c>
      <c r="D487" t="s">
        <v>3613</v>
      </c>
      <c r="E487" t="s">
        <v>197</v>
      </c>
      <c r="F487" t="s">
        <v>3613</v>
      </c>
      <c r="G487" t="s">
        <v>3317</v>
      </c>
      <c r="H487" t="s">
        <v>3407</v>
      </c>
      <c r="I487" t="s">
        <v>3615</v>
      </c>
      <c r="J487" t="s">
        <v>3616</v>
      </c>
      <c r="K487" t="s">
        <v>3617</v>
      </c>
      <c r="L487" t="s">
        <v>733</v>
      </c>
      <c r="M487" t="s">
        <v>6</v>
      </c>
      <c r="N487">
        <v>35217</v>
      </c>
      <c r="O487" t="s">
        <v>3621</v>
      </c>
      <c r="P487">
        <v>33.637110399690698</v>
      </c>
      <c r="Q487">
        <v>-86.729701173916794</v>
      </c>
      <c r="R487">
        <v>28</v>
      </c>
      <c r="U487" t="s">
        <v>3613</v>
      </c>
      <c r="V487" t="s">
        <v>3615</v>
      </c>
      <c r="W487" t="s">
        <v>3617</v>
      </c>
      <c r="X487" t="s">
        <v>733</v>
      </c>
      <c r="Y487" t="s">
        <v>6</v>
      </c>
      <c r="Z487" t="s">
        <v>184</v>
      </c>
      <c r="AA487">
        <v>44778</v>
      </c>
      <c r="AB487" t="s">
        <v>3619</v>
      </c>
      <c r="AC487" t="s">
        <v>3620</v>
      </c>
      <c r="AD487">
        <v>27</v>
      </c>
      <c r="AJ487" t="s">
        <v>3615</v>
      </c>
    </row>
    <row r="488" spans="1:37">
      <c r="A488">
        <v>7048</v>
      </c>
      <c r="B488" t="s">
        <v>167</v>
      </c>
      <c r="C488" t="s">
        <v>3316</v>
      </c>
      <c r="D488" t="s">
        <v>3613</v>
      </c>
      <c r="E488" t="s">
        <v>197</v>
      </c>
      <c r="F488" t="s">
        <v>3613</v>
      </c>
      <c r="G488" t="s">
        <v>3317</v>
      </c>
      <c r="H488" t="s">
        <v>3469</v>
      </c>
      <c r="I488" t="s">
        <v>3615</v>
      </c>
      <c r="J488" t="s">
        <v>3616</v>
      </c>
      <c r="K488" t="s">
        <v>3617</v>
      </c>
      <c r="L488" t="s">
        <v>733</v>
      </c>
      <c r="M488" t="s">
        <v>6</v>
      </c>
      <c r="N488">
        <v>35218</v>
      </c>
      <c r="O488" t="s">
        <v>3621</v>
      </c>
      <c r="P488">
        <v>33.637110399690698</v>
      </c>
      <c r="Q488">
        <v>-86.729701173916794</v>
      </c>
      <c r="R488">
        <v>28</v>
      </c>
      <c r="U488" t="s">
        <v>3613</v>
      </c>
      <c r="V488" t="s">
        <v>3615</v>
      </c>
      <c r="W488" t="s">
        <v>3617</v>
      </c>
      <c r="X488" t="s">
        <v>733</v>
      </c>
      <c r="Y488" t="s">
        <v>6</v>
      </c>
      <c r="Z488" t="s">
        <v>184</v>
      </c>
      <c r="AA488">
        <v>44778</v>
      </c>
      <c r="AB488" t="s">
        <v>3619</v>
      </c>
      <c r="AC488" t="s">
        <v>3620</v>
      </c>
      <c r="AD488">
        <v>27</v>
      </c>
      <c r="AJ488" t="s">
        <v>3615</v>
      </c>
    </row>
    <row r="489" spans="1:37">
      <c r="A489">
        <v>7049</v>
      </c>
      <c r="B489" t="s">
        <v>3622</v>
      </c>
      <c r="C489" t="s">
        <v>3316</v>
      </c>
      <c r="D489" t="s">
        <v>3623</v>
      </c>
      <c r="E489" t="s">
        <v>170</v>
      </c>
      <c r="F489" t="s">
        <v>3623</v>
      </c>
      <c r="G489" t="s">
        <v>3317</v>
      </c>
      <c r="H489" t="s">
        <v>3407</v>
      </c>
      <c r="I489" t="s">
        <v>3624</v>
      </c>
      <c r="J489" t="s">
        <v>3625</v>
      </c>
      <c r="K489" t="s">
        <v>2897</v>
      </c>
      <c r="L489" t="s">
        <v>435</v>
      </c>
      <c r="M489" t="s">
        <v>6</v>
      </c>
      <c r="N489">
        <v>48084</v>
      </c>
      <c r="O489" t="s">
        <v>3626</v>
      </c>
      <c r="P489">
        <v>42.5491193458056</v>
      </c>
      <c r="Q489">
        <v>-83.153751088999499</v>
      </c>
      <c r="R489">
        <v>10</v>
      </c>
      <c r="U489" t="s">
        <v>3623</v>
      </c>
      <c r="V489" t="s">
        <v>3627</v>
      </c>
      <c r="W489" t="s">
        <v>2897</v>
      </c>
      <c r="X489" t="s">
        <v>435</v>
      </c>
      <c r="Y489" t="s">
        <v>6</v>
      </c>
      <c r="Z489" t="s">
        <v>184</v>
      </c>
      <c r="AA489">
        <v>44801</v>
      </c>
      <c r="AB489" t="s">
        <v>3628</v>
      </c>
      <c r="AC489" t="s">
        <v>3629</v>
      </c>
      <c r="AD489">
        <v>17</v>
      </c>
      <c r="AE489" t="s">
        <v>3631</v>
      </c>
      <c r="AJ489" t="s">
        <v>3630</v>
      </c>
    </row>
    <row r="490" spans="1:37">
      <c r="A490">
        <v>7050</v>
      </c>
      <c r="B490" t="s">
        <v>230</v>
      </c>
      <c r="C490" t="s">
        <v>3316</v>
      </c>
      <c r="D490" t="s">
        <v>3632</v>
      </c>
      <c r="E490" t="s">
        <v>170</v>
      </c>
      <c r="F490" t="s">
        <v>3633</v>
      </c>
      <c r="G490" t="s">
        <v>3317</v>
      </c>
      <c r="H490" t="s">
        <v>3634</v>
      </c>
      <c r="I490" t="s">
        <v>3635</v>
      </c>
      <c r="J490" t="s">
        <v>3636</v>
      </c>
      <c r="K490" t="s">
        <v>3637</v>
      </c>
      <c r="L490" t="s">
        <v>534</v>
      </c>
      <c r="M490" t="s">
        <v>6</v>
      </c>
      <c r="N490">
        <v>55432</v>
      </c>
      <c r="O490" t="s">
        <v>3638</v>
      </c>
      <c r="P490">
        <v>45.067211150281601</v>
      </c>
      <c r="Q490">
        <v>-93.233538802389504</v>
      </c>
      <c r="U490" t="s">
        <v>3639</v>
      </c>
      <c r="V490" t="s">
        <v>3635</v>
      </c>
      <c r="W490" t="s">
        <v>3637</v>
      </c>
      <c r="X490" t="s">
        <v>534</v>
      </c>
      <c r="Y490" t="s">
        <v>6</v>
      </c>
      <c r="Z490" t="s">
        <v>184</v>
      </c>
      <c r="AA490">
        <v>44892</v>
      </c>
      <c r="AB490" t="s">
        <v>3640</v>
      </c>
      <c r="AC490" t="s">
        <v>3641</v>
      </c>
      <c r="AD490">
        <v>11</v>
      </c>
      <c r="AJ490" t="s">
        <v>3635</v>
      </c>
    </row>
    <row r="491" spans="1:37">
      <c r="A491">
        <v>7051</v>
      </c>
      <c r="B491" t="s">
        <v>167</v>
      </c>
      <c r="C491" t="s">
        <v>3316</v>
      </c>
      <c r="D491" t="s">
        <v>7116</v>
      </c>
      <c r="E491" t="s">
        <v>170</v>
      </c>
      <c r="F491" t="s">
        <v>7117</v>
      </c>
      <c r="G491" t="s">
        <v>3692</v>
      </c>
      <c r="H491" t="s">
        <v>7126</v>
      </c>
      <c r="I491" t="s">
        <v>7129</v>
      </c>
      <c r="J491" t="s">
        <v>7118</v>
      </c>
      <c r="K491" t="s">
        <v>7119</v>
      </c>
      <c r="L491" t="s">
        <v>435</v>
      </c>
      <c r="M491" t="s">
        <v>6</v>
      </c>
      <c r="N491">
        <v>49048</v>
      </c>
      <c r="P491">
        <v>42.246417687560402</v>
      </c>
      <c r="Q491">
        <v>-85.5153510460501</v>
      </c>
      <c r="R491">
        <v>51</v>
      </c>
      <c r="U491" t="s">
        <v>7116</v>
      </c>
      <c r="V491" t="s">
        <v>7128</v>
      </c>
      <c r="W491" t="s">
        <v>7119</v>
      </c>
      <c r="X491" t="s">
        <v>435</v>
      </c>
      <c r="Y491" t="s">
        <v>6</v>
      </c>
      <c r="Z491" t="s">
        <v>184</v>
      </c>
      <c r="AA491">
        <v>45339</v>
      </c>
      <c r="AB491" t="s">
        <v>861</v>
      </c>
      <c r="AC491" t="s">
        <v>7130</v>
      </c>
      <c r="AD491">
        <v>28</v>
      </c>
      <c r="AF491" t="s">
        <v>7123</v>
      </c>
      <c r="AK491" t="s">
        <v>7124</v>
      </c>
    </row>
    <row r="492" spans="1:37">
      <c r="A492">
        <v>7052</v>
      </c>
      <c r="B492" t="s">
        <v>167</v>
      </c>
      <c r="C492" t="s">
        <v>3316</v>
      </c>
      <c r="D492" t="s">
        <v>7116</v>
      </c>
      <c r="E492" t="s">
        <v>170</v>
      </c>
      <c r="F492" t="s">
        <v>7117</v>
      </c>
      <c r="G492" t="s">
        <v>3692</v>
      </c>
      <c r="H492" t="s">
        <v>7127</v>
      </c>
      <c r="I492" t="s">
        <v>7129</v>
      </c>
      <c r="J492" t="s">
        <v>7120</v>
      </c>
      <c r="K492" t="s">
        <v>7121</v>
      </c>
      <c r="L492" t="s">
        <v>534</v>
      </c>
      <c r="M492" t="s">
        <v>6</v>
      </c>
      <c r="N492">
        <v>55330</v>
      </c>
      <c r="P492">
        <v>45.319278752075597</v>
      </c>
      <c r="Q492">
        <v>-93.560071259372705</v>
      </c>
      <c r="R492">
        <v>25</v>
      </c>
      <c r="U492" t="s">
        <v>7116</v>
      </c>
      <c r="V492" t="s">
        <v>7128</v>
      </c>
      <c r="W492" t="s">
        <v>7119</v>
      </c>
      <c r="X492" t="s">
        <v>435</v>
      </c>
      <c r="Y492" t="s">
        <v>6</v>
      </c>
      <c r="Z492" t="s">
        <v>184</v>
      </c>
      <c r="AA492">
        <v>45339</v>
      </c>
      <c r="AB492" t="s">
        <v>861</v>
      </c>
      <c r="AC492" t="s">
        <v>7130</v>
      </c>
      <c r="AD492">
        <v>28</v>
      </c>
      <c r="AF492" t="s">
        <v>7123</v>
      </c>
      <c r="AK492" t="s">
        <v>7124</v>
      </c>
    </row>
    <row r="493" spans="1:37">
      <c r="A493">
        <v>7053</v>
      </c>
      <c r="B493" t="s">
        <v>167</v>
      </c>
      <c r="C493" t="s">
        <v>3316</v>
      </c>
      <c r="D493" t="s">
        <v>7116</v>
      </c>
      <c r="E493" t="s">
        <v>170</v>
      </c>
      <c r="F493" t="s">
        <v>7117</v>
      </c>
      <c r="G493" t="s">
        <v>3692</v>
      </c>
      <c r="H493" t="s">
        <v>7125</v>
      </c>
      <c r="I493" t="s">
        <v>7129</v>
      </c>
      <c r="J493" t="s">
        <v>7122</v>
      </c>
      <c r="K493" t="s">
        <v>4150</v>
      </c>
      <c r="L493" t="s">
        <v>985</v>
      </c>
      <c r="M493" t="s">
        <v>6</v>
      </c>
      <c r="N493">
        <v>75223</v>
      </c>
      <c r="P493">
        <v>32.783952852216203</v>
      </c>
      <c r="Q493">
        <v>-96.761838604174201</v>
      </c>
      <c r="R493">
        <v>18</v>
      </c>
      <c r="U493" t="s">
        <v>7116</v>
      </c>
      <c r="V493" t="s">
        <v>7128</v>
      </c>
      <c r="W493" t="s">
        <v>7119</v>
      </c>
      <c r="X493" t="s">
        <v>435</v>
      </c>
      <c r="Y493" t="s">
        <v>6</v>
      </c>
      <c r="Z493" t="s">
        <v>184</v>
      </c>
      <c r="AA493">
        <v>45339</v>
      </c>
      <c r="AB493" t="s">
        <v>861</v>
      </c>
      <c r="AC493" t="s">
        <v>7130</v>
      </c>
      <c r="AD493">
        <v>28</v>
      </c>
      <c r="AF493" t="s">
        <v>7123</v>
      </c>
      <c r="AK493" t="s">
        <v>7124</v>
      </c>
    </row>
    <row r="494" spans="1:37">
      <c r="A494">
        <v>7054</v>
      </c>
      <c r="B494" t="s">
        <v>167</v>
      </c>
      <c r="C494" t="s">
        <v>3316</v>
      </c>
      <c r="D494" t="s">
        <v>3642</v>
      </c>
      <c r="E494" t="s">
        <v>170</v>
      </c>
      <c r="F494" t="s">
        <v>3642</v>
      </c>
      <c r="G494" t="s">
        <v>3344</v>
      </c>
      <c r="H494" t="s">
        <v>8</v>
      </c>
      <c r="I494" t="s">
        <v>3643</v>
      </c>
      <c r="J494" t="s">
        <v>3644</v>
      </c>
      <c r="K494" t="s">
        <v>2613</v>
      </c>
      <c r="L494" t="s">
        <v>249</v>
      </c>
      <c r="M494" t="s">
        <v>6</v>
      </c>
      <c r="N494">
        <v>94608</v>
      </c>
      <c r="O494" t="s">
        <v>3645</v>
      </c>
      <c r="P494">
        <v>37.832006233964101</v>
      </c>
      <c r="Q494">
        <v>-122.282006029633</v>
      </c>
      <c r="R494">
        <v>30</v>
      </c>
      <c r="U494" t="s">
        <v>3642</v>
      </c>
      <c r="V494" t="s">
        <v>3646</v>
      </c>
      <c r="W494" t="s">
        <v>2613</v>
      </c>
      <c r="X494" t="s">
        <v>249</v>
      </c>
      <c r="Y494" t="s">
        <v>6</v>
      </c>
      <c r="Z494" t="s">
        <v>184</v>
      </c>
      <c r="AA494">
        <v>44801</v>
      </c>
      <c r="AB494" t="s">
        <v>3647</v>
      </c>
      <c r="AC494" t="s">
        <v>3648</v>
      </c>
      <c r="AD494">
        <v>25</v>
      </c>
      <c r="AE494" t="s">
        <v>3649</v>
      </c>
      <c r="AJ494" t="s">
        <v>3646</v>
      </c>
    </row>
    <row r="495" spans="1:37">
      <c r="A495">
        <v>7055</v>
      </c>
      <c r="B495" t="s">
        <v>167</v>
      </c>
      <c r="C495" t="s">
        <v>3316</v>
      </c>
      <c r="D495" t="s">
        <v>3650</v>
      </c>
      <c r="E495" t="s">
        <v>170</v>
      </c>
      <c r="F495" t="s">
        <v>3650</v>
      </c>
      <c r="G495" t="s">
        <v>3344</v>
      </c>
      <c r="H495" t="s">
        <v>3651</v>
      </c>
      <c r="I495" t="s">
        <v>3652</v>
      </c>
      <c r="J495" t="s">
        <v>3653</v>
      </c>
      <c r="K495" t="s">
        <v>3654</v>
      </c>
      <c r="L495" t="s">
        <v>3655</v>
      </c>
      <c r="M495" t="s">
        <v>6</v>
      </c>
      <c r="N495">
        <v>74107</v>
      </c>
      <c r="O495" t="s">
        <v>3656</v>
      </c>
      <c r="P495">
        <v>36.100172230309099</v>
      </c>
      <c r="Q495">
        <v>-96.048643631518999</v>
      </c>
      <c r="U495" t="s">
        <v>3657</v>
      </c>
      <c r="V495" t="s">
        <v>3658</v>
      </c>
      <c r="W495" t="s">
        <v>3654</v>
      </c>
      <c r="X495" t="s">
        <v>3655</v>
      </c>
      <c r="Y495" t="s">
        <v>6</v>
      </c>
      <c r="Z495" t="s">
        <v>184</v>
      </c>
      <c r="AA495">
        <v>44434</v>
      </c>
      <c r="AB495" t="s">
        <v>3659</v>
      </c>
      <c r="AC495" t="s">
        <v>3660</v>
      </c>
      <c r="AD495">
        <v>24</v>
      </c>
      <c r="AJ495" t="s">
        <v>3661</v>
      </c>
    </row>
    <row r="496" spans="1:37">
      <c r="A496">
        <v>7056</v>
      </c>
      <c r="B496" t="s">
        <v>167</v>
      </c>
      <c r="C496" t="s">
        <v>3316</v>
      </c>
      <c r="D496" t="s">
        <v>3662</v>
      </c>
      <c r="E496" t="s">
        <v>197</v>
      </c>
      <c r="F496" t="s">
        <v>3662</v>
      </c>
      <c r="G496" t="s">
        <v>3317</v>
      </c>
      <c r="H496" t="s">
        <v>3663</v>
      </c>
      <c r="I496" t="s">
        <v>3664</v>
      </c>
      <c r="J496" t="s">
        <v>3665</v>
      </c>
      <c r="K496" t="s">
        <v>3666</v>
      </c>
      <c r="L496" t="s">
        <v>3667</v>
      </c>
      <c r="M496" t="s">
        <v>6</v>
      </c>
      <c r="N496">
        <v>52302</v>
      </c>
      <c r="O496" t="s">
        <v>3668</v>
      </c>
      <c r="P496">
        <v>42.0291358457551</v>
      </c>
      <c r="Q496">
        <v>-91.572182402495798</v>
      </c>
      <c r="U496" t="s">
        <v>3662</v>
      </c>
      <c r="V496" t="s">
        <v>3664</v>
      </c>
      <c r="W496" t="s">
        <v>3666</v>
      </c>
      <c r="X496" t="s">
        <v>3667</v>
      </c>
      <c r="Y496" t="s">
        <v>6</v>
      </c>
      <c r="AB496" t="s">
        <v>3669</v>
      </c>
      <c r="AC496" t="s">
        <v>3670</v>
      </c>
      <c r="AD496">
        <v>18</v>
      </c>
      <c r="AJ496" t="s">
        <v>3671</v>
      </c>
    </row>
    <row r="497" spans="1:37">
      <c r="A497">
        <v>7057</v>
      </c>
      <c r="B497" t="s">
        <v>167</v>
      </c>
      <c r="C497" t="s">
        <v>3316</v>
      </c>
      <c r="D497" t="s">
        <v>3662</v>
      </c>
      <c r="E497" t="s">
        <v>197</v>
      </c>
      <c r="F497" t="s">
        <v>3662</v>
      </c>
      <c r="G497" t="s">
        <v>3317</v>
      </c>
      <c r="H497" t="s">
        <v>3579</v>
      </c>
      <c r="I497" t="s">
        <v>3664</v>
      </c>
      <c r="J497" t="s">
        <v>3665</v>
      </c>
      <c r="K497" t="s">
        <v>3666</v>
      </c>
      <c r="L497" t="s">
        <v>3667</v>
      </c>
      <c r="M497" t="s">
        <v>6</v>
      </c>
      <c r="N497">
        <v>52302</v>
      </c>
      <c r="O497" t="s">
        <v>3668</v>
      </c>
      <c r="P497">
        <v>42.0291358457551</v>
      </c>
      <c r="Q497">
        <v>-91.572182402495798</v>
      </c>
      <c r="U497" t="s">
        <v>3662</v>
      </c>
      <c r="V497" t="s">
        <v>3664</v>
      </c>
      <c r="W497" t="s">
        <v>3666</v>
      </c>
      <c r="X497" t="s">
        <v>3667</v>
      </c>
      <c r="Y497" t="s">
        <v>6</v>
      </c>
      <c r="AB497" t="s">
        <v>3669</v>
      </c>
      <c r="AC497" t="s">
        <v>3670</v>
      </c>
      <c r="AD497">
        <v>18</v>
      </c>
      <c r="AJ497" t="s">
        <v>3671</v>
      </c>
    </row>
    <row r="498" spans="1:37">
      <c r="A498">
        <v>7058</v>
      </c>
      <c r="B498" t="s">
        <v>167</v>
      </c>
      <c r="C498" t="s">
        <v>3316</v>
      </c>
      <c r="D498" t="s">
        <v>3672</v>
      </c>
      <c r="E498" t="s">
        <v>170</v>
      </c>
      <c r="F498" t="s">
        <v>3672</v>
      </c>
      <c r="G498" t="s">
        <v>3519</v>
      </c>
      <c r="H498" t="s">
        <v>3520</v>
      </c>
      <c r="I498" t="s">
        <v>3673</v>
      </c>
      <c r="J498" t="s">
        <v>3674</v>
      </c>
      <c r="K498" t="s">
        <v>3675</v>
      </c>
      <c r="L498" t="s">
        <v>841</v>
      </c>
      <c r="M498" t="s">
        <v>6</v>
      </c>
      <c r="N498">
        <v>60527</v>
      </c>
      <c r="O498" t="s">
        <v>3676</v>
      </c>
      <c r="P498">
        <v>41.760090603818497</v>
      </c>
      <c r="Q498">
        <v>-87.938255744833199</v>
      </c>
      <c r="R498">
        <v>150</v>
      </c>
      <c r="U498" t="s">
        <v>3677</v>
      </c>
      <c r="V498" t="s">
        <v>3673</v>
      </c>
      <c r="W498" t="s">
        <v>3675</v>
      </c>
      <c r="X498" t="s">
        <v>841</v>
      </c>
      <c r="Y498" t="s">
        <v>6</v>
      </c>
      <c r="Z498" t="s">
        <v>184</v>
      </c>
      <c r="AA498">
        <v>44766</v>
      </c>
      <c r="AB498" t="s">
        <v>3678</v>
      </c>
      <c r="AC498" t="s">
        <v>3679</v>
      </c>
      <c r="AD498">
        <v>17</v>
      </c>
      <c r="AJ498" t="s">
        <v>3680</v>
      </c>
    </row>
    <row r="499" spans="1:37">
      <c r="A499">
        <v>7059</v>
      </c>
      <c r="B499" t="s">
        <v>167</v>
      </c>
      <c r="C499" t="s">
        <v>3316</v>
      </c>
      <c r="D499" t="s">
        <v>3672</v>
      </c>
      <c r="E499" t="s">
        <v>170</v>
      </c>
      <c r="F499" t="s">
        <v>3672</v>
      </c>
      <c r="G499" t="s">
        <v>3519</v>
      </c>
      <c r="H499" t="s">
        <v>3681</v>
      </c>
      <c r="I499" t="s">
        <v>3673</v>
      </c>
      <c r="J499" t="s">
        <v>3674</v>
      </c>
      <c r="K499" t="s">
        <v>3675</v>
      </c>
      <c r="L499" t="s">
        <v>841</v>
      </c>
      <c r="M499" t="s">
        <v>6</v>
      </c>
      <c r="N499">
        <v>60527</v>
      </c>
      <c r="O499" t="s">
        <v>3676</v>
      </c>
      <c r="P499">
        <v>41.760090603818497</v>
      </c>
      <c r="Q499">
        <v>-87.938255744833199</v>
      </c>
      <c r="R499">
        <v>150</v>
      </c>
      <c r="U499" t="s">
        <v>3677</v>
      </c>
      <c r="V499" t="s">
        <v>3673</v>
      </c>
      <c r="W499" t="s">
        <v>3675</v>
      </c>
      <c r="X499" t="s">
        <v>841</v>
      </c>
      <c r="Y499" t="s">
        <v>6</v>
      </c>
      <c r="Z499" t="s">
        <v>184</v>
      </c>
      <c r="AA499">
        <v>44766</v>
      </c>
      <c r="AB499" t="s">
        <v>3678</v>
      </c>
      <c r="AC499" t="s">
        <v>3682</v>
      </c>
      <c r="AD499">
        <v>22</v>
      </c>
      <c r="AJ499" t="s">
        <v>3680</v>
      </c>
    </row>
    <row r="500" spans="1:37">
      <c r="A500">
        <v>7060</v>
      </c>
      <c r="B500" t="s">
        <v>167</v>
      </c>
      <c r="C500" t="s">
        <v>3316</v>
      </c>
      <c r="D500" t="s">
        <v>3672</v>
      </c>
      <c r="E500" t="s">
        <v>170</v>
      </c>
      <c r="F500" t="s">
        <v>3672</v>
      </c>
      <c r="G500" t="s">
        <v>3519</v>
      </c>
      <c r="H500" t="s">
        <v>3683</v>
      </c>
      <c r="I500" t="s">
        <v>3673</v>
      </c>
      <c r="J500" t="s">
        <v>3674</v>
      </c>
      <c r="K500" t="s">
        <v>3675</v>
      </c>
      <c r="L500" t="s">
        <v>841</v>
      </c>
      <c r="M500" t="s">
        <v>6</v>
      </c>
      <c r="N500">
        <v>60527</v>
      </c>
      <c r="O500" t="s">
        <v>3676</v>
      </c>
      <c r="P500">
        <v>41.760090603818497</v>
      </c>
      <c r="Q500">
        <v>-87.938255744833199</v>
      </c>
      <c r="R500">
        <v>50</v>
      </c>
      <c r="U500" t="s">
        <v>3677</v>
      </c>
      <c r="V500" t="s">
        <v>3673</v>
      </c>
      <c r="W500" t="s">
        <v>3675</v>
      </c>
      <c r="X500" t="s">
        <v>841</v>
      </c>
      <c r="Y500" t="s">
        <v>6</v>
      </c>
      <c r="Z500" t="s">
        <v>184</v>
      </c>
      <c r="AA500">
        <v>44766</v>
      </c>
      <c r="AB500" t="s">
        <v>3678</v>
      </c>
      <c r="AC500" t="s">
        <v>3682</v>
      </c>
      <c r="AD500">
        <v>22</v>
      </c>
      <c r="AJ500" t="s">
        <v>3680</v>
      </c>
    </row>
    <row r="501" spans="1:37">
      <c r="A501">
        <v>7061</v>
      </c>
      <c r="B501" t="s">
        <v>167</v>
      </c>
      <c r="C501" t="s">
        <v>3316</v>
      </c>
      <c r="D501" t="s">
        <v>3684</v>
      </c>
      <c r="E501" t="s">
        <v>197</v>
      </c>
      <c r="F501" t="s">
        <v>3684</v>
      </c>
      <c r="G501" t="s">
        <v>3317</v>
      </c>
      <c r="H501" t="s">
        <v>8</v>
      </c>
      <c r="I501" t="s">
        <v>3685</v>
      </c>
      <c r="J501" t="s">
        <v>3686</v>
      </c>
      <c r="K501" t="s">
        <v>2366</v>
      </c>
      <c r="L501" t="s">
        <v>249</v>
      </c>
      <c r="M501" t="s">
        <v>6</v>
      </c>
      <c r="N501">
        <v>94804</v>
      </c>
      <c r="O501" t="s">
        <v>3687</v>
      </c>
      <c r="P501">
        <v>37.920155007071898</v>
      </c>
      <c r="Q501">
        <v>-122.35119301612001</v>
      </c>
      <c r="R501">
        <v>43</v>
      </c>
      <c r="U501" t="s">
        <v>3684</v>
      </c>
      <c r="V501" t="s">
        <v>3685</v>
      </c>
      <c r="W501" t="s">
        <v>2366</v>
      </c>
      <c r="X501" t="s">
        <v>249</v>
      </c>
      <c r="Y501" t="s">
        <v>6</v>
      </c>
      <c r="Z501" t="s">
        <v>184</v>
      </c>
      <c r="AA501">
        <v>44413</v>
      </c>
      <c r="AB501" t="s">
        <v>3688</v>
      </c>
      <c r="AC501" t="s">
        <v>3689</v>
      </c>
      <c r="AD501">
        <v>25</v>
      </c>
      <c r="AJ501" t="s">
        <v>3690</v>
      </c>
    </row>
    <row r="502" spans="1:37">
      <c r="A502">
        <v>7062</v>
      </c>
      <c r="B502" t="s">
        <v>167</v>
      </c>
      <c r="C502" t="s">
        <v>3316</v>
      </c>
      <c r="D502" t="s">
        <v>3684</v>
      </c>
      <c r="E502" t="s">
        <v>197</v>
      </c>
      <c r="F502" t="s">
        <v>3684</v>
      </c>
      <c r="G502" t="s">
        <v>3344</v>
      </c>
      <c r="H502" t="s">
        <v>8</v>
      </c>
      <c r="I502" t="s">
        <v>3685</v>
      </c>
      <c r="J502" t="s">
        <v>3686</v>
      </c>
      <c r="K502" t="s">
        <v>2366</v>
      </c>
      <c r="L502" t="s">
        <v>249</v>
      </c>
      <c r="M502" t="s">
        <v>6</v>
      </c>
      <c r="N502">
        <v>94804</v>
      </c>
      <c r="O502" t="s">
        <v>3687</v>
      </c>
      <c r="P502">
        <v>37.920155007071898</v>
      </c>
      <c r="Q502">
        <v>-122.35119301612001</v>
      </c>
      <c r="R502">
        <v>43</v>
      </c>
      <c r="U502" t="s">
        <v>3684</v>
      </c>
      <c r="V502" t="s">
        <v>3685</v>
      </c>
      <c r="W502" t="s">
        <v>2366</v>
      </c>
      <c r="X502" t="s">
        <v>249</v>
      </c>
      <c r="Y502" t="s">
        <v>6</v>
      </c>
      <c r="Z502" t="s">
        <v>184</v>
      </c>
      <c r="AA502">
        <v>44413</v>
      </c>
      <c r="AB502" t="s">
        <v>3688</v>
      </c>
      <c r="AC502" t="s">
        <v>3689</v>
      </c>
      <c r="AD502">
        <v>25</v>
      </c>
      <c r="AJ502" t="s">
        <v>3690</v>
      </c>
    </row>
    <row r="503" spans="1:37">
      <c r="A503">
        <v>7063</v>
      </c>
      <c r="B503" t="s">
        <v>167</v>
      </c>
      <c r="C503" t="s">
        <v>3316</v>
      </c>
      <c r="D503" t="s">
        <v>3691</v>
      </c>
      <c r="E503" t="s">
        <v>197</v>
      </c>
      <c r="F503" t="s">
        <v>182</v>
      </c>
      <c r="G503" t="s">
        <v>3692</v>
      </c>
      <c r="H503" t="s">
        <v>3693</v>
      </c>
      <c r="I503" t="s">
        <v>3694</v>
      </c>
      <c r="J503" t="s">
        <v>3695</v>
      </c>
      <c r="K503" t="s">
        <v>182</v>
      </c>
      <c r="L503" t="s">
        <v>183</v>
      </c>
      <c r="M503" t="s">
        <v>6</v>
      </c>
      <c r="N503">
        <v>28216</v>
      </c>
      <c r="O503" t="s">
        <v>3696</v>
      </c>
      <c r="P503">
        <v>35.279942840435801</v>
      </c>
      <c r="Q503">
        <v>-80.877288259885304</v>
      </c>
      <c r="U503" t="s">
        <v>3697</v>
      </c>
      <c r="V503" t="s">
        <v>3698</v>
      </c>
      <c r="W503" t="s">
        <v>182</v>
      </c>
      <c r="X503" t="s">
        <v>183</v>
      </c>
      <c r="Y503" t="s">
        <v>6</v>
      </c>
      <c r="Z503" t="s">
        <v>184</v>
      </c>
      <c r="AA503">
        <v>45289</v>
      </c>
      <c r="AB503" t="s">
        <v>2835</v>
      </c>
      <c r="AC503" t="s">
        <v>3699</v>
      </c>
      <c r="AD503">
        <v>25</v>
      </c>
    </row>
    <row r="504" spans="1:37">
      <c r="A504">
        <v>7064</v>
      </c>
      <c r="B504" t="s">
        <v>167</v>
      </c>
      <c r="C504" t="s">
        <v>3316</v>
      </c>
      <c r="D504" t="s">
        <v>3700</v>
      </c>
      <c r="E504" t="s">
        <v>197</v>
      </c>
      <c r="F504" t="s">
        <v>182</v>
      </c>
      <c r="G504" t="s">
        <v>3692</v>
      </c>
      <c r="H504" t="s">
        <v>3701</v>
      </c>
      <c r="I504" t="s">
        <v>3702</v>
      </c>
      <c r="J504" t="s">
        <v>3695</v>
      </c>
      <c r="K504" t="s">
        <v>182</v>
      </c>
      <c r="L504" t="s">
        <v>183</v>
      </c>
      <c r="M504" t="s">
        <v>6</v>
      </c>
      <c r="N504">
        <v>28216</v>
      </c>
      <c r="O504" t="s">
        <v>3703</v>
      </c>
      <c r="P504">
        <v>35.279942840435801</v>
      </c>
      <c r="Q504">
        <v>-80.877288259885304</v>
      </c>
      <c r="U504" t="s">
        <v>3697</v>
      </c>
      <c r="V504" t="s">
        <v>3698</v>
      </c>
      <c r="W504" t="s">
        <v>182</v>
      </c>
      <c r="X504" t="s">
        <v>183</v>
      </c>
      <c r="Y504" t="s">
        <v>6</v>
      </c>
      <c r="Z504" t="s">
        <v>184</v>
      </c>
      <c r="AA504">
        <v>45289</v>
      </c>
      <c r="AB504" t="s">
        <v>2835</v>
      </c>
      <c r="AC504" t="s">
        <v>3704</v>
      </c>
      <c r="AD504">
        <v>17</v>
      </c>
    </row>
    <row r="505" spans="1:37">
      <c r="A505">
        <v>7065</v>
      </c>
      <c r="B505" t="s">
        <v>167</v>
      </c>
      <c r="C505" t="s">
        <v>3316</v>
      </c>
      <c r="D505" t="s">
        <v>3705</v>
      </c>
      <c r="E505" t="s">
        <v>170</v>
      </c>
      <c r="F505" t="s">
        <v>3706</v>
      </c>
      <c r="G505" t="s">
        <v>3317</v>
      </c>
      <c r="H505" t="s">
        <v>3707</v>
      </c>
      <c r="I505" t="s">
        <v>3708</v>
      </c>
      <c r="J505" t="s">
        <v>3709</v>
      </c>
      <c r="K505" t="s">
        <v>2582</v>
      </c>
      <c r="L505" t="s">
        <v>1287</v>
      </c>
      <c r="M505" t="s">
        <v>6</v>
      </c>
      <c r="N505">
        <v>19341</v>
      </c>
      <c r="O505" t="s">
        <v>3710</v>
      </c>
      <c r="P505">
        <v>40.0596416265453</v>
      </c>
      <c r="Q505">
        <v>-75.642886545093603</v>
      </c>
      <c r="R505">
        <v>65</v>
      </c>
      <c r="U505" t="s">
        <v>3711</v>
      </c>
      <c r="V505" t="s">
        <v>3708</v>
      </c>
      <c r="W505" t="s">
        <v>3712</v>
      </c>
      <c r="X505" t="s">
        <v>1589</v>
      </c>
      <c r="Y505" t="s">
        <v>918</v>
      </c>
      <c r="Z505" t="s">
        <v>184</v>
      </c>
      <c r="AA505">
        <v>45084</v>
      </c>
      <c r="AB505" t="s">
        <v>3713</v>
      </c>
      <c r="AC505" t="s">
        <v>3714</v>
      </c>
      <c r="AD505">
        <v>29</v>
      </c>
      <c r="AJ505" t="s">
        <v>3708</v>
      </c>
    </row>
    <row r="506" spans="1:37">
      <c r="A506">
        <v>7066</v>
      </c>
      <c r="B506" t="s">
        <v>167</v>
      </c>
      <c r="C506" t="s">
        <v>3316</v>
      </c>
      <c r="D506" t="s">
        <v>3715</v>
      </c>
      <c r="E506" t="s">
        <v>170</v>
      </c>
      <c r="F506" t="s">
        <v>3716</v>
      </c>
      <c r="G506" t="s">
        <v>3344</v>
      </c>
      <c r="H506" t="s">
        <v>3717</v>
      </c>
      <c r="I506" t="s">
        <v>3718</v>
      </c>
      <c r="J506" t="s">
        <v>3719</v>
      </c>
      <c r="K506" t="s">
        <v>2582</v>
      </c>
      <c r="L506" t="s">
        <v>1287</v>
      </c>
      <c r="M506" t="s">
        <v>6</v>
      </c>
      <c r="N506">
        <v>19341</v>
      </c>
      <c r="O506" t="s">
        <v>3710</v>
      </c>
      <c r="P506">
        <v>40.0596416265453</v>
      </c>
      <c r="Q506">
        <v>-75.642886545093603</v>
      </c>
      <c r="R506">
        <v>72</v>
      </c>
      <c r="U506" t="s">
        <v>3711</v>
      </c>
      <c r="V506" t="s">
        <v>3718</v>
      </c>
      <c r="W506" t="s">
        <v>3712</v>
      </c>
      <c r="X506" t="s">
        <v>1589</v>
      </c>
      <c r="Y506" t="s">
        <v>918</v>
      </c>
      <c r="Z506" t="s">
        <v>184</v>
      </c>
      <c r="AA506">
        <v>45084</v>
      </c>
      <c r="AB506" t="s">
        <v>3713</v>
      </c>
      <c r="AC506" t="s">
        <v>3720</v>
      </c>
      <c r="AD506">
        <v>16</v>
      </c>
      <c r="AJ506" t="s">
        <v>3718</v>
      </c>
    </row>
    <row r="507" spans="1:37">
      <c r="A507">
        <v>7067</v>
      </c>
      <c r="B507" t="s">
        <v>167</v>
      </c>
      <c r="C507" t="s">
        <v>3316</v>
      </c>
      <c r="D507" t="s">
        <v>3721</v>
      </c>
      <c r="E507" t="s">
        <v>197</v>
      </c>
      <c r="F507" t="s">
        <v>3722</v>
      </c>
      <c r="G507" t="s">
        <v>3317</v>
      </c>
      <c r="H507" t="s">
        <v>3723</v>
      </c>
      <c r="I507" t="s">
        <v>3724</v>
      </c>
      <c r="J507" t="s">
        <v>3725</v>
      </c>
      <c r="K507" t="s">
        <v>3722</v>
      </c>
      <c r="L507" t="s">
        <v>927</v>
      </c>
      <c r="M507" t="s">
        <v>6</v>
      </c>
      <c r="N507">
        <v>43035</v>
      </c>
      <c r="O507" t="s">
        <v>3726</v>
      </c>
      <c r="P507">
        <v>40.154128985146201</v>
      </c>
      <c r="Q507">
        <v>-83.008964129321598</v>
      </c>
      <c r="R507">
        <v>65</v>
      </c>
      <c r="U507" t="s">
        <v>3721</v>
      </c>
      <c r="V507" t="s">
        <v>3724</v>
      </c>
      <c r="W507" t="s">
        <v>3722</v>
      </c>
      <c r="X507" t="s">
        <v>927</v>
      </c>
      <c r="Y507" t="s">
        <v>6</v>
      </c>
      <c r="Z507" t="s">
        <v>184</v>
      </c>
      <c r="AA507">
        <v>44891</v>
      </c>
      <c r="AB507" t="s">
        <v>3727</v>
      </c>
      <c r="AC507" t="s">
        <v>3728</v>
      </c>
      <c r="AD507">
        <v>26</v>
      </c>
      <c r="AE507" t="s">
        <v>3730</v>
      </c>
      <c r="AJ507" t="s">
        <v>3729</v>
      </c>
    </row>
    <row r="508" spans="1:37">
      <c r="A508">
        <v>7068</v>
      </c>
      <c r="B508" t="s">
        <v>167</v>
      </c>
      <c r="C508" t="s">
        <v>3316</v>
      </c>
      <c r="D508" t="s">
        <v>3731</v>
      </c>
      <c r="E508" t="s">
        <v>197</v>
      </c>
      <c r="F508" t="s">
        <v>3731</v>
      </c>
      <c r="G508" t="s">
        <v>3317</v>
      </c>
      <c r="H508" t="s">
        <v>3732</v>
      </c>
      <c r="I508" t="s">
        <v>3733</v>
      </c>
      <c r="J508" t="s">
        <v>3734</v>
      </c>
      <c r="K508" t="s">
        <v>275</v>
      </c>
      <c r="L508" t="s">
        <v>249</v>
      </c>
      <c r="M508" t="s">
        <v>6</v>
      </c>
      <c r="N508">
        <v>92010</v>
      </c>
      <c r="O508" t="s">
        <v>3735</v>
      </c>
      <c r="P508">
        <v>33.133662545515897</v>
      </c>
      <c r="Q508">
        <v>-117.257091118109</v>
      </c>
      <c r="U508" t="s">
        <v>3731</v>
      </c>
      <c r="V508" t="s">
        <v>3733</v>
      </c>
      <c r="W508" t="s">
        <v>275</v>
      </c>
      <c r="X508" t="s">
        <v>249</v>
      </c>
      <c r="Y508" t="s">
        <v>6</v>
      </c>
      <c r="AB508" t="s">
        <v>3736</v>
      </c>
      <c r="AC508" t="s">
        <v>3737</v>
      </c>
      <c r="AD508">
        <v>20</v>
      </c>
    </row>
    <row r="509" spans="1:37">
      <c r="A509">
        <v>7069</v>
      </c>
      <c r="B509" t="s">
        <v>167</v>
      </c>
      <c r="C509" t="s">
        <v>3316</v>
      </c>
      <c r="D509" t="s">
        <v>3738</v>
      </c>
      <c r="E509" t="s">
        <v>197</v>
      </c>
      <c r="F509" t="s">
        <v>3739</v>
      </c>
      <c r="G509" t="s">
        <v>3317</v>
      </c>
      <c r="H509" t="s">
        <v>3740</v>
      </c>
      <c r="I509" t="s">
        <v>1217</v>
      </c>
      <c r="J509" t="s">
        <v>3741</v>
      </c>
      <c r="K509" t="s">
        <v>3742</v>
      </c>
      <c r="L509" t="s">
        <v>3743</v>
      </c>
      <c r="M509" t="s">
        <v>7</v>
      </c>
      <c r="O509" t="s">
        <v>3744</v>
      </c>
      <c r="P509">
        <v>44.661161300000003</v>
      </c>
      <c r="Q509">
        <v>-63.5426839</v>
      </c>
      <c r="R509">
        <v>55</v>
      </c>
      <c r="U509" t="s">
        <v>3739</v>
      </c>
      <c r="V509" t="s">
        <v>3745</v>
      </c>
      <c r="W509" t="s">
        <v>3742</v>
      </c>
      <c r="X509" t="s">
        <v>3743</v>
      </c>
      <c r="Y509" t="s">
        <v>7</v>
      </c>
      <c r="Z509" t="s">
        <v>184</v>
      </c>
      <c r="AA509">
        <v>44774</v>
      </c>
      <c r="AB509" t="s">
        <v>3746</v>
      </c>
      <c r="AC509" t="s">
        <v>3747</v>
      </c>
      <c r="AD509">
        <v>28</v>
      </c>
      <c r="AE509" t="s">
        <v>3748</v>
      </c>
      <c r="AJ509" t="s">
        <v>1226</v>
      </c>
    </row>
    <row r="510" spans="1:37">
      <c r="A510">
        <v>7070</v>
      </c>
      <c r="B510" t="s">
        <v>167</v>
      </c>
      <c r="C510" t="s">
        <v>3316</v>
      </c>
      <c r="D510" t="s">
        <v>3749</v>
      </c>
      <c r="E510" t="s">
        <v>170</v>
      </c>
      <c r="F510" t="s">
        <v>3750</v>
      </c>
      <c r="G510" t="s">
        <v>3317</v>
      </c>
      <c r="H510" t="s">
        <v>3751</v>
      </c>
      <c r="I510" t="s">
        <v>3752</v>
      </c>
      <c r="J510" t="s">
        <v>3753</v>
      </c>
      <c r="K510" t="s">
        <v>735</v>
      </c>
      <c r="L510" t="s">
        <v>736</v>
      </c>
      <c r="M510" t="s">
        <v>6</v>
      </c>
      <c r="N510">
        <v>80112</v>
      </c>
      <c r="O510" t="s">
        <v>3754</v>
      </c>
      <c r="P510">
        <v>39.581995868111598</v>
      </c>
      <c r="Q510">
        <v>-104.837602031412</v>
      </c>
      <c r="U510" t="s">
        <v>3749</v>
      </c>
      <c r="V510" t="s">
        <v>3755</v>
      </c>
      <c r="W510" t="s">
        <v>735</v>
      </c>
      <c r="X510" t="s">
        <v>736</v>
      </c>
      <c r="Y510" t="s">
        <v>6</v>
      </c>
      <c r="Z510" t="s">
        <v>184</v>
      </c>
      <c r="AA510">
        <v>44443</v>
      </c>
      <c r="AB510" t="s">
        <v>3756</v>
      </c>
      <c r="AC510" t="s">
        <v>3757</v>
      </c>
      <c r="AD510">
        <v>26</v>
      </c>
      <c r="AJ510" t="s">
        <v>3758</v>
      </c>
    </row>
    <row r="511" spans="1:37">
      <c r="A511">
        <v>7071</v>
      </c>
      <c r="B511" t="s">
        <v>167</v>
      </c>
      <c r="C511" t="s">
        <v>3316</v>
      </c>
      <c r="D511" t="s">
        <v>7213</v>
      </c>
      <c r="E511" t="s">
        <v>197</v>
      </c>
      <c r="F511" t="s">
        <v>7213</v>
      </c>
      <c r="G511" t="s">
        <v>3317</v>
      </c>
      <c r="H511" t="s">
        <v>7221</v>
      </c>
      <c r="I511" t="s">
        <v>7216</v>
      </c>
      <c r="J511" t="s">
        <v>7214</v>
      </c>
      <c r="K511" t="s">
        <v>7215</v>
      </c>
      <c r="L511" t="s">
        <v>435</v>
      </c>
      <c r="M511" t="s">
        <v>6</v>
      </c>
      <c r="N511">
        <v>49707</v>
      </c>
      <c r="O511" t="s">
        <v>7220</v>
      </c>
      <c r="P511">
        <v>45.069170884781002</v>
      </c>
      <c r="Q511">
        <v>-83.439632203567101</v>
      </c>
      <c r="R511">
        <v>15</v>
      </c>
      <c r="U511" t="s">
        <v>7213</v>
      </c>
      <c r="V511" t="s">
        <v>7216</v>
      </c>
      <c r="W511" t="s">
        <v>7215</v>
      </c>
      <c r="X511" t="s">
        <v>435</v>
      </c>
      <c r="Y511" t="s">
        <v>6</v>
      </c>
      <c r="Z511" t="s">
        <v>184</v>
      </c>
      <c r="AA511">
        <v>45340</v>
      </c>
      <c r="AC511" t="s">
        <v>7219</v>
      </c>
      <c r="AD511">
        <v>26</v>
      </c>
      <c r="AF511" t="s">
        <v>7217</v>
      </c>
      <c r="AK511" t="s">
        <v>7218</v>
      </c>
    </row>
    <row r="512" spans="1:37">
      <c r="A512">
        <v>7072</v>
      </c>
      <c r="B512" t="s">
        <v>167</v>
      </c>
      <c r="C512" t="s">
        <v>3316</v>
      </c>
      <c r="D512" t="s">
        <v>7185</v>
      </c>
      <c r="E512" t="s">
        <v>170</v>
      </c>
      <c r="F512" t="s">
        <v>7199</v>
      </c>
      <c r="G512" t="s">
        <v>3692</v>
      </c>
      <c r="H512" t="s">
        <v>7200</v>
      </c>
      <c r="I512" t="s">
        <v>7197</v>
      </c>
      <c r="J512" t="s">
        <v>7188</v>
      </c>
      <c r="K512" t="s">
        <v>7189</v>
      </c>
      <c r="L512" t="s">
        <v>1400</v>
      </c>
      <c r="M512" t="s">
        <v>6</v>
      </c>
      <c r="N512">
        <v>33431</v>
      </c>
      <c r="O512" t="s">
        <v>7196</v>
      </c>
      <c r="P512">
        <v>26.369944576213701</v>
      </c>
      <c r="Q512">
        <v>-80.128639904416701</v>
      </c>
      <c r="R512">
        <v>10</v>
      </c>
      <c r="S512">
        <v>20</v>
      </c>
      <c r="T512" t="s">
        <v>7198</v>
      </c>
      <c r="U512" t="s">
        <v>7193</v>
      </c>
      <c r="V512" t="s">
        <v>7195</v>
      </c>
      <c r="W512" t="s">
        <v>7194</v>
      </c>
      <c r="Y512" t="s">
        <v>1436</v>
      </c>
      <c r="Z512" t="s">
        <v>184</v>
      </c>
      <c r="AA512">
        <v>45340</v>
      </c>
      <c r="AC512" t="s">
        <v>7192</v>
      </c>
      <c r="AD512">
        <v>11</v>
      </c>
      <c r="AF512" t="s">
        <v>7186</v>
      </c>
      <c r="AK512" t="s">
        <v>7187</v>
      </c>
    </row>
    <row r="513" spans="1:37">
      <c r="A513">
        <v>7073</v>
      </c>
      <c r="B513" t="s">
        <v>167</v>
      </c>
      <c r="C513" t="s">
        <v>3316</v>
      </c>
      <c r="D513" t="s">
        <v>3759</v>
      </c>
      <c r="E513" t="s">
        <v>197</v>
      </c>
      <c r="F513" t="s">
        <v>3760</v>
      </c>
      <c r="G513" t="s">
        <v>3317</v>
      </c>
      <c r="H513" t="s">
        <v>3761</v>
      </c>
      <c r="I513" t="s">
        <v>3762</v>
      </c>
      <c r="J513" t="s">
        <v>3763</v>
      </c>
      <c r="K513" t="s">
        <v>3764</v>
      </c>
      <c r="L513" t="s">
        <v>841</v>
      </c>
      <c r="M513" t="s">
        <v>6</v>
      </c>
      <c r="N513">
        <v>60124</v>
      </c>
      <c r="O513" t="s">
        <v>3765</v>
      </c>
      <c r="P513">
        <v>42.090009521817798</v>
      </c>
      <c r="Q513">
        <v>-88.340825019074799</v>
      </c>
      <c r="U513" t="s">
        <v>3766</v>
      </c>
      <c r="V513" t="s">
        <v>3762</v>
      </c>
      <c r="W513" t="s">
        <v>3767</v>
      </c>
      <c r="Y513" t="s">
        <v>918</v>
      </c>
      <c r="Z513" t="s">
        <v>184</v>
      </c>
      <c r="AA513">
        <v>45289</v>
      </c>
      <c r="AB513" t="s">
        <v>3768</v>
      </c>
      <c r="AC513" t="s">
        <v>3769</v>
      </c>
      <c r="AD513">
        <v>23</v>
      </c>
    </row>
    <row r="514" spans="1:37">
      <c r="A514">
        <v>7074</v>
      </c>
      <c r="B514" t="s">
        <v>167</v>
      </c>
      <c r="C514" t="s">
        <v>3316</v>
      </c>
      <c r="D514" t="s">
        <v>6896</v>
      </c>
      <c r="E514" t="s">
        <v>197</v>
      </c>
      <c r="F514" t="s">
        <v>6898</v>
      </c>
      <c r="G514" t="s">
        <v>3692</v>
      </c>
      <c r="H514" t="s">
        <v>6902</v>
      </c>
      <c r="I514" t="s">
        <v>7114</v>
      </c>
      <c r="J514" t="s">
        <v>6899</v>
      </c>
      <c r="K514" t="s">
        <v>2831</v>
      </c>
      <c r="L514" t="s">
        <v>985</v>
      </c>
      <c r="M514" t="s">
        <v>6</v>
      </c>
      <c r="N514">
        <v>77080</v>
      </c>
      <c r="O514" t="s">
        <v>6901</v>
      </c>
      <c r="P514">
        <v>29.833266780371801</v>
      </c>
      <c r="Q514">
        <v>-95.515179075456402</v>
      </c>
      <c r="S514">
        <v>0</v>
      </c>
      <c r="U514" t="s">
        <v>6896</v>
      </c>
      <c r="V514" t="s">
        <v>7114</v>
      </c>
      <c r="W514" t="s">
        <v>2831</v>
      </c>
      <c r="X514" t="s">
        <v>985</v>
      </c>
      <c r="Y514" t="s">
        <v>6</v>
      </c>
      <c r="Z514" t="s">
        <v>2886</v>
      </c>
      <c r="AA514">
        <v>45336</v>
      </c>
      <c r="AB514" t="s">
        <v>6980</v>
      </c>
      <c r="AC514" t="s">
        <v>6897</v>
      </c>
      <c r="AD514">
        <v>20</v>
      </c>
      <c r="AF514" t="s">
        <v>6894</v>
      </c>
      <c r="AH514" t="s">
        <v>7064</v>
      </c>
      <c r="AK514" t="s">
        <v>6895</v>
      </c>
    </row>
    <row r="515" spans="1:37">
      <c r="A515">
        <v>7075</v>
      </c>
      <c r="B515" t="s">
        <v>167</v>
      </c>
      <c r="C515" t="s">
        <v>3316</v>
      </c>
      <c r="D515" t="s">
        <v>3770</v>
      </c>
      <c r="E515" t="s">
        <v>170</v>
      </c>
      <c r="F515" t="s">
        <v>3770</v>
      </c>
      <c r="G515" t="s">
        <v>3317</v>
      </c>
      <c r="H515" t="s">
        <v>8</v>
      </c>
      <c r="I515" t="s">
        <v>3771</v>
      </c>
      <c r="J515" t="s">
        <v>3772</v>
      </c>
      <c r="K515" t="s">
        <v>3773</v>
      </c>
      <c r="L515" t="s">
        <v>1287</v>
      </c>
      <c r="M515" t="s">
        <v>6</v>
      </c>
      <c r="N515">
        <v>18106</v>
      </c>
      <c r="O515" t="s">
        <v>3774</v>
      </c>
      <c r="P515">
        <v>40.587011672911999</v>
      </c>
      <c r="Q515">
        <v>-75.597542461162902</v>
      </c>
      <c r="R515">
        <v>60</v>
      </c>
      <c r="U515" t="s">
        <v>3770</v>
      </c>
      <c r="V515" t="s">
        <v>3771</v>
      </c>
      <c r="W515" t="s">
        <v>3773</v>
      </c>
      <c r="X515" t="s">
        <v>1287</v>
      </c>
      <c r="Y515" t="s">
        <v>3775</v>
      </c>
      <c r="Z515" t="s">
        <v>184</v>
      </c>
      <c r="AA515">
        <v>45289</v>
      </c>
      <c r="AB515" t="s">
        <v>3776</v>
      </c>
      <c r="AC515" t="s">
        <v>3777</v>
      </c>
      <c r="AD515">
        <v>30</v>
      </c>
      <c r="AE515" t="s">
        <v>3778</v>
      </c>
    </row>
    <row r="516" spans="1:37">
      <c r="A516">
        <v>7076</v>
      </c>
      <c r="B516" t="s">
        <v>167</v>
      </c>
      <c r="C516" t="s">
        <v>3316</v>
      </c>
      <c r="D516" t="s">
        <v>3770</v>
      </c>
      <c r="E516" t="s">
        <v>170</v>
      </c>
      <c r="F516" t="s">
        <v>3770</v>
      </c>
      <c r="G516" t="s">
        <v>3317</v>
      </c>
      <c r="H516" t="s">
        <v>8</v>
      </c>
      <c r="I516" t="s">
        <v>3771</v>
      </c>
      <c r="J516" t="s">
        <v>3779</v>
      </c>
      <c r="K516" t="s">
        <v>3780</v>
      </c>
      <c r="L516" t="s">
        <v>855</v>
      </c>
      <c r="M516" t="s">
        <v>6</v>
      </c>
      <c r="N516">
        <v>30117</v>
      </c>
      <c r="O516" t="s">
        <v>3781</v>
      </c>
      <c r="P516">
        <v>33.578214682724202</v>
      </c>
      <c r="Q516">
        <v>-85.042980732620407</v>
      </c>
      <c r="R516">
        <v>20</v>
      </c>
      <c r="U516" t="s">
        <v>3770</v>
      </c>
      <c r="V516" t="s">
        <v>3771</v>
      </c>
      <c r="W516" t="s">
        <v>3773</v>
      </c>
      <c r="X516" t="s">
        <v>1287</v>
      </c>
      <c r="Y516" t="s">
        <v>3775</v>
      </c>
      <c r="Z516" t="s">
        <v>184</v>
      </c>
      <c r="AA516">
        <v>45289</v>
      </c>
      <c r="AB516" t="s">
        <v>3776</v>
      </c>
      <c r="AC516" t="s">
        <v>3777</v>
      </c>
      <c r="AD516">
        <v>30</v>
      </c>
      <c r="AE516" t="s">
        <v>3778</v>
      </c>
    </row>
    <row r="517" spans="1:37">
      <c r="A517">
        <v>7077</v>
      </c>
      <c r="B517" t="s">
        <v>167</v>
      </c>
      <c r="C517" t="s">
        <v>3316</v>
      </c>
      <c r="D517" t="s">
        <v>3770</v>
      </c>
      <c r="E517" t="s">
        <v>170</v>
      </c>
      <c r="F517" t="s">
        <v>3770</v>
      </c>
      <c r="G517" t="s">
        <v>3317</v>
      </c>
      <c r="H517" t="s">
        <v>8</v>
      </c>
      <c r="I517" t="s">
        <v>3771</v>
      </c>
      <c r="J517" t="s">
        <v>3782</v>
      </c>
      <c r="K517" t="s">
        <v>3783</v>
      </c>
      <c r="L517" t="s">
        <v>886</v>
      </c>
      <c r="M517" t="s">
        <v>6</v>
      </c>
      <c r="N517">
        <v>42351</v>
      </c>
      <c r="O517" t="s">
        <v>3784</v>
      </c>
      <c r="P517">
        <v>37.912711503941097</v>
      </c>
      <c r="Q517">
        <v>-86.902495903609605</v>
      </c>
      <c r="R517">
        <v>20</v>
      </c>
      <c r="U517" t="s">
        <v>3770</v>
      </c>
      <c r="V517" t="s">
        <v>3771</v>
      </c>
      <c r="W517" t="s">
        <v>3773</v>
      </c>
      <c r="X517" t="s">
        <v>1287</v>
      </c>
      <c r="Y517" t="s">
        <v>3775</v>
      </c>
      <c r="Z517" t="s">
        <v>184</v>
      </c>
      <c r="AA517">
        <v>45289</v>
      </c>
      <c r="AB517" t="s">
        <v>3776</v>
      </c>
      <c r="AC517" t="s">
        <v>3777</v>
      </c>
      <c r="AD517">
        <v>30</v>
      </c>
      <c r="AE517" t="s">
        <v>3778</v>
      </c>
    </row>
    <row r="518" spans="1:37">
      <c r="A518">
        <v>7078</v>
      </c>
      <c r="B518" t="s">
        <v>167</v>
      </c>
      <c r="C518" t="s">
        <v>3316</v>
      </c>
      <c r="D518" t="s">
        <v>3770</v>
      </c>
      <c r="E518" t="s">
        <v>170</v>
      </c>
      <c r="F518" t="s">
        <v>3770</v>
      </c>
      <c r="G518" t="s">
        <v>3317</v>
      </c>
      <c r="H518" t="s">
        <v>8</v>
      </c>
      <c r="I518" t="s">
        <v>3771</v>
      </c>
      <c r="J518" t="s">
        <v>3785</v>
      </c>
      <c r="K518" t="s">
        <v>3786</v>
      </c>
      <c r="L518" t="s">
        <v>1125</v>
      </c>
      <c r="M518" t="s">
        <v>6</v>
      </c>
      <c r="N518">
        <v>71854</v>
      </c>
      <c r="O518" t="s">
        <v>3787</v>
      </c>
      <c r="P518">
        <v>33.442521229946003</v>
      </c>
      <c r="Q518">
        <v>-93.998775632625495</v>
      </c>
      <c r="R518">
        <v>20</v>
      </c>
      <c r="U518" t="s">
        <v>3770</v>
      </c>
      <c r="V518" t="s">
        <v>3771</v>
      </c>
      <c r="W518" t="s">
        <v>3773</v>
      </c>
      <c r="X518" t="s">
        <v>1287</v>
      </c>
      <c r="Y518" t="s">
        <v>3775</v>
      </c>
      <c r="Z518" t="s">
        <v>184</v>
      </c>
      <c r="AA518">
        <v>45289</v>
      </c>
      <c r="AB518" t="s">
        <v>3776</v>
      </c>
      <c r="AC518" t="s">
        <v>3777</v>
      </c>
      <c r="AD518">
        <v>30</v>
      </c>
      <c r="AE518" t="s">
        <v>3778</v>
      </c>
    </row>
    <row r="519" spans="1:37">
      <c r="A519">
        <v>7079</v>
      </c>
      <c r="B519" t="s">
        <v>167</v>
      </c>
      <c r="C519" t="s">
        <v>3316</v>
      </c>
      <c r="D519" t="s">
        <v>3788</v>
      </c>
      <c r="E519" t="s">
        <v>197</v>
      </c>
      <c r="F519" t="s">
        <v>3788</v>
      </c>
      <c r="G519" t="s">
        <v>3317</v>
      </c>
      <c r="H519" t="s">
        <v>3789</v>
      </c>
      <c r="I519" t="s">
        <v>3790</v>
      </c>
      <c r="J519" t="s">
        <v>3791</v>
      </c>
      <c r="K519" t="s">
        <v>3792</v>
      </c>
      <c r="L519" t="s">
        <v>3461</v>
      </c>
      <c r="M519" t="s">
        <v>6</v>
      </c>
      <c r="N519">
        <v>10165</v>
      </c>
      <c r="O519" t="s">
        <v>3793</v>
      </c>
      <c r="P519">
        <v>40.752232299503902</v>
      </c>
      <c r="Q519">
        <v>-73.978600385343796</v>
      </c>
      <c r="U519" t="s">
        <v>3794</v>
      </c>
      <c r="V519" t="s">
        <v>3790</v>
      </c>
      <c r="W519" t="s">
        <v>3792</v>
      </c>
      <c r="X519" t="s">
        <v>806</v>
      </c>
      <c r="Y519" t="s">
        <v>6</v>
      </c>
      <c r="AB519" t="s">
        <v>3795</v>
      </c>
      <c r="AC519" t="s">
        <v>3796</v>
      </c>
      <c r="AD519">
        <v>28</v>
      </c>
      <c r="AJ519" t="s">
        <v>3790</v>
      </c>
    </row>
    <row r="520" spans="1:37">
      <c r="A520">
        <v>7080</v>
      </c>
      <c r="B520" t="s">
        <v>167</v>
      </c>
      <c r="C520" t="s">
        <v>3316</v>
      </c>
      <c r="D520" t="s">
        <v>3788</v>
      </c>
      <c r="E520" t="s">
        <v>197</v>
      </c>
      <c r="F520" t="s">
        <v>3788</v>
      </c>
      <c r="G520" t="s">
        <v>3317</v>
      </c>
      <c r="H520" t="s">
        <v>3480</v>
      </c>
      <c r="I520" t="s">
        <v>3790</v>
      </c>
      <c r="J520" t="s">
        <v>3791</v>
      </c>
      <c r="K520" t="s">
        <v>3792</v>
      </c>
      <c r="L520" t="s">
        <v>3461</v>
      </c>
      <c r="M520" t="s">
        <v>6</v>
      </c>
      <c r="N520">
        <v>10165</v>
      </c>
      <c r="O520" t="s">
        <v>3793</v>
      </c>
      <c r="P520">
        <v>40.752232299503902</v>
      </c>
      <c r="Q520">
        <v>-73.978600385343796</v>
      </c>
      <c r="U520" t="s">
        <v>3794</v>
      </c>
      <c r="V520" t="s">
        <v>3790</v>
      </c>
      <c r="W520" t="s">
        <v>3792</v>
      </c>
      <c r="X520" t="s">
        <v>806</v>
      </c>
      <c r="Y520" t="s">
        <v>6</v>
      </c>
      <c r="Z520" t="s">
        <v>184</v>
      </c>
      <c r="AA520">
        <v>44801</v>
      </c>
      <c r="AB520" t="s">
        <v>3795</v>
      </c>
      <c r="AC520" t="s">
        <v>3796</v>
      </c>
      <c r="AD520">
        <v>28</v>
      </c>
      <c r="AJ520" t="s">
        <v>3790</v>
      </c>
    </row>
    <row r="521" spans="1:37">
      <c r="A521">
        <v>7081</v>
      </c>
      <c r="B521" t="s">
        <v>167</v>
      </c>
      <c r="C521" t="s">
        <v>3316</v>
      </c>
      <c r="D521" t="s">
        <v>3788</v>
      </c>
      <c r="E521" t="s">
        <v>197</v>
      </c>
      <c r="F521" t="s">
        <v>3788</v>
      </c>
      <c r="G521" t="s">
        <v>3317</v>
      </c>
      <c r="H521" t="s">
        <v>3483</v>
      </c>
      <c r="I521" t="s">
        <v>3790</v>
      </c>
      <c r="J521" t="s">
        <v>3791</v>
      </c>
      <c r="K521" t="s">
        <v>3792</v>
      </c>
      <c r="L521" t="s">
        <v>3461</v>
      </c>
      <c r="M521" t="s">
        <v>6</v>
      </c>
      <c r="N521">
        <v>10165</v>
      </c>
      <c r="O521" t="s">
        <v>3793</v>
      </c>
      <c r="P521">
        <v>40.752232299503902</v>
      </c>
      <c r="Q521">
        <v>-73.978600385343796</v>
      </c>
      <c r="U521" t="s">
        <v>3794</v>
      </c>
      <c r="V521" t="s">
        <v>3790</v>
      </c>
      <c r="W521" t="s">
        <v>3792</v>
      </c>
      <c r="X521" t="s">
        <v>806</v>
      </c>
      <c r="Y521" t="s">
        <v>6</v>
      </c>
      <c r="Z521" t="s">
        <v>184</v>
      </c>
      <c r="AA521">
        <v>44801</v>
      </c>
      <c r="AB521" t="s">
        <v>3795</v>
      </c>
      <c r="AC521" t="s">
        <v>3796</v>
      </c>
      <c r="AD521">
        <v>28</v>
      </c>
      <c r="AJ521" t="s">
        <v>3790</v>
      </c>
    </row>
    <row r="522" spans="1:37">
      <c r="A522">
        <v>7082</v>
      </c>
      <c r="B522" t="s">
        <v>167</v>
      </c>
      <c r="C522" t="s">
        <v>3316</v>
      </c>
      <c r="D522" t="s">
        <v>3788</v>
      </c>
      <c r="E522" t="s">
        <v>197</v>
      </c>
      <c r="F522" t="s">
        <v>3788</v>
      </c>
      <c r="G522" t="s">
        <v>3317</v>
      </c>
      <c r="H522" t="s">
        <v>3481</v>
      </c>
      <c r="I522" t="s">
        <v>3790</v>
      </c>
      <c r="J522" t="s">
        <v>3791</v>
      </c>
      <c r="K522" t="s">
        <v>3792</v>
      </c>
      <c r="L522" t="s">
        <v>3461</v>
      </c>
      <c r="M522" t="s">
        <v>6</v>
      </c>
      <c r="N522">
        <v>10165</v>
      </c>
      <c r="O522" t="s">
        <v>3793</v>
      </c>
      <c r="P522">
        <v>40.752232299503902</v>
      </c>
      <c r="Q522">
        <v>-73.978600385343796</v>
      </c>
      <c r="U522" t="s">
        <v>3794</v>
      </c>
      <c r="V522" t="s">
        <v>3790</v>
      </c>
      <c r="W522" t="s">
        <v>3792</v>
      </c>
      <c r="X522" t="s">
        <v>806</v>
      </c>
      <c r="Y522" t="s">
        <v>6</v>
      </c>
      <c r="Z522" t="s">
        <v>184</v>
      </c>
      <c r="AA522">
        <v>44801</v>
      </c>
      <c r="AB522" t="s">
        <v>3795</v>
      </c>
      <c r="AC522" t="s">
        <v>3796</v>
      </c>
      <c r="AD522">
        <v>28</v>
      </c>
      <c r="AJ522" t="s">
        <v>3790</v>
      </c>
    </row>
    <row r="523" spans="1:37">
      <c r="A523">
        <v>7083</v>
      </c>
      <c r="B523" t="s">
        <v>167</v>
      </c>
      <c r="C523" t="s">
        <v>3316</v>
      </c>
      <c r="D523" t="s">
        <v>3788</v>
      </c>
      <c r="E523" t="s">
        <v>197</v>
      </c>
      <c r="F523" t="s">
        <v>3788</v>
      </c>
      <c r="G523" t="s">
        <v>3317</v>
      </c>
      <c r="H523" t="s">
        <v>3479</v>
      </c>
      <c r="I523" t="s">
        <v>3790</v>
      </c>
      <c r="J523" t="s">
        <v>3791</v>
      </c>
      <c r="K523" t="s">
        <v>3792</v>
      </c>
      <c r="L523" t="s">
        <v>3461</v>
      </c>
      <c r="M523" t="s">
        <v>6</v>
      </c>
      <c r="N523">
        <v>10165</v>
      </c>
      <c r="O523" t="s">
        <v>3793</v>
      </c>
      <c r="P523">
        <v>40.752232299503902</v>
      </c>
      <c r="Q523">
        <v>-73.978600385343796</v>
      </c>
      <c r="U523" t="s">
        <v>3794</v>
      </c>
      <c r="V523" t="s">
        <v>3790</v>
      </c>
      <c r="W523" t="s">
        <v>3792</v>
      </c>
      <c r="X523" t="s">
        <v>806</v>
      </c>
      <c r="Y523" t="s">
        <v>6</v>
      </c>
      <c r="Z523" t="s">
        <v>184</v>
      </c>
      <c r="AA523">
        <v>44801</v>
      </c>
      <c r="AB523" t="s">
        <v>3795</v>
      </c>
      <c r="AC523" t="s">
        <v>3796</v>
      </c>
      <c r="AD523">
        <v>28</v>
      </c>
      <c r="AJ523" t="s">
        <v>3790</v>
      </c>
    </row>
    <row r="524" spans="1:37">
      <c r="A524">
        <v>7084</v>
      </c>
      <c r="B524" t="s">
        <v>167</v>
      </c>
      <c r="C524" t="s">
        <v>3316</v>
      </c>
      <c r="D524" t="s">
        <v>3788</v>
      </c>
      <c r="E524" t="s">
        <v>197</v>
      </c>
      <c r="F524" t="s">
        <v>3788</v>
      </c>
      <c r="G524" t="s">
        <v>3317</v>
      </c>
      <c r="H524" t="s">
        <v>3663</v>
      </c>
      <c r="I524" t="s">
        <v>3790</v>
      </c>
      <c r="J524" t="s">
        <v>3791</v>
      </c>
      <c r="K524" t="s">
        <v>3792</v>
      </c>
      <c r="L524" t="s">
        <v>3461</v>
      </c>
      <c r="M524" t="s">
        <v>6</v>
      </c>
      <c r="N524">
        <v>10165</v>
      </c>
      <c r="O524" t="s">
        <v>3793</v>
      </c>
      <c r="P524">
        <v>40.752232299503902</v>
      </c>
      <c r="Q524">
        <v>-73.978600385343796</v>
      </c>
      <c r="U524" t="s">
        <v>3794</v>
      </c>
      <c r="V524" t="s">
        <v>3790</v>
      </c>
      <c r="W524" t="s">
        <v>3792</v>
      </c>
      <c r="X524" t="s">
        <v>806</v>
      </c>
      <c r="Y524" t="s">
        <v>6</v>
      </c>
      <c r="Z524" t="s">
        <v>184</v>
      </c>
      <c r="AA524">
        <v>44801</v>
      </c>
      <c r="AB524" t="s">
        <v>3795</v>
      </c>
      <c r="AC524" t="s">
        <v>3796</v>
      </c>
      <c r="AD524">
        <v>28</v>
      </c>
      <c r="AJ524" t="s">
        <v>3790</v>
      </c>
    </row>
    <row r="525" spans="1:37">
      <c r="A525">
        <v>7085</v>
      </c>
      <c r="B525" t="s">
        <v>167</v>
      </c>
      <c r="C525" t="s">
        <v>3316</v>
      </c>
      <c r="D525" t="s">
        <v>3797</v>
      </c>
      <c r="E525" t="s">
        <v>170</v>
      </c>
      <c r="F525" t="s">
        <v>3797</v>
      </c>
      <c r="G525" t="s">
        <v>3317</v>
      </c>
      <c r="H525" t="s">
        <v>3798</v>
      </c>
      <c r="I525" t="s">
        <v>3799</v>
      </c>
      <c r="J525" t="s">
        <v>3800</v>
      </c>
      <c r="K525" t="s">
        <v>3801</v>
      </c>
      <c r="L525" t="s">
        <v>963</v>
      </c>
      <c r="M525" t="s">
        <v>6</v>
      </c>
      <c r="N525">
        <v>59701</v>
      </c>
      <c r="O525" t="s">
        <v>3802</v>
      </c>
      <c r="P525">
        <v>46.014447786581798</v>
      </c>
      <c r="Q525">
        <v>-112.53532057352299</v>
      </c>
      <c r="U525" t="s">
        <v>3803</v>
      </c>
      <c r="V525" t="s">
        <v>3804</v>
      </c>
      <c r="W525" t="s">
        <v>3801</v>
      </c>
      <c r="X525" t="s">
        <v>963</v>
      </c>
      <c r="Y525" t="s">
        <v>6</v>
      </c>
      <c r="Z525" t="s">
        <v>184</v>
      </c>
      <c r="AA525">
        <v>44801</v>
      </c>
      <c r="AB525" t="s">
        <v>3805</v>
      </c>
      <c r="AC525" t="s">
        <v>3806</v>
      </c>
      <c r="AD525">
        <v>29</v>
      </c>
      <c r="AJ525" t="s">
        <v>3807</v>
      </c>
    </row>
    <row r="526" spans="1:37">
      <c r="A526">
        <v>7086</v>
      </c>
      <c r="B526" t="s">
        <v>167</v>
      </c>
      <c r="C526" t="s">
        <v>3316</v>
      </c>
      <c r="D526" t="s">
        <v>3808</v>
      </c>
      <c r="E526" t="s">
        <v>197</v>
      </c>
      <c r="F526" t="s">
        <v>3809</v>
      </c>
      <c r="G526" t="s">
        <v>3317</v>
      </c>
      <c r="H526" t="s">
        <v>3810</v>
      </c>
      <c r="I526" t="s">
        <v>3811</v>
      </c>
      <c r="J526" t="s">
        <v>3812</v>
      </c>
      <c r="K526" t="s">
        <v>3813</v>
      </c>
      <c r="L526" t="s">
        <v>855</v>
      </c>
      <c r="M526" t="s">
        <v>6</v>
      </c>
      <c r="N526">
        <v>31405</v>
      </c>
      <c r="O526" t="s">
        <v>3814</v>
      </c>
      <c r="P526">
        <v>32.056694108200098</v>
      </c>
      <c r="Q526">
        <v>-81.1466340608238</v>
      </c>
      <c r="R526">
        <v>50</v>
      </c>
      <c r="U526" t="s">
        <v>3809</v>
      </c>
      <c r="V526" t="s">
        <v>3811</v>
      </c>
      <c r="W526" t="s">
        <v>3815</v>
      </c>
      <c r="X526" t="s">
        <v>806</v>
      </c>
      <c r="Y526" t="s">
        <v>6</v>
      </c>
      <c r="Z526" t="s">
        <v>184</v>
      </c>
      <c r="AA526">
        <v>44892</v>
      </c>
      <c r="AB526" t="s">
        <v>3816</v>
      </c>
      <c r="AC526" t="s">
        <v>3817</v>
      </c>
      <c r="AD526">
        <v>28</v>
      </c>
      <c r="AJ526" t="s">
        <v>3818</v>
      </c>
    </row>
    <row r="527" spans="1:37">
      <c r="A527">
        <v>7087</v>
      </c>
      <c r="B527" t="s">
        <v>167</v>
      </c>
      <c r="C527" t="s">
        <v>3316</v>
      </c>
      <c r="D527" t="s">
        <v>3819</v>
      </c>
      <c r="E527" t="s">
        <v>197</v>
      </c>
      <c r="F527" t="s">
        <v>3809</v>
      </c>
      <c r="G527" t="s">
        <v>3317</v>
      </c>
      <c r="H527" t="s">
        <v>3820</v>
      </c>
      <c r="I527" t="s">
        <v>3811</v>
      </c>
      <c r="J527" t="s">
        <v>3821</v>
      </c>
      <c r="K527" t="s">
        <v>3822</v>
      </c>
      <c r="L527" t="s">
        <v>3461</v>
      </c>
      <c r="M527" t="s">
        <v>6</v>
      </c>
      <c r="N527">
        <v>11788</v>
      </c>
      <c r="O527" t="s">
        <v>3814</v>
      </c>
      <c r="P527">
        <v>40.811040508102003</v>
      </c>
      <c r="Q527">
        <v>-73.234227973056804</v>
      </c>
      <c r="R527">
        <v>50</v>
      </c>
      <c r="U527" t="s">
        <v>3809</v>
      </c>
      <c r="V527" t="s">
        <v>3811</v>
      </c>
      <c r="W527" t="s">
        <v>3815</v>
      </c>
      <c r="X527" t="s">
        <v>806</v>
      </c>
      <c r="Y527" t="s">
        <v>6</v>
      </c>
      <c r="Z527" t="s">
        <v>184</v>
      </c>
      <c r="AA527">
        <v>44892</v>
      </c>
      <c r="AB527" t="s">
        <v>3816</v>
      </c>
      <c r="AC527" t="s">
        <v>3817</v>
      </c>
      <c r="AD527">
        <v>28</v>
      </c>
      <c r="AJ527" t="s">
        <v>3818</v>
      </c>
    </row>
    <row r="528" spans="1:37">
      <c r="A528">
        <v>7088</v>
      </c>
      <c r="B528" t="s">
        <v>167</v>
      </c>
      <c r="C528" t="s">
        <v>3316</v>
      </c>
      <c r="D528" t="s">
        <v>3823</v>
      </c>
      <c r="E528" t="s">
        <v>197</v>
      </c>
      <c r="F528" t="s">
        <v>3809</v>
      </c>
      <c r="G528" t="s">
        <v>3317</v>
      </c>
      <c r="H528" t="s">
        <v>3824</v>
      </c>
      <c r="I528" t="s">
        <v>3825</v>
      </c>
      <c r="J528" t="s">
        <v>3826</v>
      </c>
      <c r="K528" t="s">
        <v>3813</v>
      </c>
      <c r="L528" t="s">
        <v>855</v>
      </c>
      <c r="M528" t="s">
        <v>6</v>
      </c>
      <c r="N528">
        <v>31405</v>
      </c>
      <c r="O528" t="s">
        <v>3814</v>
      </c>
      <c r="P528">
        <v>32.056694108200098</v>
      </c>
      <c r="Q528">
        <v>-81.1466340608238</v>
      </c>
      <c r="R528">
        <v>10</v>
      </c>
      <c r="U528" t="s">
        <v>3809</v>
      </c>
      <c r="V528" t="s">
        <v>3811</v>
      </c>
      <c r="W528" t="s">
        <v>3815</v>
      </c>
      <c r="X528" t="s">
        <v>806</v>
      </c>
      <c r="Y528" t="s">
        <v>6</v>
      </c>
      <c r="Z528" t="s">
        <v>184</v>
      </c>
      <c r="AA528">
        <v>44892</v>
      </c>
      <c r="AB528" t="s">
        <v>3816</v>
      </c>
      <c r="AC528" t="s">
        <v>3827</v>
      </c>
      <c r="AD528">
        <v>19</v>
      </c>
      <c r="AJ528" t="s">
        <v>3818</v>
      </c>
    </row>
    <row r="529" spans="1:37">
      <c r="A529">
        <v>7089</v>
      </c>
      <c r="B529" t="s">
        <v>167</v>
      </c>
      <c r="C529" t="s">
        <v>3316</v>
      </c>
      <c r="D529" t="s">
        <v>3828</v>
      </c>
      <c r="E529" t="s">
        <v>170</v>
      </c>
      <c r="F529" t="s">
        <v>3829</v>
      </c>
      <c r="G529" t="s">
        <v>3317</v>
      </c>
      <c r="H529" t="s">
        <v>8</v>
      </c>
      <c r="I529" t="s">
        <v>3830</v>
      </c>
      <c r="J529" t="s">
        <v>3831</v>
      </c>
      <c r="K529" t="s">
        <v>3832</v>
      </c>
      <c r="L529" t="s">
        <v>486</v>
      </c>
      <c r="M529" t="s">
        <v>6</v>
      </c>
      <c r="N529">
        <v>64153</v>
      </c>
      <c r="O529" t="s">
        <v>3833</v>
      </c>
      <c r="P529">
        <v>39.287607322192898</v>
      </c>
      <c r="Q529">
        <v>-94.671748473749901</v>
      </c>
      <c r="R529">
        <v>113</v>
      </c>
      <c r="U529" t="s">
        <v>3828</v>
      </c>
      <c r="V529" t="s">
        <v>3830</v>
      </c>
      <c r="W529" t="s">
        <v>3832</v>
      </c>
      <c r="X529" t="s">
        <v>486</v>
      </c>
      <c r="Y529" t="s">
        <v>3834</v>
      </c>
      <c r="Z529" t="s">
        <v>184</v>
      </c>
      <c r="AA529">
        <v>44774</v>
      </c>
      <c r="AB529" t="s">
        <v>3835</v>
      </c>
      <c r="AC529" t="s">
        <v>3836</v>
      </c>
      <c r="AD529">
        <v>28</v>
      </c>
      <c r="AE529" t="s">
        <v>3838</v>
      </c>
      <c r="AJ529" t="s">
        <v>3837</v>
      </c>
    </row>
    <row r="530" spans="1:37">
      <c r="A530">
        <v>7090</v>
      </c>
      <c r="B530" t="s">
        <v>167</v>
      </c>
      <c r="C530" t="s">
        <v>3316</v>
      </c>
      <c r="D530" t="s">
        <v>3828</v>
      </c>
      <c r="E530" t="s">
        <v>170</v>
      </c>
      <c r="F530" t="s">
        <v>2536</v>
      </c>
      <c r="G530" t="s">
        <v>3317</v>
      </c>
      <c r="H530" t="s">
        <v>8</v>
      </c>
      <c r="I530" t="s">
        <v>3830</v>
      </c>
      <c r="J530" t="s">
        <v>3839</v>
      </c>
      <c r="K530" t="s">
        <v>2536</v>
      </c>
      <c r="L530" t="s">
        <v>993</v>
      </c>
      <c r="M530" t="s">
        <v>6</v>
      </c>
      <c r="N530">
        <v>53190</v>
      </c>
      <c r="O530" t="s">
        <v>3840</v>
      </c>
      <c r="P530">
        <v>42.8329277400927</v>
      </c>
      <c r="Q530">
        <v>-88.7161436947966</v>
      </c>
      <c r="U530" t="s">
        <v>3828</v>
      </c>
      <c r="V530" t="s">
        <v>3830</v>
      </c>
      <c r="W530" t="s">
        <v>3832</v>
      </c>
      <c r="X530" t="s">
        <v>486</v>
      </c>
      <c r="Y530" t="s">
        <v>3834</v>
      </c>
      <c r="Z530" t="s">
        <v>184</v>
      </c>
      <c r="AA530">
        <v>44435</v>
      </c>
      <c r="AB530" t="s">
        <v>3841</v>
      </c>
      <c r="AC530" t="s">
        <v>3836</v>
      </c>
      <c r="AD530">
        <v>28</v>
      </c>
      <c r="AE530" t="s">
        <v>3842</v>
      </c>
      <c r="AJ530" t="s">
        <v>3837</v>
      </c>
    </row>
    <row r="531" spans="1:37">
      <c r="A531">
        <v>7091</v>
      </c>
      <c r="B531" t="s">
        <v>167</v>
      </c>
      <c r="C531" t="s">
        <v>3316</v>
      </c>
      <c r="D531" t="s">
        <v>3843</v>
      </c>
      <c r="E531" t="s">
        <v>197</v>
      </c>
      <c r="F531" t="s">
        <v>3844</v>
      </c>
      <c r="G531" t="s">
        <v>3317</v>
      </c>
      <c r="H531" t="s">
        <v>3845</v>
      </c>
      <c r="I531" t="s">
        <v>3846</v>
      </c>
      <c r="J531" t="s">
        <v>3847</v>
      </c>
      <c r="K531" t="s">
        <v>2831</v>
      </c>
      <c r="L531" t="s">
        <v>985</v>
      </c>
      <c r="M531" t="s">
        <v>6</v>
      </c>
      <c r="N531">
        <v>77041</v>
      </c>
      <c r="O531" t="s">
        <v>3848</v>
      </c>
      <c r="P531">
        <v>29.864805167743199</v>
      </c>
      <c r="Q531">
        <v>-95.562969231866802</v>
      </c>
      <c r="R531">
        <v>15</v>
      </c>
      <c r="U531" t="s">
        <v>3843</v>
      </c>
      <c r="V531" t="s">
        <v>3846</v>
      </c>
      <c r="W531" t="s">
        <v>2831</v>
      </c>
      <c r="X531" t="s">
        <v>985</v>
      </c>
      <c r="Y531" t="s">
        <v>6</v>
      </c>
      <c r="Z531" t="s">
        <v>184</v>
      </c>
      <c r="AA531">
        <v>44435</v>
      </c>
      <c r="AB531" t="s">
        <v>3849</v>
      </c>
      <c r="AC531" t="s">
        <v>3850</v>
      </c>
      <c r="AD531">
        <v>19</v>
      </c>
      <c r="AE531" t="s">
        <v>3852</v>
      </c>
      <c r="AJ531" t="s">
        <v>3851</v>
      </c>
    </row>
    <row r="532" spans="1:37">
      <c r="A532">
        <v>7092</v>
      </c>
      <c r="B532" t="s">
        <v>167</v>
      </c>
      <c r="C532" t="s">
        <v>3316</v>
      </c>
      <c r="D532" t="s">
        <v>6906</v>
      </c>
      <c r="E532" t="s">
        <v>197</v>
      </c>
      <c r="F532" t="s">
        <v>6906</v>
      </c>
      <c r="G532" t="s">
        <v>3692</v>
      </c>
      <c r="H532" t="s">
        <v>6910</v>
      </c>
      <c r="I532" t="s">
        <v>7113</v>
      </c>
      <c r="J532" t="s">
        <v>6908</v>
      </c>
      <c r="K532" t="s">
        <v>7079</v>
      </c>
      <c r="L532" t="s">
        <v>1048</v>
      </c>
      <c r="M532" t="s">
        <v>6</v>
      </c>
      <c r="N532">
        <v>85755</v>
      </c>
      <c r="O532" t="s">
        <v>7066</v>
      </c>
      <c r="P532">
        <v>32.429061253999301</v>
      </c>
      <c r="Q532">
        <v>-110.941913285398</v>
      </c>
      <c r="S532">
        <v>0</v>
      </c>
      <c r="U532" t="s">
        <v>6907</v>
      </c>
      <c r="V532" t="s">
        <v>7002</v>
      </c>
      <c r="W532" t="s">
        <v>1038</v>
      </c>
      <c r="X532" t="s">
        <v>249</v>
      </c>
      <c r="Y532" t="s">
        <v>6</v>
      </c>
      <c r="Z532" t="s">
        <v>2886</v>
      </c>
      <c r="AA532">
        <v>45336</v>
      </c>
      <c r="AB532" t="s">
        <v>6980</v>
      </c>
      <c r="AC532" t="s">
        <v>7065</v>
      </c>
      <c r="AD532">
        <v>30</v>
      </c>
      <c r="AF532" t="s">
        <v>6903</v>
      </c>
      <c r="AH532" t="s">
        <v>6905</v>
      </c>
      <c r="AK532" t="s">
        <v>6904</v>
      </c>
    </row>
    <row r="533" spans="1:37">
      <c r="A533">
        <v>7093</v>
      </c>
      <c r="B533" t="s">
        <v>167</v>
      </c>
      <c r="C533" t="s">
        <v>3316</v>
      </c>
      <c r="D533" t="s">
        <v>3853</v>
      </c>
      <c r="E533" t="s">
        <v>197</v>
      </c>
      <c r="F533" t="s">
        <v>3853</v>
      </c>
      <c r="G533" t="s">
        <v>3317</v>
      </c>
      <c r="H533" t="s">
        <v>3854</v>
      </c>
      <c r="I533" t="s">
        <v>3855</v>
      </c>
      <c r="J533" t="s">
        <v>3856</v>
      </c>
      <c r="K533" t="s">
        <v>3857</v>
      </c>
      <c r="L533" t="s">
        <v>1287</v>
      </c>
      <c r="M533" t="s">
        <v>6</v>
      </c>
      <c r="N533">
        <v>19380</v>
      </c>
      <c r="O533" t="s">
        <v>3858</v>
      </c>
      <c r="P533">
        <v>39.999531480690699</v>
      </c>
      <c r="Q533">
        <v>-75.588139527696697</v>
      </c>
      <c r="U533" t="s">
        <v>3853</v>
      </c>
      <c r="V533" t="s">
        <v>3855</v>
      </c>
      <c r="W533" t="s">
        <v>3857</v>
      </c>
      <c r="X533" t="s">
        <v>1287</v>
      </c>
      <c r="Y533" t="s">
        <v>6</v>
      </c>
      <c r="AB533" t="s">
        <v>3859</v>
      </c>
      <c r="AC533" t="s">
        <v>3860</v>
      </c>
      <c r="AD533">
        <v>20</v>
      </c>
      <c r="AJ533" t="s">
        <v>3855</v>
      </c>
    </row>
    <row r="534" spans="1:37">
      <c r="A534">
        <v>7094</v>
      </c>
      <c r="B534" t="s">
        <v>230</v>
      </c>
      <c r="C534" t="s">
        <v>3316</v>
      </c>
      <c r="D534" t="s">
        <v>3861</v>
      </c>
      <c r="E534" t="s">
        <v>197</v>
      </c>
      <c r="F534" t="s">
        <v>3862</v>
      </c>
      <c r="G534" t="s">
        <v>3863</v>
      </c>
      <c r="H534" t="s">
        <v>3864</v>
      </c>
      <c r="I534" t="s">
        <v>3865</v>
      </c>
      <c r="J534" t="s">
        <v>3866</v>
      </c>
      <c r="K534" t="s">
        <v>1008</v>
      </c>
      <c r="L534" t="s">
        <v>1006</v>
      </c>
      <c r="M534" t="s">
        <v>7</v>
      </c>
      <c r="O534" t="s">
        <v>3867</v>
      </c>
      <c r="P534">
        <v>51.146258974709099</v>
      </c>
      <c r="Q534">
        <v>-114.28148037517199</v>
      </c>
      <c r="R534">
        <v>49</v>
      </c>
      <c r="U534" t="s">
        <v>3868</v>
      </c>
      <c r="V534" t="s">
        <v>3869</v>
      </c>
      <c r="W534" t="s">
        <v>1008</v>
      </c>
      <c r="X534" t="s">
        <v>1006</v>
      </c>
      <c r="Y534" t="s">
        <v>7</v>
      </c>
      <c r="Z534" t="s">
        <v>184</v>
      </c>
      <c r="AA534">
        <v>44891</v>
      </c>
      <c r="AB534" t="s">
        <v>3870</v>
      </c>
      <c r="AC534" t="s">
        <v>3871</v>
      </c>
      <c r="AD534">
        <v>26</v>
      </c>
      <c r="AE534" t="s">
        <v>3873</v>
      </c>
      <c r="AJ534" t="s">
        <v>3872</v>
      </c>
    </row>
    <row r="535" spans="1:37">
      <c r="A535">
        <v>7095</v>
      </c>
      <c r="B535" t="s">
        <v>167</v>
      </c>
      <c r="C535" t="s">
        <v>3874</v>
      </c>
      <c r="D535" t="s">
        <v>3875</v>
      </c>
      <c r="E535" t="s">
        <v>170</v>
      </c>
      <c r="F535" t="s">
        <v>3876</v>
      </c>
      <c r="G535" t="s">
        <v>3344</v>
      </c>
      <c r="H535" t="s">
        <v>3877</v>
      </c>
      <c r="I535" t="s">
        <v>3878</v>
      </c>
      <c r="J535" t="s">
        <v>3879</v>
      </c>
      <c r="K535" t="s">
        <v>3880</v>
      </c>
      <c r="L535" t="s">
        <v>3881</v>
      </c>
      <c r="M535" t="s">
        <v>6</v>
      </c>
      <c r="N535">
        <v>19720</v>
      </c>
      <c r="O535" t="s">
        <v>3882</v>
      </c>
      <c r="P535">
        <v>39.682258103730902</v>
      </c>
      <c r="Q535">
        <v>-75.545544715345599</v>
      </c>
      <c r="U535" t="s">
        <v>3883</v>
      </c>
      <c r="V535" t="s">
        <v>3884</v>
      </c>
      <c r="W535" t="s">
        <v>3885</v>
      </c>
      <c r="X535" t="s">
        <v>753</v>
      </c>
      <c r="Y535" t="s">
        <v>6</v>
      </c>
      <c r="Z535" t="s">
        <v>184</v>
      </c>
      <c r="AA535">
        <v>44801</v>
      </c>
      <c r="AB535" t="s">
        <v>3886</v>
      </c>
      <c r="AC535" t="s">
        <v>3887</v>
      </c>
      <c r="AD535">
        <v>14</v>
      </c>
      <c r="AJ535" t="s">
        <v>3888</v>
      </c>
    </row>
    <row r="536" spans="1:37">
      <c r="A536">
        <v>7096</v>
      </c>
      <c r="B536" t="s">
        <v>167</v>
      </c>
      <c r="C536" t="s">
        <v>3874</v>
      </c>
      <c r="D536" t="s">
        <v>3875</v>
      </c>
      <c r="E536" t="s">
        <v>170</v>
      </c>
      <c r="F536" t="s">
        <v>3889</v>
      </c>
      <c r="G536" t="s">
        <v>3344</v>
      </c>
      <c r="H536" t="s">
        <v>3877</v>
      </c>
      <c r="I536" t="s">
        <v>3878</v>
      </c>
      <c r="J536" t="s">
        <v>3890</v>
      </c>
      <c r="K536" t="s">
        <v>3891</v>
      </c>
      <c r="L536" t="s">
        <v>383</v>
      </c>
      <c r="M536" t="s">
        <v>6</v>
      </c>
      <c r="N536">
        <v>84042</v>
      </c>
      <c r="O536" t="s">
        <v>3892</v>
      </c>
      <c r="P536">
        <v>40.3461824494292</v>
      </c>
      <c r="Q536">
        <v>-111.73822698722201</v>
      </c>
      <c r="U536" t="s">
        <v>3883</v>
      </c>
      <c r="V536" t="s">
        <v>3884</v>
      </c>
      <c r="W536" t="s">
        <v>3885</v>
      </c>
      <c r="X536" t="s">
        <v>753</v>
      </c>
      <c r="Y536" t="s">
        <v>6</v>
      </c>
      <c r="Z536" t="s">
        <v>184</v>
      </c>
      <c r="AA536">
        <v>44801</v>
      </c>
      <c r="AB536" t="s">
        <v>3886</v>
      </c>
      <c r="AC536" t="s">
        <v>3887</v>
      </c>
      <c r="AD536">
        <v>14</v>
      </c>
      <c r="AJ536" t="s">
        <v>3888</v>
      </c>
    </row>
    <row r="537" spans="1:37">
      <c r="A537">
        <v>7097</v>
      </c>
      <c r="B537" t="s">
        <v>167</v>
      </c>
      <c r="C537" t="s">
        <v>3874</v>
      </c>
      <c r="D537" t="s">
        <v>3875</v>
      </c>
      <c r="E537" t="s">
        <v>170</v>
      </c>
      <c r="F537" t="s">
        <v>3893</v>
      </c>
      <c r="G537" t="s">
        <v>3317</v>
      </c>
      <c r="H537" t="s">
        <v>3480</v>
      </c>
      <c r="I537" t="s">
        <v>3878</v>
      </c>
      <c r="J537" t="s">
        <v>3894</v>
      </c>
      <c r="K537" t="s">
        <v>3895</v>
      </c>
      <c r="L537" t="s">
        <v>534</v>
      </c>
      <c r="M537" t="s">
        <v>6</v>
      </c>
      <c r="N537">
        <v>55344</v>
      </c>
      <c r="O537" t="s">
        <v>3896</v>
      </c>
      <c r="P537">
        <v>44.865019426287901</v>
      </c>
      <c r="Q537">
        <v>-93.401329375422705</v>
      </c>
      <c r="U537" t="s">
        <v>3883</v>
      </c>
      <c r="V537" t="s">
        <v>3884</v>
      </c>
      <c r="W537" t="s">
        <v>3885</v>
      </c>
      <c r="X537" t="s">
        <v>753</v>
      </c>
      <c r="Y537" t="s">
        <v>6</v>
      </c>
      <c r="Z537" t="s">
        <v>184</v>
      </c>
      <c r="AA537">
        <v>44801</v>
      </c>
      <c r="AB537" t="s">
        <v>3886</v>
      </c>
      <c r="AC537" t="s">
        <v>3887</v>
      </c>
      <c r="AD537">
        <v>14</v>
      </c>
      <c r="AJ537" t="s">
        <v>3888</v>
      </c>
    </row>
    <row r="538" spans="1:37">
      <c r="A538">
        <v>7098</v>
      </c>
      <c r="B538" t="s">
        <v>167</v>
      </c>
      <c r="C538" t="s">
        <v>3316</v>
      </c>
      <c r="D538" t="s">
        <v>3897</v>
      </c>
      <c r="E538" t="s">
        <v>170</v>
      </c>
      <c r="F538" t="s">
        <v>3897</v>
      </c>
      <c r="G538" t="s">
        <v>3317</v>
      </c>
      <c r="H538" t="s">
        <v>3898</v>
      </c>
      <c r="I538" t="s">
        <v>3899</v>
      </c>
      <c r="J538" t="s">
        <v>3900</v>
      </c>
      <c r="K538" t="s">
        <v>3901</v>
      </c>
      <c r="L538" t="s">
        <v>753</v>
      </c>
      <c r="M538" t="s">
        <v>6</v>
      </c>
      <c r="N538">
        <v>1970</v>
      </c>
      <c r="O538" t="s">
        <v>3902</v>
      </c>
      <c r="P538">
        <v>42.518101134061602</v>
      </c>
      <c r="Q538">
        <v>-70.886478917926794</v>
      </c>
      <c r="R538">
        <v>57</v>
      </c>
      <c r="U538" t="s">
        <v>3897</v>
      </c>
      <c r="V538" t="s">
        <v>3899</v>
      </c>
      <c r="W538" t="s">
        <v>3901</v>
      </c>
      <c r="X538" t="s">
        <v>753</v>
      </c>
      <c r="Y538" t="s">
        <v>6</v>
      </c>
      <c r="AB538" t="s">
        <v>3903</v>
      </c>
      <c r="AC538" t="s">
        <v>3904</v>
      </c>
      <c r="AD538">
        <v>27</v>
      </c>
      <c r="AJ538" t="s">
        <v>3905</v>
      </c>
    </row>
    <row r="539" spans="1:37">
      <c r="A539">
        <v>7099</v>
      </c>
      <c r="B539" t="s">
        <v>167</v>
      </c>
      <c r="C539" t="s">
        <v>3316</v>
      </c>
      <c r="D539" t="s">
        <v>7131</v>
      </c>
      <c r="E539" t="s">
        <v>197</v>
      </c>
      <c r="F539" t="s">
        <v>7139</v>
      </c>
      <c r="G539" t="s">
        <v>3692</v>
      </c>
      <c r="H539" t="s">
        <v>7133</v>
      </c>
      <c r="I539" t="s">
        <v>7138</v>
      </c>
      <c r="J539" t="s">
        <v>7132</v>
      </c>
      <c r="K539" t="s">
        <v>3390</v>
      </c>
      <c r="L539" t="s">
        <v>985</v>
      </c>
      <c r="M539" t="s">
        <v>6</v>
      </c>
      <c r="N539">
        <v>76131</v>
      </c>
      <c r="O539" t="s">
        <v>7136</v>
      </c>
      <c r="P539">
        <v>32.849026160277099</v>
      </c>
      <c r="Q539">
        <v>-97.346569804171494</v>
      </c>
      <c r="R539">
        <v>5</v>
      </c>
      <c r="U539" t="s">
        <v>7137</v>
      </c>
      <c r="V539" t="s">
        <v>7141</v>
      </c>
      <c r="W539" t="s">
        <v>7142</v>
      </c>
      <c r="X539" t="s">
        <v>486</v>
      </c>
      <c r="Y539" t="s">
        <v>3402</v>
      </c>
      <c r="Z539" t="s">
        <v>184</v>
      </c>
      <c r="AA539">
        <v>45339</v>
      </c>
      <c r="AB539" t="s">
        <v>861</v>
      </c>
      <c r="AC539" t="s">
        <v>7140</v>
      </c>
      <c r="AD539">
        <v>21</v>
      </c>
      <c r="AF539" t="s">
        <v>7134</v>
      </c>
      <c r="AK539" t="s">
        <v>7135</v>
      </c>
    </row>
    <row r="540" spans="1:37">
      <c r="A540">
        <v>7100</v>
      </c>
      <c r="B540" t="s">
        <v>167</v>
      </c>
      <c r="C540" t="s">
        <v>3316</v>
      </c>
      <c r="D540" t="s">
        <v>3906</v>
      </c>
      <c r="E540" t="s">
        <v>170</v>
      </c>
      <c r="F540" t="s">
        <v>3907</v>
      </c>
      <c r="G540" t="s">
        <v>3344</v>
      </c>
      <c r="H540" t="s">
        <v>3908</v>
      </c>
      <c r="I540" t="s">
        <v>3909</v>
      </c>
      <c r="J540" t="s">
        <v>3910</v>
      </c>
      <c r="K540" t="s">
        <v>2831</v>
      </c>
      <c r="L540" t="s">
        <v>985</v>
      </c>
      <c r="M540" t="s">
        <v>6</v>
      </c>
      <c r="N540">
        <v>77073</v>
      </c>
      <c r="P540">
        <v>29.968524266355399</v>
      </c>
      <c r="Q540">
        <v>-95.365086199999993</v>
      </c>
      <c r="U540" t="s">
        <v>3911</v>
      </c>
      <c r="V540" t="s">
        <v>3912</v>
      </c>
      <c r="W540" t="s">
        <v>2831</v>
      </c>
      <c r="X540" t="s">
        <v>985</v>
      </c>
      <c r="Y540" t="s">
        <v>6</v>
      </c>
      <c r="Z540" t="s">
        <v>184</v>
      </c>
      <c r="AA540">
        <v>45300</v>
      </c>
      <c r="AC540" t="s">
        <v>3913</v>
      </c>
      <c r="AD540">
        <v>17</v>
      </c>
      <c r="AJ540" t="s">
        <v>3909</v>
      </c>
    </row>
    <row r="541" spans="1:37">
      <c r="A541">
        <v>7101</v>
      </c>
      <c r="B541" t="s">
        <v>3354</v>
      </c>
      <c r="C541" t="s">
        <v>3316</v>
      </c>
      <c r="D541" t="s">
        <v>2314</v>
      </c>
      <c r="E541" t="s">
        <v>197</v>
      </c>
      <c r="F541" t="s">
        <v>2329</v>
      </c>
      <c r="G541" t="s">
        <v>3317</v>
      </c>
      <c r="H541" t="s">
        <v>3914</v>
      </c>
      <c r="I541" t="s">
        <v>2316</v>
      </c>
      <c r="J541" t="s">
        <v>2331</v>
      </c>
      <c r="K541" t="s">
        <v>2332</v>
      </c>
      <c r="L541" t="s">
        <v>927</v>
      </c>
      <c r="M541" t="s">
        <v>6</v>
      </c>
      <c r="N541">
        <v>45420</v>
      </c>
      <c r="O541" t="s">
        <v>2333</v>
      </c>
      <c r="P541">
        <v>39.715498402451701</v>
      </c>
      <c r="Q541">
        <v>-84.111824546531196</v>
      </c>
      <c r="U541" t="s">
        <v>2314</v>
      </c>
      <c r="V541" t="s">
        <v>2316</v>
      </c>
      <c r="W541" t="s">
        <v>2320</v>
      </c>
      <c r="X541" t="s">
        <v>927</v>
      </c>
      <c r="Y541" t="s">
        <v>6</v>
      </c>
      <c r="Z541" t="s">
        <v>184</v>
      </c>
      <c r="AA541">
        <v>44891</v>
      </c>
      <c r="AB541" t="s">
        <v>2334</v>
      </c>
      <c r="AC541" t="s">
        <v>3915</v>
      </c>
      <c r="AD541">
        <v>21</v>
      </c>
      <c r="AE541" t="s">
        <v>3917</v>
      </c>
      <c r="AJ541" t="s">
        <v>3916</v>
      </c>
    </row>
    <row r="542" spans="1:37">
      <c r="A542">
        <v>8001</v>
      </c>
      <c r="B542" t="s">
        <v>167</v>
      </c>
      <c r="C542" t="s">
        <v>3918</v>
      </c>
      <c r="D542" t="s">
        <v>2361</v>
      </c>
      <c r="E542" t="s">
        <v>197</v>
      </c>
      <c r="G542" t="s">
        <v>3919</v>
      </c>
      <c r="H542" t="s">
        <v>3920</v>
      </c>
      <c r="I542" t="s">
        <v>3921</v>
      </c>
      <c r="J542" t="s">
        <v>2365</v>
      </c>
      <c r="K542" t="s">
        <v>2366</v>
      </c>
      <c r="L542" t="s">
        <v>249</v>
      </c>
      <c r="M542" t="s">
        <v>6</v>
      </c>
      <c r="N542">
        <v>94804</v>
      </c>
      <c r="O542" t="s">
        <v>2367</v>
      </c>
      <c r="P542">
        <v>37.9208482060344</v>
      </c>
      <c r="Q542">
        <v>-122.352250245024</v>
      </c>
      <c r="R542">
        <v>30</v>
      </c>
      <c r="U542" t="s">
        <v>2361</v>
      </c>
      <c r="V542" t="s">
        <v>3922</v>
      </c>
      <c r="W542" t="s">
        <v>2366</v>
      </c>
      <c r="X542" t="s">
        <v>249</v>
      </c>
      <c r="Y542" t="s">
        <v>6</v>
      </c>
      <c r="Z542" t="s">
        <v>184</v>
      </c>
      <c r="AA542">
        <v>44773</v>
      </c>
      <c r="AB542" t="s">
        <v>2368</v>
      </c>
      <c r="AC542" t="s">
        <v>3923</v>
      </c>
      <c r="AD542">
        <v>27</v>
      </c>
      <c r="AE542" t="s">
        <v>3924</v>
      </c>
      <c r="AH542">
        <v>0</v>
      </c>
    </row>
    <row r="543" spans="1:37">
      <c r="A543">
        <v>8002</v>
      </c>
      <c r="B543" t="s">
        <v>167</v>
      </c>
      <c r="C543" t="s">
        <v>3918</v>
      </c>
      <c r="D543" t="s">
        <v>3925</v>
      </c>
      <c r="E543" t="s">
        <v>170</v>
      </c>
      <c r="G543" t="s">
        <v>3926</v>
      </c>
      <c r="H543" t="s">
        <v>3927</v>
      </c>
      <c r="I543" t="s">
        <v>3928</v>
      </c>
      <c r="J543" t="s">
        <v>3929</v>
      </c>
      <c r="K543" t="s">
        <v>3773</v>
      </c>
      <c r="L543" t="s">
        <v>1287</v>
      </c>
      <c r="M543" t="s">
        <v>6</v>
      </c>
      <c r="N543" t="s">
        <v>3930</v>
      </c>
      <c r="O543" t="s">
        <v>3931</v>
      </c>
      <c r="P543">
        <v>40.560052492936201</v>
      </c>
      <c r="Q543">
        <v>-75.579796602560705</v>
      </c>
      <c r="U543" t="s">
        <v>3925</v>
      </c>
      <c r="V543" t="s">
        <v>3928</v>
      </c>
      <c r="W543" t="s">
        <v>3773</v>
      </c>
      <c r="X543" t="s">
        <v>1287</v>
      </c>
      <c r="Y543" t="s">
        <v>6</v>
      </c>
      <c r="Z543" t="s">
        <v>184</v>
      </c>
      <c r="AA543">
        <v>44801</v>
      </c>
      <c r="AB543" t="s">
        <v>3932</v>
      </c>
      <c r="AC543" t="s">
        <v>3933</v>
      </c>
      <c r="AD543">
        <v>26</v>
      </c>
      <c r="AE543" t="s">
        <v>3934</v>
      </c>
      <c r="AH543">
        <v>0</v>
      </c>
    </row>
    <row r="544" spans="1:37">
      <c r="A544">
        <v>8003</v>
      </c>
      <c r="B544" t="s">
        <v>167</v>
      </c>
      <c r="C544" t="s">
        <v>3918</v>
      </c>
      <c r="D544" t="s">
        <v>3935</v>
      </c>
      <c r="E544" t="s">
        <v>170</v>
      </c>
      <c r="G544" t="s">
        <v>3926</v>
      </c>
      <c r="H544" t="s">
        <v>3927</v>
      </c>
      <c r="I544" t="s">
        <v>3936</v>
      </c>
      <c r="J544" t="s">
        <v>3937</v>
      </c>
      <c r="K544" t="s">
        <v>3938</v>
      </c>
      <c r="L544" t="s">
        <v>1287</v>
      </c>
      <c r="M544" t="s">
        <v>6</v>
      </c>
      <c r="N544" t="s">
        <v>3939</v>
      </c>
      <c r="O544" t="s">
        <v>3940</v>
      </c>
      <c r="P544">
        <v>40.041998883512399</v>
      </c>
      <c r="Q544">
        <v>-75.360717052294206</v>
      </c>
      <c r="U544" t="s">
        <v>3941</v>
      </c>
      <c r="V544" t="s">
        <v>3942</v>
      </c>
      <c r="W544" t="s">
        <v>3943</v>
      </c>
      <c r="X544" t="s">
        <v>3944</v>
      </c>
      <c r="Y544" t="s">
        <v>2102</v>
      </c>
      <c r="Z544" t="s">
        <v>184</v>
      </c>
      <c r="AA544">
        <v>44773</v>
      </c>
      <c r="AB544" t="s">
        <v>3945</v>
      </c>
      <c r="AC544" t="s">
        <v>3946</v>
      </c>
      <c r="AD544">
        <v>24</v>
      </c>
      <c r="AE544" t="s">
        <v>3947</v>
      </c>
      <c r="AH544">
        <v>0</v>
      </c>
    </row>
    <row r="545" spans="1:37">
      <c r="A545">
        <v>8004</v>
      </c>
      <c r="B545" t="s">
        <v>167</v>
      </c>
      <c r="C545" t="s">
        <v>3918</v>
      </c>
      <c r="D545" t="s">
        <v>3948</v>
      </c>
      <c r="E545" t="s">
        <v>170</v>
      </c>
      <c r="G545" t="s">
        <v>3949</v>
      </c>
      <c r="H545" t="s">
        <v>3950</v>
      </c>
      <c r="I545" t="s">
        <v>3951</v>
      </c>
      <c r="J545" t="s">
        <v>3952</v>
      </c>
      <c r="K545" t="s">
        <v>3953</v>
      </c>
      <c r="L545" t="s">
        <v>1287</v>
      </c>
      <c r="M545" t="s">
        <v>6</v>
      </c>
      <c r="N545">
        <v>19032</v>
      </c>
      <c r="O545" t="s">
        <v>3954</v>
      </c>
      <c r="P545">
        <v>39.889790100571801</v>
      </c>
      <c r="Q545">
        <v>-75.277602002345702</v>
      </c>
      <c r="R545">
        <v>2</v>
      </c>
      <c r="U545" t="s">
        <v>3948</v>
      </c>
      <c r="V545" t="s">
        <v>3951</v>
      </c>
      <c r="W545" t="s">
        <v>3955</v>
      </c>
      <c r="X545" t="s">
        <v>1287</v>
      </c>
      <c r="Y545" t="s">
        <v>6</v>
      </c>
      <c r="Z545" t="s">
        <v>2886</v>
      </c>
      <c r="AA545">
        <v>45324</v>
      </c>
      <c r="AB545" t="s">
        <v>3956</v>
      </c>
      <c r="AC545" t="s">
        <v>7243</v>
      </c>
      <c r="AD545">
        <v>25</v>
      </c>
      <c r="AF545" t="s">
        <v>7051</v>
      </c>
      <c r="AH545" t="s">
        <v>3954</v>
      </c>
      <c r="AK545" t="s">
        <v>7052</v>
      </c>
    </row>
    <row r="546" spans="1:37">
      <c r="A546">
        <v>8005</v>
      </c>
      <c r="B546" t="s">
        <v>167</v>
      </c>
      <c r="C546" t="s">
        <v>3918</v>
      </c>
      <c r="D546" t="s">
        <v>3958</v>
      </c>
      <c r="E546" t="s">
        <v>170</v>
      </c>
      <c r="G546" t="s">
        <v>3919</v>
      </c>
      <c r="H546" t="s">
        <v>3959</v>
      </c>
      <c r="I546" t="s">
        <v>3960</v>
      </c>
      <c r="J546" t="s">
        <v>3961</v>
      </c>
      <c r="K546" t="s">
        <v>1989</v>
      </c>
      <c r="L546" t="s">
        <v>435</v>
      </c>
      <c r="M546" t="s">
        <v>6</v>
      </c>
      <c r="N546">
        <v>48108</v>
      </c>
      <c r="O546" t="s">
        <v>3962</v>
      </c>
      <c r="P546">
        <v>44.31</v>
      </c>
      <c r="Q546">
        <v>-85.6</v>
      </c>
      <c r="R546">
        <v>200</v>
      </c>
      <c r="U546" t="s">
        <v>3963</v>
      </c>
      <c r="V546" t="s">
        <v>3960</v>
      </c>
      <c r="W546" t="s">
        <v>1989</v>
      </c>
      <c r="X546" t="s">
        <v>435</v>
      </c>
      <c r="Y546" t="s">
        <v>6</v>
      </c>
      <c r="Z546" t="s">
        <v>2886</v>
      </c>
      <c r="AA546">
        <v>45299</v>
      </c>
      <c r="AB546" t="s">
        <v>3964</v>
      </c>
      <c r="AC546" t="s">
        <v>3965</v>
      </c>
      <c r="AD546">
        <v>23</v>
      </c>
      <c r="AH546">
        <v>0</v>
      </c>
    </row>
    <row r="547" spans="1:37">
      <c r="A547">
        <v>8006</v>
      </c>
      <c r="B547" t="s">
        <v>167</v>
      </c>
      <c r="C547" t="s">
        <v>3918</v>
      </c>
      <c r="D547" t="s">
        <v>2504</v>
      </c>
      <c r="E547" t="s">
        <v>170</v>
      </c>
      <c r="G547" t="s">
        <v>3966</v>
      </c>
      <c r="H547" t="s">
        <v>3967</v>
      </c>
      <c r="I547" t="s">
        <v>2506</v>
      </c>
      <c r="J547" t="s">
        <v>3968</v>
      </c>
      <c r="K547" t="s">
        <v>1633</v>
      </c>
      <c r="L547" t="s">
        <v>435</v>
      </c>
      <c r="M547" t="s">
        <v>6</v>
      </c>
      <c r="N547">
        <v>49423</v>
      </c>
      <c r="O547" t="s">
        <v>2508</v>
      </c>
      <c r="P547">
        <v>42.775484159999998</v>
      </c>
      <c r="Q547">
        <v>-86.13</v>
      </c>
      <c r="U547" t="s">
        <v>2504</v>
      </c>
      <c r="V547" t="s">
        <v>3969</v>
      </c>
      <c r="W547" t="s">
        <v>3970</v>
      </c>
      <c r="X547" t="s">
        <v>435</v>
      </c>
      <c r="Y547" t="s">
        <v>6</v>
      </c>
      <c r="Z547" t="s">
        <v>578</v>
      </c>
      <c r="AA547">
        <v>45148</v>
      </c>
      <c r="AB547" t="s">
        <v>3971</v>
      </c>
      <c r="AC547" t="s">
        <v>3972</v>
      </c>
      <c r="AD547">
        <v>22</v>
      </c>
      <c r="AE547" t="s">
        <v>3973</v>
      </c>
      <c r="AH547">
        <v>0</v>
      </c>
    </row>
    <row r="548" spans="1:37">
      <c r="A548">
        <v>8007</v>
      </c>
      <c r="B548" t="s">
        <v>167</v>
      </c>
      <c r="C548" t="s">
        <v>3918</v>
      </c>
      <c r="D548" t="s">
        <v>3974</v>
      </c>
      <c r="E548" t="s">
        <v>197</v>
      </c>
      <c r="G548" t="s">
        <v>3975</v>
      </c>
      <c r="H548" t="s">
        <v>3976</v>
      </c>
      <c r="I548" t="s">
        <v>3977</v>
      </c>
      <c r="J548" t="s">
        <v>2948</v>
      </c>
      <c r="K548" t="s">
        <v>2949</v>
      </c>
      <c r="L548" t="s">
        <v>753</v>
      </c>
      <c r="M548" t="s">
        <v>6</v>
      </c>
      <c r="N548" t="s">
        <v>3978</v>
      </c>
      <c r="O548" t="s">
        <v>3979</v>
      </c>
      <c r="P548">
        <v>42.6034605288663</v>
      </c>
      <c r="Q548">
        <v>-71.282785015293101</v>
      </c>
      <c r="R548">
        <v>151</v>
      </c>
      <c r="U548" t="s">
        <v>1956</v>
      </c>
      <c r="V548" t="s">
        <v>1952</v>
      </c>
      <c r="W548" t="s">
        <v>974</v>
      </c>
      <c r="X548" t="s">
        <v>177</v>
      </c>
      <c r="Y548" t="s">
        <v>6</v>
      </c>
      <c r="Z548" t="s">
        <v>184</v>
      </c>
      <c r="AA548">
        <v>44773</v>
      </c>
      <c r="AB548" t="s">
        <v>3980</v>
      </c>
      <c r="AC548" t="s">
        <v>3981</v>
      </c>
      <c r="AD548">
        <v>24</v>
      </c>
      <c r="AH548">
        <v>0</v>
      </c>
    </row>
    <row r="549" spans="1:37">
      <c r="A549">
        <v>8008</v>
      </c>
      <c r="B549" t="s">
        <v>167</v>
      </c>
      <c r="C549" t="s">
        <v>3918</v>
      </c>
      <c r="D549" t="s">
        <v>3982</v>
      </c>
      <c r="E549" t="s">
        <v>197</v>
      </c>
      <c r="G549" t="s">
        <v>3949</v>
      </c>
      <c r="H549" t="s">
        <v>3983</v>
      </c>
      <c r="I549" t="s">
        <v>3984</v>
      </c>
      <c r="J549" t="s">
        <v>3985</v>
      </c>
      <c r="K549" t="s">
        <v>3986</v>
      </c>
      <c r="L549" t="s">
        <v>249</v>
      </c>
      <c r="M549" t="s">
        <v>6</v>
      </c>
      <c r="N549">
        <v>94588</v>
      </c>
      <c r="O549" t="s">
        <v>3987</v>
      </c>
      <c r="P549">
        <v>37.686234861156201</v>
      </c>
      <c r="Q549">
        <v>-121.87167694496399</v>
      </c>
      <c r="R549">
        <v>23</v>
      </c>
      <c r="U549" t="s">
        <v>3982</v>
      </c>
      <c r="V549" t="s">
        <v>3984</v>
      </c>
      <c r="W549" t="s">
        <v>3986</v>
      </c>
      <c r="X549" t="s">
        <v>249</v>
      </c>
      <c r="Y549" t="s">
        <v>6</v>
      </c>
      <c r="Z549" t="s">
        <v>184</v>
      </c>
      <c r="AA549">
        <v>44773</v>
      </c>
      <c r="AB549" t="s">
        <v>3988</v>
      </c>
      <c r="AC549" t="s">
        <v>3989</v>
      </c>
      <c r="AD549">
        <v>22</v>
      </c>
      <c r="AH549">
        <v>0</v>
      </c>
    </row>
    <row r="550" spans="1:37">
      <c r="A550">
        <v>8009</v>
      </c>
      <c r="B550" t="s">
        <v>167</v>
      </c>
      <c r="C550" t="s">
        <v>3918</v>
      </c>
      <c r="D550" t="s">
        <v>3990</v>
      </c>
      <c r="E550" t="s">
        <v>170</v>
      </c>
      <c r="G550" t="s">
        <v>3949</v>
      </c>
      <c r="H550" t="s">
        <v>3991</v>
      </c>
      <c r="I550" t="s">
        <v>3992</v>
      </c>
      <c r="J550" t="s">
        <v>3993</v>
      </c>
      <c r="K550" t="s">
        <v>3994</v>
      </c>
      <c r="L550" t="s">
        <v>802</v>
      </c>
      <c r="M550" t="s">
        <v>6</v>
      </c>
      <c r="N550">
        <v>47449</v>
      </c>
      <c r="O550" t="s">
        <v>3995</v>
      </c>
      <c r="P550">
        <v>38.904496165527</v>
      </c>
      <c r="Q550">
        <v>-86.919273315232104</v>
      </c>
      <c r="R550">
        <v>12</v>
      </c>
      <c r="U550" t="s">
        <v>3990</v>
      </c>
      <c r="V550" t="s">
        <v>3992</v>
      </c>
      <c r="W550" t="s">
        <v>3994</v>
      </c>
      <c r="X550" t="s">
        <v>802</v>
      </c>
      <c r="Y550" t="s">
        <v>6</v>
      </c>
      <c r="Z550" t="s">
        <v>184</v>
      </c>
      <c r="AA550">
        <v>44773</v>
      </c>
      <c r="AB550" t="s">
        <v>3996</v>
      </c>
      <c r="AC550" t="s">
        <v>3997</v>
      </c>
      <c r="AD550">
        <v>28</v>
      </c>
      <c r="AH550">
        <v>0</v>
      </c>
    </row>
    <row r="551" spans="1:37">
      <c r="A551">
        <v>8010</v>
      </c>
      <c r="B551" t="s">
        <v>167</v>
      </c>
      <c r="C551" t="s">
        <v>3918</v>
      </c>
      <c r="D551" t="s">
        <v>3998</v>
      </c>
      <c r="E551" t="s">
        <v>197</v>
      </c>
      <c r="G551" t="s">
        <v>3919</v>
      </c>
      <c r="H551" t="s">
        <v>3999</v>
      </c>
      <c r="I551" t="s">
        <v>4000</v>
      </c>
      <c r="J551" t="s">
        <v>4001</v>
      </c>
      <c r="K551" t="s">
        <v>4002</v>
      </c>
      <c r="L551" t="s">
        <v>249</v>
      </c>
      <c r="M551" t="s">
        <v>6</v>
      </c>
      <c r="N551">
        <v>95662</v>
      </c>
      <c r="O551" t="s">
        <v>4003</v>
      </c>
      <c r="P551">
        <v>38.672468377398197</v>
      </c>
      <c r="Q551">
        <v>-121.41509570033</v>
      </c>
      <c r="R551">
        <v>30</v>
      </c>
      <c r="U551" t="s">
        <v>3998</v>
      </c>
      <c r="V551" t="s">
        <v>4000</v>
      </c>
      <c r="W551" t="s">
        <v>4004</v>
      </c>
      <c r="X551" t="s">
        <v>249</v>
      </c>
      <c r="Y551" t="s">
        <v>6</v>
      </c>
      <c r="Z551" t="s">
        <v>184</v>
      </c>
      <c r="AA551">
        <v>44437</v>
      </c>
      <c r="AB551" t="s">
        <v>4005</v>
      </c>
      <c r="AC551" t="s">
        <v>4006</v>
      </c>
      <c r="AD551">
        <v>19</v>
      </c>
      <c r="AE551" t="s">
        <v>4008</v>
      </c>
      <c r="AH551">
        <v>0</v>
      </c>
      <c r="AJ551" t="s">
        <v>4007</v>
      </c>
    </row>
    <row r="552" spans="1:37">
      <c r="A552">
        <v>8011</v>
      </c>
      <c r="B552" t="s">
        <v>195</v>
      </c>
      <c r="C552" t="s">
        <v>3918</v>
      </c>
      <c r="D552" t="s">
        <v>4009</v>
      </c>
      <c r="E552" t="s">
        <v>170</v>
      </c>
      <c r="G552" t="s">
        <v>4010</v>
      </c>
      <c r="H552" t="s">
        <v>4011</v>
      </c>
      <c r="I552" t="s">
        <v>4012</v>
      </c>
      <c r="J552" t="s">
        <v>4013</v>
      </c>
      <c r="K552" t="s">
        <v>4014</v>
      </c>
      <c r="L552" t="s">
        <v>1598</v>
      </c>
      <c r="M552" t="s">
        <v>6</v>
      </c>
      <c r="N552">
        <v>20190</v>
      </c>
      <c r="O552" t="s">
        <v>4015</v>
      </c>
      <c r="P552">
        <v>38.954595620119598</v>
      </c>
      <c r="Q552">
        <v>-77.357477390399893</v>
      </c>
      <c r="U552" t="s">
        <v>4009</v>
      </c>
      <c r="V552" t="s">
        <v>4012</v>
      </c>
      <c r="W552" t="s">
        <v>4014</v>
      </c>
      <c r="X552" t="s">
        <v>1598</v>
      </c>
      <c r="Y552" t="s">
        <v>6</v>
      </c>
      <c r="Z552" t="s">
        <v>184</v>
      </c>
      <c r="AA552">
        <v>45289</v>
      </c>
      <c r="AB552" t="s">
        <v>4016</v>
      </c>
      <c r="AC552" t="s">
        <v>4017</v>
      </c>
      <c r="AD552">
        <v>24</v>
      </c>
      <c r="AE552" t="s">
        <v>4018</v>
      </c>
    </row>
    <row r="553" spans="1:37">
      <c r="A553">
        <v>8012</v>
      </c>
      <c r="B553" t="s">
        <v>167</v>
      </c>
      <c r="C553" t="s">
        <v>3918</v>
      </c>
      <c r="D553" t="s">
        <v>4019</v>
      </c>
      <c r="E553" t="s">
        <v>197</v>
      </c>
      <c r="G553" t="s">
        <v>3919</v>
      </c>
      <c r="H553" t="s">
        <v>4020</v>
      </c>
      <c r="I553" t="s">
        <v>4021</v>
      </c>
      <c r="J553" t="s">
        <v>4022</v>
      </c>
      <c r="K553" t="s">
        <v>4023</v>
      </c>
      <c r="L553" t="s">
        <v>753</v>
      </c>
      <c r="M553" t="s">
        <v>6</v>
      </c>
      <c r="N553" t="s">
        <v>4024</v>
      </c>
      <c r="O553" t="s">
        <v>4025</v>
      </c>
      <c r="P553">
        <v>42.624526677729399</v>
      </c>
      <c r="Q553">
        <v>-71.351287744907594</v>
      </c>
      <c r="R553">
        <v>6</v>
      </c>
      <c r="U553" t="s">
        <v>4019</v>
      </c>
      <c r="V553" t="s">
        <v>4026</v>
      </c>
      <c r="W553" t="s">
        <v>4023</v>
      </c>
      <c r="X553" t="s">
        <v>753</v>
      </c>
      <c r="Y553" t="s">
        <v>6</v>
      </c>
      <c r="Z553" t="s">
        <v>184</v>
      </c>
      <c r="AA553">
        <v>44773</v>
      </c>
      <c r="AB553" t="s">
        <v>4027</v>
      </c>
      <c r="AC553" t="s">
        <v>4028</v>
      </c>
      <c r="AD553">
        <v>19</v>
      </c>
      <c r="AE553" t="s">
        <v>4030</v>
      </c>
      <c r="AJ553" t="s">
        <v>4029</v>
      </c>
    </row>
    <row r="554" spans="1:37">
      <c r="A554">
        <v>8013</v>
      </c>
      <c r="B554" t="s">
        <v>167</v>
      </c>
      <c r="C554" t="s">
        <v>3918</v>
      </c>
      <c r="D554" t="s">
        <v>3394</v>
      </c>
      <c r="E554" t="s">
        <v>170</v>
      </c>
      <c r="G554" t="s">
        <v>4031</v>
      </c>
      <c r="H554" t="s">
        <v>4032</v>
      </c>
      <c r="I554" t="s">
        <v>3395</v>
      </c>
      <c r="J554" t="s">
        <v>3396</v>
      </c>
      <c r="K554" t="s">
        <v>490</v>
      </c>
      <c r="L554" t="s">
        <v>486</v>
      </c>
      <c r="M554" t="s">
        <v>6</v>
      </c>
      <c r="N554">
        <v>63123</v>
      </c>
      <c r="O554" t="s">
        <v>3397</v>
      </c>
      <c r="P554">
        <v>38.525190795696098</v>
      </c>
      <c r="Q554">
        <v>-90.332894315494698</v>
      </c>
      <c r="R554">
        <v>92</v>
      </c>
      <c r="U554" t="s">
        <v>3398</v>
      </c>
      <c r="V554" t="s">
        <v>3399</v>
      </c>
      <c r="W554" t="s">
        <v>3400</v>
      </c>
      <c r="X554" t="s">
        <v>3401</v>
      </c>
      <c r="Y554" t="s">
        <v>3402</v>
      </c>
      <c r="Z554" t="s">
        <v>184</v>
      </c>
      <c r="AA554">
        <v>44773</v>
      </c>
      <c r="AB554" t="s">
        <v>3403</v>
      </c>
      <c r="AC554" t="s">
        <v>3404</v>
      </c>
      <c r="AD554">
        <v>24</v>
      </c>
      <c r="AE554" t="s">
        <v>4033</v>
      </c>
      <c r="AJ554" t="s">
        <v>3405</v>
      </c>
    </row>
    <row r="555" spans="1:37">
      <c r="A555">
        <v>8014</v>
      </c>
      <c r="B555" t="s">
        <v>167</v>
      </c>
      <c r="C555" t="s">
        <v>3918</v>
      </c>
      <c r="D555" t="s">
        <v>4034</v>
      </c>
      <c r="E555" t="s">
        <v>197</v>
      </c>
      <c r="G555" t="s">
        <v>4010</v>
      </c>
      <c r="H555" t="s">
        <v>4035</v>
      </c>
      <c r="I555" t="s">
        <v>4036</v>
      </c>
      <c r="J555" t="s">
        <v>4037</v>
      </c>
      <c r="K555" t="s">
        <v>4038</v>
      </c>
      <c r="L555" t="s">
        <v>2038</v>
      </c>
      <c r="M555" t="s">
        <v>6</v>
      </c>
      <c r="N555">
        <v>66211</v>
      </c>
      <c r="O555" t="s">
        <v>4039</v>
      </c>
      <c r="P555">
        <v>38.924750348169802</v>
      </c>
      <c r="Q555">
        <v>-94.655602872037704</v>
      </c>
      <c r="V555" t="s">
        <v>4036</v>
      </c>
      <c r="W555" t="s">
        <v>4038</v>
      </c>
      <c r="X555" t="s">
        <v>2038</v>
      </c>
      <c r="Y555" t="s">
        <v>6</v>
      </c>
      <c r="Z555" t="s">
        <v>184</v>
      </c>
      <c r="AA555">
        <v>44434</v>
      </c>
      <c r="AB555" t="s">
        <v>4040</v>
      </c>
      <c r="AC555" t="s">
        <v>4041</v>
      </c>
      <c r="AD555">
        <v>21</v>
      </c>
      <c r="AJ555" t="s">
        <v>4042</v>
      </c>
    </row>
    <row r="556" spans="1:37">
      <c r="A556">
        <v>8015</v>
      </c>
      <c r="B556" t="s">
        <v>167</v>
      </c>
      <c r="C556" t="s">
        <v>3918</v>
      </c>
      <c r="D556" t="s">
        <v>4043</v>
      </c>
      <c r="E556" t="s">
        <v>170</v>
      </c>
      <c r="G556" t="s">
        <v>3949</v>
      </c>
      <c r="H556" t="s">
        <v>4044</v>
      </c>
      <c r="I556" t="s">
        <v>4045</v>
      </c>
      <c r="J556" t="s">
        <v>4046</v>
      </c>
      <c r="K556" t="s">
        <v>4047</v>
      </c>
      <c r="L556" t="s">
        <v>4048</v>
      </c>
      <c r="M556" t="s">
        <v>6</v>
      </c>
      <c r="N556" t="s">
        <v>4049</v>
      </c>
      <c r="O556" t="s">
        <v>4050</v>
      </c>
      <c r="P556">
        <v>38.902977712612802</v>
      </c>
      <c r="Q556">
        <v>-77.037826003594901</v>
      </c>
      <c r="R556">
        <v>5</v>
      </c>
      <c r="U556" t="s">
        <v>4051</v>
      </c>
      <c r="V556" t="s">
        <v>4045</v>
      </c>
      <c r="W556" t="s">
        <v>3792</v>
      </c>
      <c r="X556" t="s">
        <v>806</v>
      </c>
      <c r="Y556" t="s">
        <v>3792</v>
      </c>
      <c r="Z556" t="s">
        <v>184</v>
      </c>
      <c r="AA556">
        <v>44781</v>
      </c>
      <c r="AB556" t="s">
        <v>4052</v>
      </c>
      <c r="AC556" t="s">
        <v>4053</v>
      </c>
      <c r="AD556">
        <v>26</v>
      </c>
      <c r="AE556" t="s">
        <v>4054</v>
      </c>
      <c r="AJ556" t="s">
        <v>4045</v>
      </c>
    </row>
    <row r="557" spans="1:37">
      <c r="A557">
        <v>8016</v>
      </c>
      <c r="B557" t="s">
        <v>167</v>
      </c>
      <c r="C557" t="s">
        <v>3918</v>
      </c>
      <c r="D557" t="s">
        <v>4055</v>
      </c>
      <c r="E557" t="s">
        <v>170</v>
      </c>
      <c r="G557" t="s">
        <v>4031</v>
      </c>
      <c r="H557" t="s">
        <v>4056</v>
      </c>
      <c r="I557" t="s">
        <v>4057</v>
      </c>
      <c r="J557" t="s">
        <v>4058</v>
      </c>
      <c r="K557" t="s">
        <v>4059</v>
      </c>
      <c r="L557" t="s">
        <v>4060</v>
      </c>
      <c r="M557" t="s">
        <v>6</v>
      </c>
      <c r="N557" t="s">
        <v>4061</v>
      </c>
      <c r="O557" t="s">
        <v>4062</v>
      </c>
      <c r="P557">
        <v>43.076463425855103</v>
      </c>
      <c r="Q557">
        <v>-70.801081887217606</v>
      </c>
      <c r="R557">
        <v>98</v>
      </c>
      <c r="U557" t="s">
        <v>4063</v>
      </c>
      <c r="V557" t="s">
        <v>4064</v>
      </c>
      <c r="W557" t="s">
        <v>4065</v>
      </c>
      <c r="X557" t="s">
        <v>1589</v>
      </c>
      <c r="Y557" t="s">
        <v>918</v>
      </c>
      <c r="Z557" t="s">
        <v>184</v>
      </c>
      <c r="AA557">
        <v>44773</v>
      </c>
      <c r="AB557" t="s">
        <v>4066</v>
      </c>
      <c r="AC557" t="s">
        <v>4067</v>
      </c>
      <c r="AD557">
        <v>25</v>
      </c>
      <c r="AJ557" t="s">
        <v>4068</v>
      </c>
    </row>
    <row r="558" spans="1:37">
      <c r="A558">
        <v>8017</v>
      </c>
      <c r="B558" t="s">
        <v>167</v>
      </c>
      <c r="C558" t="s">
        <v>3918</v>
      </c>
      <c r="D558" t="s">
        <v>3415</v>
      </c>
      <c r="E558" t="s">
        <v>170</v>
      </c>
      <c r="G558" t="s">
        <v>4031</v>
      </c>
      <c r="H558" t="s">
        <v>4069</v>
      </c>
      <c r="I558" t="s">
        <v>3418</v>
      </c>
      <c r="J558" t="s">
        <v>3419</v>
      </c>
      <c r="K558" t="s">
        <v>1597</v>
      </c>
      <c r="L558" t="s">
        <v>1598</v>
      </c>
      <c r="M558" t="s">
        <v>6</v>
      </c>
      <c r="N558">
        <v>23452</v>
      </c>
      <c r="O558" t="s">
        <v>3420</v>
      </c>
      <c r="P558">
        <v>36.827109434501097</v>
      </c>
      <c r="Q558">
        <v>-76.064242989169301</v>
      </c>
      <c r="U558" t="s">
        <v>3415</v>
      </c>
      <c r="V558" t="s">
        <v>3418</v>
      </c>
      <c r="W558" t="s">
        <v>3421</v>
      </c>
      <c r="X558" t="s">
        <v>3422</v>
      </c>
      <c r="Y558" t="s">
        <v>918</v>
      </c>
      <c r="Z558" t="s">
        <v>184</v>
      </c>
      <c r="AA558">
        <v>44426</v>
      </c>
      <c r="AB558" t="s">
        <v>861</v>
      </c>
      <c r="AC558" t="s">
        <v>3424</v>
      </c>
      <c r="AD558">
        <v>21</v>
      </c>
      <c r="AJ558" t="s">
        <v>3425</v>
      </c>
    </row>
    <row r="559" spans="1:37">
      <c r="A559">
        <v>8018</v>
      </c>
      <c r="B559" t="s">
        <v>167</v>
      </c>
      <c r="C559" t="s">
        <v>3918</v>
      </c>
      <c r="D559" t="s">
        <v>3415</v>
      </c>
      <c r="E559" t="s">
        <v>170</v>
      </c>
      <c r="G559" t="s">
        <v>4031</v>
      </c>
      <c r="H559" t="s">
        <v>4069</v>
      </c>
      <c r="I559" t="s">
        <v>3418</v>
      </c>
      <c r="J559" t="s">
        <v>3426</v>
      </c>
      <c r="K559" t="s">
        <v>1380</v>
      </c>
      <c r="L559" t="s">
        <v>985</v>
      </c>
      <c r="M559" t="s">
        <v>6</v>
      </c>
      <c r="N559">
        <v>78753</v>
      </c>
      <c r="O559" t="s">
        <v>3427</v>
      </c>
      <c r="P559">
        <v>30.412513791364301</v>
      </c>
      <c r="Q559">
        <v>-97.645902029821002</v>
      </c>
      <c r="U559" t="s">
        <v>3415</v>
      </c>
      <c r="V559" t="s">
        <v>3418</v>
      </c>
      <c r="W559" t="s">
        <v>3421</v>
      </c>
      <c r="X559" t="s">
        <v>3422</v>
      </c>
      <c r="Y559" t="s">
        <v>918</v>
      </c>
      <c r="Z559" t="s">
        <v>184</v>
      </c>
      <c r="AA559">
        <v>44430</v>
      </c>
      <c r="AB559" t="s">
        <v>861</v>
      </c>
      <c r="AC559" t="s">
        <v>3424</v>
      </c>
      <c r="AD559">
        <v>21</v>
      </c>
      <c r="AJ559" t="s">
        <v>3425</v>
      </c>
    </row>
    <row r="560" spans="1:37">
      <c r="A560">
        <v>8019</v>
      </c>
      <c r="B560" t="s">
        <v>167</v>
      </c>
      <c r="C560" t="s">
        <v>3918</v>
      </c>
      <c r="D560" t="s">
        <v>3415</v>
      </c>
      <c r="E560" t="s">
        <v>170</v>
      </c>
      <c r="G560" t="s">
        <v>4031</v>
      </c>
      <c r="H560" t="s">
        <v>4069</v>
      </c>
      <c r="I560" t="s">
        <v>3418</v>
      </c>
      <c r="J560" t="s">
        <v>3428</v>
      </c>
      <c r="K560" t="s">
        <v>3429</v>
      </c>
      <c r="L560" t="s">
        <v>3430</v>
      </c>
      <c r="M560" t="s">
        <v>6</v>
      </c>
      <c r="N560">
        <v>97230</v>
      </c>
      <c r="O560" t="s">
        <v>3431</v>
      </c>
      <c r="P560">
        <v>45.560321657416097</v>
      </c>
      <c r="Q560">
        <v>-122.526539758192</v>
      </c>
      <c r="U560" t="s">
        <v>3415</v>
      </c>
      <c r="V560" t="s">
        <v>3418</v>
      </c>
      <c r="W560" t="s">
        <v>3421</v>
      </c>
      <c r="X560" t="s">
        <v>3422</v>
      </c>
      <c r="Y560" t="s">
        <v>918</v>
      </c>
      <c r="Z560" t="s">
        <v>184</v>
      </c>
      <c r="AA560">
        <v>44430</v>
      </c>
      <c r="AB560" t="s">
        <v>861</v>
      </c>
      <c r="AC560" t="s">
        <v>3424</v>
      </c>
      <c r="AD560">
        <v>21</v>
      </c>
      <c r="AJ560" t="s">
        <v>3425</v>
      </c>
    </row>
    <row r="561" spans="1:36">
      <c r="A561">
        <v>8020</v>
      </c>
      <c r="B561" t="s">
        <v>230</v>
      </c>
      <c r="C561" t="s">
        <v>3918</v>
      </c>
      <c r="D561" t="s">
        <v>4070</v>
      </c>
      <c r="G561" t="s">
        <v>4071</v>
      </c>
      <c r="H561" t="s">
        <v>4072</v>
      </c>
      <c r="I561" t="s">
        <v>4073</v>
      </c>
      <c r="J561" t="s">
        <v>4074</v>
      </c>
      <c r="K561" t="s">
        <v>4075</v>
      </c>
      <c r="L561" t="s">
        <v>806</v>
      </c>
      <c r="M561" t="s">
        <v>6</v>
      </c>
      <c r="N561">
        <v>13850</v>
      </c>
      <c r="O561" t="s">
        <v>4076</v>
      </c>
      <c r="P561">
        <v>42.094745154333097</v>
      </c>
      <c r="Q561">
        <v>-75.960022873442796</v>
      </c>
      <c r="R561">
        <v>22</v>
      </c>
      <c r="U561" t="s">
        <v>4070</v>
      </c>
      <c r="V561" t="s">
        <v>4073</v>
      </c>
      <c r="W561" t="s">
        <v>4075</v>
      </c>
      <c r="X561" t="s">
        <v>806</v>
      </c>
      <c r="Y561" t="s">
        <v>6</v>
      </c>
      <c r="Z561" t="s">
        <v>184</v>
      </c>
      <c r="AA561">
        <v>44773</v>
      </c>
      <c r="AB561" t="s">
        <v>4077</v>
      </c>
      <c r="AC561" t="s">
        <v>4078</v>
      </c>
      <c r="AD561">
        <v>18</v>
      </c>
      <c r="AE561" t="s">
        <v>4079</v>
      </c>
      <c r="AJ561" t="s">
        <v>4073</v>
      </c>
    </row>
    <row r="562" spans="1:36">
      <c r="A562">
        <v>8021</v>
      </c>
      <c r="B562" t="s">
        <v>167</v>
      </c>
      <c r="C562" t="s">
        <v>3918</v>
      </c>
      <c r="D562" t="s">
        <v>4080</v>
      </c>
      <c r="E562" t="s">
        <v>197</v>
      </c>
      <c r="G562" t="s">
        <v>4081</v>
      </c>
      <c r="H562" t="s">
        <v>4082</v>
      </c>
      <c r="I562" t="s">
        <v>4083</v>
      </c>
      <c r="J562" t="s">
        <v>4084</v>
      </c>
      <c r="K562" t="s">
        <v>4085</v>
      </c>
      <c r="L562" t="s">
        <v>155</v>
      </c>
      <c r="M562" t="s">
        <v>7</v>
      </c>
      <c r="N562" t="s">
        <v>4086</v>
      </c>
      <c r="O562" t="s">
        <v>4087</v>
      </c>
      <c r="P562">
        <v>45.396064751069602</v>
      </c>
      <c r="Q562">
        <v>-71.974260731213505</v>
      </c>
      <c r="R562">
        <v>22</v>
      </c>
      <c r="U562" t="s">
        <v>4080</v>
      </c>
      <c r="V562" t="s">
        <v>4083</v>
      </c>
      <c r="W562" t="s">
        <v>4085</v>
      </c>
      <c r="X562" t="s">
        <v>155</v>
      </c>
      <c r="Y562" t="s">
        <v>7</v>
      </c>
      <c r="Z562" t="s">
        <v>184</v>
      </c>
      <c r="AA562">
        <v>44773</v>
      </c>
      <c r="AB562" t="s">
        <v>4088</v>
      </c>
      <c r="AC562" t="s">
        <v>4089</v>
      </c>
      <c r="AD562">
        <v>13</v>
      </c>
      <c r="AE562" t="s">
        <v>4079</v>
      </c>
      <c r="AJ562" t="s">
        <v>4090</v>
      </c>
    </row>
    <row r="563" spans="1:36">
      <c r="A563">
        <v>8022</v>
      </c>
      <c r="B563" t="s">
        <v>167</v>
      </c>
      <c r="C563" t="s">
        <v>3918</v>
      </c>
      <c r="D563" t="s">
        <v>4091</v>
      </c>
      <c r="E563" t="s">
        <v>170</v>
      </c>
      <c r="G563" t="s">
        <v>3949</v>
      </c>
      <c r="H563" t="s">
        <v>4092</v>
      </c>
      <c r="I563" t="s">
        <v>4093</v>
      </c>
      <c r="J563" t="s">
        <v>4094</v>
      </c>
      <c r="K563" t="s">
        <v>3780</v>
      </c>
      <c r="L563" t="s">
        <v>985</v>
      </c>
      <c r="M563" t="s">
        <v>6</v>
      </c>
      <c r="N563">
        <v>75006</v>
      </c>
      <c r="O563" t="s">
        <v>4095</v>
      </c>
      <c r="P563">
        <v>32.944750660114103</v>
      </c>
      <c r="Q563">
        <v>-96.921889546982797</v>
      </c>
      <c r="U563" t="s">
        <v>4091</v>
      </c>
      <c r="V563" t="s">
        <v>4093</v>
      </c>
      <c r="W563" t="s">
        <v>3780</v>
      </c>
      <c r="X563" t="s">
        <v>985</v>
      </c>
      <c r="Y563" t="s">
        <v>6</v>
      </c>
      <c r="Z563" t="s">
        <v>184</v>
      </c>
      <c r="AA563">
        <v>44801</v>
      </c>
      <c r="AB563" t="s">
        <v>4096</v>
      </c>
      <c r="AC563" t="s">
        <v>4097</v>
      </c>
      <c r="AD563">
        <v>19</v>
      </c>
      <c r="AE563" t="s">
        <v>4099</v>
      </c>
      <c r="AJ563" t="s">
        <v>4098</v>
      </c>
    </row>
    <row r="564" spans="1:36">
      <c r="A564">
        <v>8023</v>
      </c>
      <c r="B564" t="s">
        <v>167</v>
      </c>
      <c r="C564" t="s">
        <v>3918</v>
      </c>
      <c r="D564" t="s">
        <v>4100</v>
      </c>
      <c r="E564" t="s">
        <v>197</v>
      </c>
      <c r="G564" t="s">
        <v>3949</v>
      </c>
      <c r="H564" t="s">
        <v>4101</v>
      </c>
      <c r="I564" t="s">
        <v>4102</v>
      </c>
      <c r="J564" t="s">
        <v>4103</v>
      </c>
      <c r="K564" t="s">
        <v>4104</v>
      </c>
      <c r="L564" t="s">
        <v>1148</v>
      </c>
      <c r="M564" t="s">
        <v>6</v>
      </c>
      <c r="N564">
        <v>37404</v>
      </c>
      <c r="O564" t="s">
        <v>4105</v>
      </c>
      <c r="P564">
        <v>35.039288782713001</v>
      </c>
      <c r="Q564">
        <v>-85.286898760536005</v>
      </c>
      <c r="R564">
        <v>8</v>
      </c>
      <c r="U564" t="s">
        <v>4100</v>
      </c>
      <c r="V564" t="s">
        <v>4102</v>
      </c>
      <c r="W564" t="s">
        <v>4104</v>
      </c>
      <c r="X564" t="s">
        <v>1148</v>
      </c>
      <c r="Y564" t="s">
        <v>6</v>
      </c>
      <c r="Z564" t="s">
        <v>184</v>
      </c>
      <c r="AA564">
        <v>44773</v>
      </c>
      <c r="AB564" t="s">
        <v>4106</v>
      </c>
      <c r="AC564" t="s">
        <v>4107</v>
      </c>
      <c r="AD564">
        <v>14</v>
      </c>
      <c r="AE564" t="s">
        <v>4108</v>
      </c>
      <c r="AJ564" t="s">
        <v>4102</v>
      </c>
    </row>
    <row r="565" spans="1:36">
      <c r="A565">
        <v>8024</v>
      </c>
      <c r="B565" t="s">
        <v>167</v>
      </c>
      <c r="C565" t="s">
        <v>3918</v>
      </c>
      <c r="D565" t="s">
        <v>4109</v>
      </c>
      <c r="E565" t="s">
        <v>170</v>
      </c>
      <c r="G565" t="s">
        <v>3919</v>
      </c>
      <c r="H565" t="s">
        <v>4110</v>
      </c>
      <c r="I565" t="s">
        <v>4111</v>
      </c>
      <c r="J565" t="s">
        <v>4112</v>
      </c>
      <c r="K565" t="s">
        <v>215</v>
      </c>
      <c r="L565" t="s">
        <v>212</v>
      </c>
      <c r="M565" t="s">
        <v>7</v>
      </c>
      <c r="N565" t="s">
        <v>4113</v>
      </c>
      <c r="O565" t="s">
        <v>4114</v>
      </c>
      <c r="P565">
        <v>43.712429869160999</v>
      </c>
      <c r="Q565">
        <v>-79.572205461334306</v>
      </c>
      <c r="R565">
        <v>1778</v>
      </c>
      <c r="U565" t="s">
        <v>4109</v>
      </c>
      <c r="V565" t="s">
        <v>4111</v>
      </c>
      <c r="W565" t="s">
        <v>215</v>
      </c>
      <c r="X565" t="s">
        <v>212</v>
      </c>
      <c r="Y565" t="s">
        <v>7</v>
      </c>
      <c r="Z565" t="s">
        <v>184</v>
      </c>
      <c r="AA565">
        <v>44773</v>
      </c>
      <c r="AB565" t="s">
        <v>4115</v>
      </c>
      <c r="AC565" t="s">
        <v>4116</v>
      </c>
      <c r="AD565">
        <v>14</v>
      </c>
      <c r="AE565" t="s">
        <v>4118</v>
      </c>
      <c r="AJ565" t="s">
        <v>4117</v>
      </c>
    </row>
    <row r="566" spans="1:36">
      <c r="A566">
        <v>8025</v>
      </c>
      <c r="B566" t="s">
        <v>167</v>
      </c>
      <c r="C566" t="s">
        <v>3918</v>
      </c>
      <c r="D566" t="s">
        <v>4119</v>
      </c>
      <c r="E566" t="s">
        <v>197</v>
      </c>
      <c r="G566" t="s">
        <v>4120</v>
      </c>
      <c r="H566" t="s">
        <v>4120</v>
      </c>
      <c r="I566" t="s">
        <v>4121</v>
      </c>
      <c r="J566" t="s">
        <v>4122</v>
      </c>
      <c r="K566" t="s">
        <v>3955</v>
      </c>
      <c r="L566" t="s">
        <v>1287</v>
      </c>
      <c r="M566" t="s">
        <v>6</v>
      </c>
      <c r="N566">
        <v>19102</v>
      </c>
      <c r="O566" t="s">
        <v>4123</v>
      </c>
      <c r="P566">
        <v>39.949682375347599</v>
      </c>
      <c r="Q566">
        <v>-75.167277000834403</v>
      </c>
      <c r="R566">
        <v>327</v>
      </c>
      <c r="U566" t="s">
        <v>4119</v>
      </c>
      <c r="V566" t="s">
        <v>4121</v>
      </c>
      <c r="W566" t="s">
        <v>3955</v>
      </c>
      <c r="X566" t="s">
        <v>1287</v>
      </c>
      <c r="Y566" t="s">
        <v>6</v>
      </c>
      <c r="Z566" t="s">
        <v>184</v>
      </c>
      <c r="AA566">
        <v>44773</v>
      </c>
      <c r="AB566" t="s">
        <v>4124</v>
      </c>
      <c r="AC566" t="s">
        <v>4125</v>
      </c>
      <c r="AD566">
        <v>20</v>
      </c>
      <c r="AJ566" t="s">
        <v>4126</v>
      </c>
    </row>
    <row r="567" spans="1:36">
      <c r="A567">
        <v>8026</v>
      </c>
      <c r="B567" t="s">
        <v>167</v>
      </c>
      <c r="C567" t="s">
        <v>3918</v>
      </c>
      <c r="D567" t="s">
        <v>3468</v>
      </c>
      <c r="E567" t="s">
        <v>170</v>
      </c>
      <c r="G567" t="s">
        <v>3919</v>
      </c>
      <c r="H567" t="s">
        <v>4127</v>
      </c>
      <c r="I567" t="s">
        <v>3470</v>
      </c>
      <c r="J567" t="s">
        <v>4128</v>
      </c>
      <c r="K567" t="s">
        <v>3472</v>
      </c>
      <c r="L567" t="s">
        <v>2452</v>
      </c>
      <c r="M567" t="s">
        <v>6</v>
      </c>
      <c r="N567" t="s">
        <v>4129</v>
      </c>
      <c r="O567" t="s">
        <v>3473</v>
      </c>
      <c r="P567">
        <v>41.294828579374197</v>
      </c>
      <c r="Q567">
        <v>-73.080160532565102</v>
      </c>
      <c r="R567">
        <v>86</v>
      </c>
      <c r="U567" t="s">
        <v>4130</v>
      </c>
      <c r="V567" t="s">
        <v>3470</v>
      </c>
      <c r="W567" t="s">
        <v>3475</v>
      </c>
      <c r="X567" t="s">
        <v>2704</v>
      </c>
      <c r="Y567" t="s">
        <v>918</v>
      </c>
      <c r="Z567" t="s">
        <v>184</v>
      </c>
      <c r="AA567">
        <v>44773</v>
      </c>
      <c r="AB567" t="s">
        <v>3476</v>
      </c>
      <c r="AC567" t="s">
        <v>3477</v>
      </c>
      <c r="AD567">
        <v>26</v>
      </c>
      <c r="AJ567" t="s">
        <v>3478</v>
      </c>
    </row>
    <row r="568" spans="1:36">
      <c r="A568">
        <v>8027</v>
      </c>
      <c r="B568" t="s">
        <v>167</v>
      </c>
      <c r="C568" t="s">
        <v>3918</v>
      </c>
      <c r="D568" t="s">
        <v>1683</v>
      </c>
      <c r="E568" t="s">
        <v>197</v>
      </c>
      <c r="G568" t="s">
        <v>4131</v>
      </c>
      <c r="H568" t="s">
        <v>4132</v>
      </c>
      <c r="I568" t="s">
        <v>4133</v>
      </c>
      <c r="J568" t="s">
        <v>1686</v>
      </c>
      <c r="K568" t="s">
        <v>1687</v>
      </c>
      <c r="L568" t="s">
        <v>1287</v>
      </c>
      <c r="M568" t="s">
        <v>6</v>
      </c>
      <c r="N568">
        <v>16803</v>
      </c>
      <c r="O568" t="s">
        <v>1688</v>
      </c>
      <c r="P568">
        <v>40.778839494848</v>
      </c>
      <c r="Q568">
        <v>-77.894996658138894</v>
      </c>
      <c r="R568">
        <v>18</v>
      </c>
      <c r="U568" t="s">
        <v>1683</v>
      </c>
      <c r="V568" t="s">
        <v>4133</v>
      </c>
      <c r="W568" t="s">
        <v>1687</v>
      </c>
      <c r="X568" t="s">
        <v>1287</v>
      </c>
      <c r="Y568" t="s">
        <v>6</v>
      </c>
      <c r="Z568" t="s">
        <v>184</v>
      </c>
      <c r="AA568">
        <v>44773</v>
      </c>
      <c r="AB568" t="s">
        <v>4134</v>
      </c>
      <c r="AC568" t="s">
        <v>4135</v>
      </c>
      <c r="AD568">
        <v>22</v>
      </c>
      <c r="AJ568" t="s">
        <v>1691</v>
      </c>
    </row>
    <row r="569" spans="1:36">
      <c r="A569">
        <v>8028</v>
      </c>
      <c r="B569" t="s">
        <v>167</v>
      </c>
      <c r="C569" t="s">
        <v>3918</v>
      </c>
      <c r="D569" t="s">
        <v>4136</v>
      </c>
      <c r="E569" t="s">
        <v>170</v>
      </c>
      <c r="G569" t="s">
        <v>4137</v>
      </c>
      <c r="H569" t="s">
        <v>4138</v>
      </c>
      <c r="I569" t="s">
        <v>4139</v>
      </c>
      <c r="J569" t="s">
        <v>4140</v>
      </c>
      <c r="K569" t="s">
        <v>4141</v>
      </c>
      <c r="L569" t="s">
        <v>802</v>
      </c>
      <c r="M569" t="s">
        <v>6</v>
      </c>
      <c r="N569">
        <v>46140</v>
      </c>
      <c r="O569" t="s">
        <v>4142</v>
      </c>
      <c r="P569">
        <v>39.8091899048488</v>
      </c>
      <c r="Q569">
        <v>-85.774327146748504</v>
      </c>
      <c r="R569">
        <v>4</v>
      </c>
      <c r="U569" t="s">
        <v>4136</v>
      </c>
      <c r="V569" t="s">
        <v>4139</v>
      </c>
      <c r="W569" t="s">
        <v>4143</v>
      </c>
      <c r="X569" t="s">
        <v>802</v>
      </c>
      <c r="Y569" t="s">
        <v>6</v>
      </c>
      <c r="Z569" t="s">
        <v>184</v>
      </c>
      <c r="AA569">
        <v>44773</v>
      </c>
      <c r="AB569" t="s">
        <v>4144</v>
      </c>
      <c r="AC569" t="s">
        <v>4145</v>
      </c>
      <c r="AD569">
        <v>27</v>
      </c>
      <c r="AJ569" t="s">
        <v>4146</v>
      </c>
    </row>
    <row r="570" spans="1:36">
      <c r="A570">
        <v>8029</v>
      </c>
      <c r="B570" t="s">
        <v>167</v>
      </c>
      <c r="C570" t="s">
        <v>3918</v>
      </c>
      <c r="D570" t="s">
        <v>4147</v>
      </c>
      <c r="E570" t="s">
        <v>170</v>
      </c>
      <c r="G570" t="s">
        <v>3919</v>
      </c>
      <c r="H570" t="s">
        <v>4138</v>
      </c>
      <c r="I570" t="s">
        <v>4148</v>
      </c>
      <c r="J570" t="s">
        <v>4149</v>
      </c>
      <c r="K570" t="s">
        <v>4150</v>
      </c>
      <c r="L570" t="s">
        <v>985</v>
      </c>
      <c r="M570" t="s">
        <v>6</v>
      </c>
      <c r="N570">
        <v>75247</v>
      </c>
      <c r="O570" t="s">
        <v>4151</v>
      </c>
      <c r="P570">
        <v>32.805082476659599</v>
      </c>
      <c r="Q570">
        <v>-96.868378912730407</v>
      </c>
      <c r="R570">
        <v>32</v>
      </c>
      <c r="U570" t="s">
        <v>4147</v>
      </c>
      <c r="V570" t="s">
        <v>4152</v>
      </c>
      <c r="W570" t="s">
        <v>4150</v>
      </c>
      <c r="X570" t="s">
        <v>985</v>
      </c>
      <c r="Y570" t="s">
        <v>6</v>
      </c>
      <c r="Z570" t="s">
        <v>184</v>
      </c>
      <c r="AA570">
        <v>44773</v>
      </c>
      <c r="AB570" t="s">
        <v>4153</v>
      </c>
      <c r="AC570" t="s">
        <v>4154</v>
      </c>
      <c r="AD570">
        <v>25</v>
      </c>
      <c r="AE570" t="s">
        <v>4156</v>
      </c>
      <c r="AJ570" t="s">
        <v>4155</v>
      </c>
    </row>
    <row r="571" spans="1:36">
      <c r="A571">
        <v>8030</v>
      </c>
      <c r="B571" t="s">
        <v>167</v>
      </c>
      <c r="C571" t="s">
        <v>3918</v>
      </c>
      <c r="D571" t="s">
        <v>4157</v>
      </c>
      <c r="E571" t="s">
        <v>170</v>
      </c>
      <c r="G571" t="s">
        <v>3919</v>
      </c>
      <c r="H571" t="s">
        <v>4158</v>
      </c>
      <c r="I571" t="s">
        <v>4159</v>
      </c>
      <c r="J571" t="s">
        <v>4160</v>
      </c>
      <c r="K571" t="s">
        <v>3024</v>
      </c>
      <c r="L571" t="s">
        <v>1048</v>
      </c>
      <c r="M571" t="s">
        <v>6</v>
      </c>
      <c r="N571">
        <v>85034</v>
      </c>
      <c r="O571" t="s">
        <v>4161</v>
      </c>
      <c r="P571">
        <v>33.448159928523303</v>
      </c>
      <c r="Q571">
        <v>-112.052661675537</v>
      </c>
      <c r="R571" t="s">
        <v>4162</v>
      </c>
      <c r="U571" t="s">
        <v>4163</v>
      </c>
      <c r="V571" t="s">
        <v>4159</v>
      </c>
      <c r="W571" t="s">
        <v>3024</v>
      </c>
      <c r="X571" t="s">
        <v>1048</v>
      </c>
      <c r="Y571" t="s">
        <v>6</v>
      </c>
      <c r="Z571" t="s">
        <v>184</v>
      </c>
      <c r="AA571">
        <v>44773</v>
      </c>
      <c r="AB571" t="s">
        <v>4164</v>
      </c>
      <c r="AC571" t="s">
        <v>4165</v>
      </c>
      <c r="AD571">
        <v>20</v>
      </c>
      <c r="AJ571" t="s">
        <v>4166</v>
      </c>
    </row>
    <row r="572" spans="1:36">
      <c r="A572">
        <v>8031</v>
      </c>
      <c r="B572" t="s">
        <v>167</v>
      </c>
      <c r="C572" t="s">
        <v>3918</v>
      </c>
      <c r="D572" t="s">
        <v>1693</v>
      </c>
      <c r="E572" t="s">
        <v>197</v>
      </c>
      <c r="G572" t="s">
        <v>3949</v>
      </c>
      <c r="H572" t="s">
        <v>4167</v>
      </c>
      <c r="I572" t="s">
        <v>4168</v>
      </c>
      <c r="J572" t="s">
        <v>1695</v>
      </c>
      <c r="K572" t="s">
        <v>1696</v>
      </c>
      <c r="L572" t="s">
        <v>753</v>
      </c>
      <c r="M572" t="s">
        <v>6</v>
      </c>
      <c r="N572" t="s">
        <v>1697</v>
      </c>
      <c r="O572" t="s">
        <v>4169</v>
      </c>
      <c r="P572">
        <v>41.904379346057198</v>
      </c>
      <c r="Q572">
        <v>-71.0245526022847</v>
      </c>
      <c r="R572">
        <v>120</v>
      </c>
      <c r="U572" t="s">
        <v>1699</v>
      </c>
      <c r="V572" t="s">
        <v>4170</v>
      </c>
      <c r="W572" t="s">
        <v>1700</v>
      </c>
      <c r="X572" t="s">
        <v>985</v>
      </c>
      <c r="Y572" t="s">
        <v>6</v>
      </c>
      <c r="Z572" t="s">
        <v>184</v>
      </c>
      <c r="AA572">
        <v>44773</v>
      </c>
      <c r="AB572" t="s">
        <v>4171</v>
      </c>
      <c r="AC572" t="s">
        <v>4172</v>
      </c>
      <c r="AD572">
        <v>22</v>
      </c>
      <c r="AE572" t="s">
        <v>4174</v>
      </c>
      <c r="AJ572" t="s">
        <v>4173</v>
      </c>
    </row>
    <row r="573" spans="1:36">
      <c r="A573">
        <v>8032</v>
      </c>
      <c r="B573" t="s">
        <v>167</v>
      </c>
      <c r="C573" t="s">
        <v>3918</v>
      </c>
      <c r="D573" t="s">
        <v>1693</v>
      </c>
      <c r="E573" t="s">
        <v>197</v>
      </c>
      <c r="G573" t="s">
        <v>4010</v>
      </c>
      <c r="H573" t="s">
        <v>4175</v>
      </c>
      <c r="I573" t="s">
        <v>4170</v>
      </c>
      <c r="J573" t="s">
        <v>1695</v>
      </c>
      <c r="K573" t="s">
        <v>1696</v>
      </c>
      <c r="L573" t="s">
        <v>753</v>
      </c>
      <c r="M573" t="s">
        <v>6</v>
      </c>
      <c r="N573" t="s">
        <v>1697</v>
      </c>
      <c r="O573" t="s">
        <v>4169</v>
      </c>
      <c r="P573">
        <v>41.904379346057198</v>
      </c>
      <c r="Q573">
        <v>-71.0245526022847</v>
      </c>
      <c r="R573">
        <v>120</v>
      </c>
      <c r="U573" t="s">
        <v>1699</v>
      </c>
      <c r="V573" t="s">
        <v>4170</v>
      </c>
      <c r="W573" t="s">
        <v>1700</v>
      </c>
      <c r="X573" t="s">
        <v>985</v>
      </c>
      <c r="Y573" t="s">
        <v>6</v>
      </c>
      <c r="Z573" t="s">
        <v>184</v>
      </c>
      <c r="AA573">
        <v>44773</v>
      </c>
      <c r="AB573" t="s">
        <v>4171</v>
      </c>
      <c r="AC573" t="s">
        <v>4172</v>
      </c>
      <c r="AD573">
        <v>22</v>
      </c>
      <c r="AE573" t="s">
        <v>4174</v>
      </c>
      <c r="AJ573" t="s">
        <v>4173</v>
      </c>
    </row>
    <row r="574" spans="1:36">
      <c r="A574">
        <v>8033</v>
      </c>
      <c r="B574" t="s">
        <v>167</v>
      </c>
      <c r="C574" t="s">
        <v>3918</v>
      </c>
      <c r="D574" t="s">
        <v>4176</v>
      </c>
      <c r="E574" t="s">
        <v>170</v>
      </c>
      <c r="G574" t="s">
        <v>3919</v>
      </c>
      <c r="H574" t="s">
        <v>4138</v>
      </c>
      <c r="I574" t="s">
        <v>4177</v>
      </c>
      <c r="J574" t="s">
        <v>4178</v>
      </c>
      <c r="K574" t="s">
        <v>4179</v>
      </c>
      <c r="L574" t="s">
        <v>855</v>
      </c>
      <c r="M574" t="s">
        <v>6</v>
      </c>
      <c r="N574" t="s">
        <v>4180</v>
      </c>
      <c r="O574" t="s">
        <v>4181</v>
      </c>
      <c r="P574">
        <v>34.260296820476498</v>
      </c>
      <c r="Q574">
        <v>-83.867918216228006</v>
      </c>
      <c r="R574">
        <v>26</v>
      </c>
      <c r="U574" t="s">
        <v>4176</v>
      </c>
      <c r="V574" t="s">
        <v>4177</v>
      </c>
      <c r="W574" t="s">
        <v>4179</v>
      </c>
      <c r="X574" t="s">
        <v>855</v>
      </c>
      <c r="Y574" t="s">
        <v>6</v>
      </c>
      <c r="Z574" t="s">
        <v>184</v>
      </c>
      <c r="AA574">
        <v>44773</v>
      </c>
      <c r="AB574" t="s">
        <v>4182</v>
      </c>
      <c r="AC574" t="s">
        <v>4183</v>
      </c>
      <c r="AD574">
        <v>14</v>
      </c>
      <c r="AJ574" t="s">
        <v>4184</v>
      </c>
    </row>
    <row r="575" spans="1:36">
      <c r="A575">
        <v>8034</v>
      </c>
      <c r="B575" t="s">
        <v>167</v>
      </c>
      <c r="C575" t="s">
        <v>3918</v>
      </c>
      <c r="D575" t="s">
        <v>4185</v>
      </c>
      <c r="E575" t="s">
        <v>170</v>
      </c>
      <c r="G575" t="s">
        <v>3919</v>
      </c>
      <c r="H575" t="s">
        <v>4186</v>
      </c>
      <c r="I575" t="s">
        <v>4187</v>
      </c>
      <c r="J575" t="s">
        <v>4188</v>
      </c>
      <c r="K575" t="s">
        <v>4189</v>
      </c>
      <c r="L575" t="s">
        <v>927</v>
      </c>
      <c r="M575" t="s">
        <v>6</v>
      </c>
      <c r="N575" t="s">
        <v>4190</v>
      </c>
      <c r="O575" t="s">
        <v>4191</v>
      </c>
      <c r="P575">
        <v>40.327538026044799</v>
      </c>
      <c r="Q575">
        <v>-83.071978031388198</v>
      </c>
      <c r="R575">
        <v>30</v>
      </c>
      <c r="U575" t="s">
        <v>4192</v>
      </c>
      <c r="V575" t="s">
        <v>4187</v>
      </c>
      <c r="W575" t="s">
        <v>4189</v>
      </c>
      <c r="X575" t="s">
        <v>927</v>
      </c>
      <c r="Y575" t="s">
        <v>6</v>
      </c>
      <c r="Z575" t="s">
        <v>184</v>
      </c>
      <c r="AA575">
        <v>44773</v>
      </c>
      <c r="AB575" t="s">
        <v>4193</v>
      </c>
      <c r="AC575" t="s">
        <v>4194</v>
      </c>
      <c r="AD575">
        <v>26</v>
      </c>
      <c r="AE575" t="s">
        <v>4196</v>
      </c>
      <c r="AJ575" t="s">
        <v>4195</v>
      </c>
    </row>
    <row r="576" spans="1:36">
      <c r="A576">
        <v>8035</v>
      </c>
      <c r="B576" t="s">
        <v>167</v>
      </c>
      <c r="C576" t="s">
        <v>3918</v>
      </c>
      <c r="D576" t="s">
        <v>1718</v>
      </c>
      <c r="E576" t="s">
        <v>170</v>
      </c>
      <c r="G576" t="s">
        <v>4197</v>
      </c>
      <c r="H576" t="s">
        <v>4197</v>
      </c>
      <c r="I576" t="s">
        <v>4198</v>
      </c>
      <c r="J576" t="s">
        <v>4199</v>
      </c>
      <c r="K576" t="s">
        <v>1726</v>
      </c>
      <c r="L576" t="s">
        <v>1287</v>
      </c>
      <c r="M576" t="s">
        <v>6</v>
      </c>
      <c r="N576" t="s">
        <v>4200</v>
      </c>
      <c r="O576" t="s">
        <v>4201</v>
      </c>
      <c r="P576">
        <v>40.370151411905603</v>
      </c>
      <c r="Q576">
        <v>-75.965686634206605</v>
      </c>
      <c r="U576" t="s">
        <v>1718</v>
      </c>
      <c r="V576" t="s">
        <v>4198</v>
      </c>
      <c r="W576" t="s">
        <v>1726</v>
      </c>
      <c r="X576" t="s">
        <v>1287</v>
      </c>
      <c r="Y576" t="s">
        <v>6</v>
      </c>
      <c r="Z576" t="s">
        <v>184</v>
      </c>
      <c r="AA576">
        <v>44773</v>
      </c>
      <c r="AB576" t="s">
        <v>1725</v>
      </c>
      <c r="AC576" t="s">
        <v>4202</v>
      </c>
      <c r="AD576">
        <v>19</v>
      </c>
      <c r="AJ576" t="s">
        <v>4203</v>
      </c>
    </row>
    <row r="577" spans="1:37">
      <c r="A577">
        <v>8036</v>
      </c>
      <c r="B577" t="s">
        <v>167</v>
      </c>
      <c r="C577" t="s">
        <v>3918</v>
      </c>
      <c r="D577" t="s">
        <v>4204</v>
      </c>
      <c r="E577" t="s">
        <v>197</v>
      </c>
      <c r="G577" t="s">
        <v>4205</v>
      </c>
      <c r="H577" t="s">
        <v>4206</v>
      </c>
      <c r="I577" t="s">
        <v>4207</v>
      </c>
      <c r="J577" t="s">
        <v>4208</v>
      </c>
      <c r="K577" t="s">
        <v>4209</v>
      </c>
      <c r="L577" t="s">
        <v>753</v>
      </c>
      <c r="M577" t="s">
        <v>6</v>
      </c>
      <c r="N577" t="s">
        <v>4210</v>
      </c>
      <c r="O577" t="s">
        <v>4211</v>
      </c>
      <c r="P577">
        <v>41.719619999999999</v>
      </c>
      <c r="Q577">
        <v>-70.965350802578897</v>
      </c>
      <c r="R577">
        <v>120</v>
      </c>
      <c r="U577" t="s">
        <v>4204</v>
      </c>
      <c r="V577" t="s">
        <v>4207</v>
      </c>
      <c r="W577" t="s">
        <v>4209</v>
      </c>
      <c r="X577" t="s">
        <v>753</v>
      </c>
      <c r="Y577" t="s">
        <v>6</v>
      </c>
      <c r="Z577" t="s">
        <v>184</v>
      </c>
      <c r="AA577">
        <v>44773</v>
      </c>
      <c r="AB577" t="s">
        <v>4212</v>
      </c>
      <c r="AC577" t="s">
        <v>4213</v>
      </c>
      <c r="AD577">
        <v>22</v>
      </c>
      <c r="AJ577" t="s">
        <v>4214</v>
      </c>
    </row>
    <row r="578" spans="1:37">
      <c r="A578">
        <v>8037</v>
      </c>
      <c r="B578" t="s">
        <v>167</v>
      </c>
      <c r="C578" t="s">
        <v>3918</v>
      </c>
      <c r="D578" t="s">
        <v>4215</v>
      </c>
      <c r="E578" t="s">
        <v>197</v>
      </c>
      <c r="G578" t="s">
        <v>3949</v>
      </c>
      <c r="H578" t="s">
        <v>4216</v>
      </c>
      <c r="I578" t="s">
        <v>4217</v>
      </c>
      <c r="J578" t="s">
        <v>4218</v>
      </c>
      <c r="K578" t="s">
        <v>2681</v>
      </c>
      <c r="L578" t="s">
        <v>249</v>
      </c>
      <c r="M578" t="s">
        <v>6</v>
      </c>
      <c r="N578">
        <v>94025</v>
      </c>
      <c r="O578" t="s">
        <v>4219</v>
      </c>
      <c r="P578">
        <v>37.481239000000002</v>
      </c>
      <c r="Q578">
        <v>-122.173807</v>
      </c>
      <c r="U578" t="s">
        <v>4220</v>
      </c>
      <c r="V578" t="s">
        <v>4217</v>
      </c>
      <c r="W578" t="s">
        <v>2681</v>
      </c>
      <c r="X578" t="s">
        <v>249</v>
      </c>
      <c r="Y578" t="s">
        <v>6</v>
      </c>
      <c r="Z578" t="s">
        <v>184</v>
      </c>
      <c r="AA578">
        <v>44773</v>
      </c>
      <c r="AB578" t="s">
        <v>4221</v>
      </c>
      <c r="AC578" t="s">
        <v>4222</v>
      </c>
      <c r="AD578">
        <v>22</v>
      </c>
      <c r="AE578" t="s">
        <v>4224</v>
      </c>
      <c r="AJ578" t="s">
        <v>4223</v>
      </c>
    </row>
    <row r="579" spans="1:37">
      <c r="A579">
        <v>8038</v>
      </c>
      <c r="B579" t="s">
        <v>167</v>
      </c>
      <c r="C579" t="s">
        <v>3918</v>
      </c>
      <c r="D579" t="s">
        <v>1758</v>
      </c>
      <c r="E579" t="s">
        <v>170</v>
      </c>
      <c r="G579" t="s">
        <v>4205</v>
      </c>
      <c r="H579" t="s">
        <v>4225</v>
      </c>
      <c r="I579" t="s">
        <v>1760</v>
      </c>
      <c r="J579" t="s">
        <v>4226</v>
      </c>
      <c r="K579" t="s">
        <v>1762</v>
      </c>
      <c r="L579" t="s">
        <v>736</v>
      </c>
      <c r="M579" t="s">
        <v>6</v>
      </c>
      <c r="N579">
        <v>80241</v>
      </c>
      <c r="O579" t="s">
        <v>1763</v>
      </c>
      <c r="P579">
        <v>39.920523417751703</v>
      </c>
      <c r="Q579">
        <v>-104.983330033033</v>
      </c>
      <c r="R579">
        <v>54</v>
      </c>
      <c r="U579" t="s">
        <v>1758</v>
      </c>
      <c r="V579" t="s">
        <v>1760</v>
      </c>
      <c r="W579" t="s">
        <v>1762</v>
      </c>
      <c r="X579" t="s">
        <v>736</v>
      </c>
      <c r="Y579" t="s">
        <v>6</v>
      </c>
      <c r="Z579" t="s">
        <v>184</v>
      </c>
      <c r="AA579">
        <v>44773</v>
      </c>
      <c r="AB579" t="s">
        <v>4227</v>
      </c>
      <c r="AC579" t="s">
        <v>4228</v>
      </c>
      <c r="AD579">
        <v>20</v>
      </c>
      <c r="AJ579" t="s">
        <v>1760</v>
      </c>
    </row>
    <row r="580" spans="1:37">
      <c r="A580">
        <v>8039</v>
      </c>
      <c r="B580" t="s">
        <v>167</v>
      </c>
      <c r="C580" t="s">
        <v>3918</v>
      </c>
      <c r="D580" t="s">
        <v>2806</v>
      </c>
      <c r="E580" t="s">
        <v>197</v>
      </c>
      <c r="G580" t="s">
        <v>4010</v>
      </c>
      <c r="H580" t="s">
        <v>4229</v>
      </c>
      <c r="I580" t="s">
        <v>4230</v>
      </c>
      <c r="J580" t="s">
        <v>2808</v>
      </c>
      <c r="K580" t="s">
        <v>2809</v>
      </c>
      <c r="L580" t="s">
        <v>855</v>
      </c>
      <c r="M580" t="s">
        <v>6</v>
      </c>
      <c r="N580">
        <v>30076</v>
      </c>
      <c r="O580" t="s">
        <v>2810</v>
      </c>
      <c r="P580">
        <v>34.0625855775804</v>
      </c>
      <c r="Q580">
        <v>-84.315704417356997</v>
      </c>
      <c r="R580">
        <v>33</v>
      </c>
      <c r="U580" t="s">
        <v>2811</v>
      </c>
      <c r="V580" t="s">
        <v>4231</v>
      </c>
      <c r="W580" t="s">
        <v>2812</v>
      </c>
      <c r="X580" t="s">
        <v>2812</v>
      </c>
      <c r="Y580" t="s">
        <v>938</v>
      </c>
      <c r="Z580" t="s">
        <v>184</v>
      </c>
      <c r="AA580">
        <v>44773</v>
      </c>
      <c r="AB580" t="s">
        <v>4232</v>
      </c>
      <c r="AC580" t="s">
        <v>4233</v>
      </c>
      <c r="AD580">
        <v>19</v>
      </c>
      <c r="AJ580" t="s">
        <v>4230</v>
      </c>
    </row>
    <row r="581" spans="1:37">
      <c r="A581">
        <v>8040</v>
      </c>
      <c r="B581" t="s">
        <v>167</v>
      </c>
      <c r="C581" t="s">
        <v>3918</v>
      </c>
      <c r="D581" t="s">
        <v>4234</v>
      </c>
      <c r="E581" t="s">
        <v>197</v>
      </c>
      <c r="G581" t="s">
        <v>3949</v>
      </c>
      <c r="H581" t="s">
        <v>4235</v>
      </c>
      <c r="I581" t="s">
        <v>4236</v>
      </c>
      <c r="J581" t="s">
        <v>4237</v>
      </c>
      <c r="K581" t="s">
        <v>4238</v>
      </c>
      <c r="L581" t="s">
        <v>736</v>
      </c>
      <c r="M581" t="s">
        <v>6</v>
      </c>
      <c r="N581">
        <v>80302</v>
      </c>
      <c r="O581" t="s">
        <v>4239</v>
      </c>
      <c r="P581">
        <v>40.017734812331199</v>
      </c>
      <c r="Q581">
        <v>-105.277602404533</v>
      </c>
      <c r="R581">
        <v>164</v>
      </c>
      <c r="U581" t="s">
        <v>4234</v>
      </c>
      <c r="V581" t="s">
        <v>4236</v>
      </c>
      <c r="W581" t="s">
        <v>4240</v>
      </c>
      <c r="X581" t="s">
        <v>736</v>
      </c>
      <c r="Y581" t="s">
        <v>6</v>
      </c>
      <c r="Z581" t="s">
        <v>184</v>
      </c>
      <c r="AA581">
        <v>44773</v>
      </c>
      <c r="AB581" t="s">
        <v>4241</v>
      </c>
      <c r="AC581" t="s">
        <v>4242</v>
      </c>
      <c r="AD581">
        <v>24</v>
      </c>
      <c r="AJ581" t="s">
        <v>4243</v>
      </c>
    </row>
    <row r="582" spans="1:37">
      <c r="A582">
        <v>8041</v>
      </c>
      <c r="B582" t="s">
        <v>167</v>
      </c>
      <c r="C582" t="s">
        <v>3918</v>
      </c>
      <c r="D582" t="s">
        <v>7178</v>
      </c>
      <c r="E582" t="s">
        <v>170</v>
      </c>
      <c r="G582" t="s">
        <v>7181</v>
      </c>
      <c r="H582" t="s">
        <v>7182</v>
      </c>
      <c r="I582" t="s">
        <v>7179</v>
      </c>
      <c r="J582" t="s">
        <v>7173</v>
      </c>
      <c r="K582" t="s">
        <v>7174</v>
      </c>
      <c r="L582" t="s">
        <v>249</v>
      </c>
      <c r="M582" t="s">
        <v>6</v>
      </c>
      <c r="N582">
        <v>90630</v>
      </c>
      <c r="O582" t="s">
        <v>7180</v>
      </c>
      <c r="P582">
        <v>33.8010482965866</v>
      </c>
      <c r="Q582">
        <v>-118.027727288786</v>
      </c>
      <c r="R582">
        <v>6</v>
      </c>
      <c r="U582" t="s">
        <v>7172</v>
      </c>
      <c r="V582" t="s">
        <v>7183</v>
      </c>
      <c r="W582" t="s">
        <v>1149</v>
      </c>
      <c r="Y582" t="s">
        <v>6616</v>
      </c>
      <c r="Z582" t="s">
        <v>184</v>
      </c>
      <c r="AA582">
        <v>45340</v>
      </c>
      <c r="AB582" t="s">
        <v>7175</v>
      </c>
      <c r="AC582" t="s">
        <v>7184</v>
      </c>
      <c r="AD582">
        <v>30</v>
      </c>
      <c r="AH582">
        <v>0</v>
      </c>
      <c r="AJ582" t="s">
        <v>7176</v>
      </c>
      <c r="AK582" t="s">
        <v>7177</v>
      </c>
    </row>
    <row r="583" spans="1:37">
      <c r="A583">
        <v>8042</v>
      </c>
      <c r="B583" t="s">
        <v>167</v>
      </c>
      <c r="C583" t="s">
        <v>3918</v>
      </c>
      <c r="D583" t="s">
        <v>4244</v>
      </c>
      <c r="E583" t="s">
        <v>170</v>
      </c>
      <c r="G583" t="s">
        <v>4205</v>
      </c>
      <c r="H583" t="s">
        <v>4245</v>
      </c>
      <c r="I583" t="s">
        <v>4246</v>
      </c>
      <c r="J583" t="s">
        <v>4247</v>
      </c>
      <c r="K583" t="s">
        <v>4248</v>
      </c>
      <c r="L583" t="s">
        <v>1400</v>
      </c>
      <c r="M583" t="s">
        <v>6</v>
      </c>
      <c r="N583">
        <v>33702</v>
      </c>
      <c r="O583" t="s">
        <v>4249</v>
      </c>
      <c r="P583">
        <v>27.859184243618301</v>
      </c>
      <c r="Q583">
        <v>-82.645987345224299</v>
      </c>
      <c r="U583" t="s">
        <v>4250</v>
      </c>
      <c r="V583" t="s">
        <v>4246</v>
      </c>
      <c r="W583" t="s">
        <v>4248</v>
      </c>
      <c r="X583" t="s">
        <v>1400</v>
      </c>
      <c r="Y583" t="s">
        <v>6</v>
      </c>
      <c r="Z583" t="s">
        <v>184</v>
      </c>
      <c r="AA583">
        <v>44443</v>
      </c>
      <c r="AB583" t="s">
        <v>4251</v>
      </c>
      <c r="AC583" t="s">
        <v>4252</v>
      </c>
      <c r="AD583">
        <v>26</v>
      </c>
      <c r="AE583" t="s">
        <v>4254</v>
      </c>
      <c r="AJ583" t="s">
        <v>4253</v>
      </c>
    </row>
    <row r="584" spans="1:37">
      <c r="A584">
        <v>8043</v>
      </c>
      <c r="B584" t="s">
        <v>167</v>
      </c>
      <c r="C584" t="s">
        <v>3918</v>
      </c>
      <c r="D584" t="s">
        <v>4255</v>
      </c>
      <c r="E584" t="s">
        <v>197</v>
      </c>
      <c r="G584" t="s">
        <v>4197</v>
      </c>
      <c r="H584" t="s">
        <v>4197</v>
      </c>
      <c r="I584" t="s">
        <v>4256</v>
      </c>
      <c r="Q584" t="s">
        <v>197</v>
      </c>
      <c r="U584" t="s">
        <v>4255</v>
      </c>
      <c r="V584" t="s">
        <v>4256</v>
      </c>
      <c r="W584" t="s">
        <v>4257</v>
      </c>
      <c r="X584" t="s">
        <v>4258</v>
      </c>
      <c r="Y584" t="s">
        <v>203</v>
      </c>
      <c r="Z584" t="s">
        <v>184</v>
      </c>
      <c r="AA584">
        <v>44773</v>
      </c>
      <c r="AB584" t="s">
        <v>4259</v>
      </c>
      <c r="AC584" t="s">
        <v>4260</v>
      </c>
      <c r="AD584">
        <v>22</v>
      </c>
      <c r="AE584" t="s">
        <v>4262</v>
      </c>
      <c r="AJ584" t="s">
        <v>4261</v>
      </c>
    </row>
    <row r="585" spans="1:37">
      <c r="A585">
        <v>8044</v>
      </c>
      <c r="B585" t="s">
        <v>167</v>
      </c>
      <c r="C585" t="s">
        <v>3918</v>
      </c>
      <c r="D585" t="s">
        <v>4263</v>
      </c>
      <c r="E585" t="s">
        <v>170</v>
      </c>
      <c r="G585" t="s">
        <v>4205</v>
      </c>
      <c r="H585" t="s">
        <v>4264</v>
      </c>
      <c r="I585" t="s">
        <v>4265</v>
      </c>
      <c r="J585" t="s">
        <v>4266</v>
      </c>
      <c r="K585" t="s">
        <v>4267</v>
      </c>
      <c r="L585" t="s">
        <v>767</v>
      </c>
      <c r="M585" t="s">
        <v>6</v>
      </c>
      <c r="N585">
        <v>70776</v>
      </c>
      <c r="O585" t="s">
        <v>4268</v>
      </c>
      <c r="P585">
        <v>30.235425884534699</v>
      </c>
      <c r="Q585">
        <v>-91.098824546776896</v>
      </c>
      <c r="R585">
        <v>227</v>
      </c>
      <c r="U585" t="s">
        <v>4263</v>
      </c>
      <c r="V585" t="s">
        <v>4265</v>
      </c>
      <c r="W585" t="s">
        <v>4269</v>
      </c>
      <c r="X585" t="s">
        <v>753</v>
      </c>
      <c r="Y585" t="s">
        <v>6</v>
      </c>
      <c r="Z585" t="s">
        <v>184</v>
      </c>
      <c r="AA585">
        <v>44773</v>
      </c>
      <c r="AB585" t="s">
        <v>4270</v>
      </c>
      <c r="AC585" t="s">
        <v>4271</v>
      </c>
      <c r="AD585">
        <v>22</v>
      </c>
      <c r="AJ585" t="s">
        <v>4265</v>
      </c>
    </row>
    <row r="586" spans="1:37">
      <c r="A586">
        <v>8045</v>
      </c>
      <c r="B586" t="s">
        <v>167</v>
      </c>
      <c r="C586" t="s">
        <v>3918</v>
      </c>
      <c r="D586" t="s">
        <v>4272</v>
      </c>
      <c r="E586" t="s">
        <v>170</v>
      </c>
      <c r="G586" t="s">
        <v>4010</v>
      </c>
      <c r="H586" t="s">
        <v>4273</v>
      </c>
      <c r="I586" t="s">
        <v>4274</v>
      </c>
      <c r="J586" t="s">
        <v>4275</v>
      </c>
      <c r="K586" t="s">
        <v>2944</v>
      </c>
      <c r="L586" t="s">
        <v>985</v>
      </c>
      <c r="M586" t="s">
        <v>6</v>
      </c>
      <c r="N586">
        <v>78665</v>
      </c>
      <c r="O586" t="s">
        <v>2945</v>
      </c>
      <c r="P586">
        <v>30.553244000954301</v>
      </c>
      <c r="Q586">
        <v>-97.683485175848006</v>
      </c>
      <c r="R586">
        <v>375</v>
      </c>
      <c r="U586" t="s">
        <v>4272</v>
      </c>
      <c r="V586" t="s">
        <v>4274</v>
      </c>
      <c r="W586" t="s">
        <v>4276</v>
      </c>
      <c r="X586" t="s">
        <v>4277</v>
      </c>
      <c r="Y586" t="s">
        <v>4278</v>
      </c>
      <c r="Z586" t="s">
        <v>184</v>
      </c>
      <c r="AA586">
        <v>44773</v>
      </c>
      <c r="AB586" t="s">
        <v>4279</v>
      </c>
      <c r="AC586" t="s">
        <v>4280</v>
      </c>
      <c r="AD586">
        <v>28</v>
      </c>
      <c r="AE586" t="s">
        <v>4281</v>
      </c>
      <c r="AJ586" t="s">
        <v>4274</v>
      </c>
    </row>
    <row r="587" spans="1:37">
      <c r="A587">
        <v>8046</v>
      </c>
      <c r="B587" t="s">
        <v>167</v>
      </c>
      <c r="C587" t="s">
        <v>3918</v>
      </c>
      <c r="D587" t="s">
        <v>4282</v>
      </c>
      <c r="E587" t="s">
        <v>197</v>
      </c>
      <c r="G587" t="s">
        <v>3949</v>
      </c>
      <c r="H587" t="s">
        <v>4283</v>
      </c>
      <c r="I587" t="s">
        <v>4284</v>
      </c>
      <c r="J587" t="s">
        <v>4285</v>
      </c>
      <c r="K587" t="s">
        <v>987</v>
      </c>
      <c r="L587" t="s">
        <v>753</v>
      </c>
      <c r="M587" t="s">
        <v>6</v>
      </c>
      <c r="N587" t="s">
        <v>4286</v>
      </c>
      <c r="O587" t="s">
        <v>4287</v>
      </c>
      <c r="P587">
        <v>42.355629319654099</v>
      </c>
      <c r="Q587">
        <v>-71.057591044918496</v>
      </c>
      <c r="R587">
        <v>133</v>
      </c>
      <c r="U587" t="s">
        <v>4282</v>
      </c>
      <c r="V587" t="s">
        <v>4284</v>
      </c>
      <c r="W587" t="s">
        <v>987</v>
      </c>
      <c r="X587" t="s">
        <v>753</v>
      </c>
      <c r="Y587" t="s">
        <v>6</v>
      </c>
      <c r="Z587" t="s">
        <v>184</v>
      </c>
      <c r="AA587">
        <v>44773</v>
      </c>
      <c r="AB587" t="s">
        <v>4288</v>
      </c>
      <c r="AC587" t="s">
        <v>4289</v>
      </c>
      <c r="AD587">
        <v>15</v>
      </c>
      <c r="AJ587" t="s">
        <v>4284</v>
      </c>
    </row>
    <row r="588" spans="1:37">
      <c r="A588">
        <v>8047</v>
      </c>
      <c r="B588" t="s">
        <v>167</v>
      </c>
      <c r="C588" t="s">
        <v>3918</v>
      </c>
      <c r="D588" t="s">
        <v>4282</v>
      </c>
      <c r="E588" t="s">
        <v>197</v>
      </c>
      <c r="G588" t="s">
        <v>3949</v>
      </c>
      <c r="H588" t="s">
        <v>4283</v>
      </c>
      <c r="I588" t="s">
        <v>4284</v>
      </c>
      <c r="J588" t="s">
        <v>4290</v>
      </c>
      <c r="K588" t="s">
        <v>3792</v>
      </c>
      <c r="L588" t="s">
        <v>806</v>
      </c>
      <c r="M588" t="s">
        <v>6</v>
      </c>
      <c r="N588">
        <v>10022</v>
      </c>
      <c r="O588" t="s">
        <v>4291</v>
      </c>
      <c r="P588">
        <v>40.761402701796598</v>
      </c>
      <c r="Q588">
        <v>-73.969463331489393</v>
      </c>
      <c r="R588">
        <v>133</v>
      </c>
      <c r="U588" t="s">
        <v>4282</v>
      </c>
      <c r="V588" t="s">
        <v>4284</v>
      </c>
      <c r="W588" t="s">
        <v>987</v>
      </c>
      <c r="X588" t="s">
        <v>753</v>
      </c>
      <c r="Y588" t="s">
        <v>6</v>
      </c>
      <c r="Z588" t="s">
        <v>184</v>
      </c>
      <c r="AA588">
        <v>44773</v>
      </c>
      <c r="AB588" t="s">
        <v>4292</v>
      </c>
      <c r="AC588" t="s">
        <v>4289</v>
      </c>
      <c r="AD588">
        <v>15</v>
      </c>
      <c r="AJ588" t="s">
        <v>4284</v>
      </c>
    </row>
    <row r="589" spans="1:37">
      <c r="A589">
        <v>8048</v>
      </c>
      <c r="B589" t="s">
        <v>167</v>
      </c>
      <c r="C589" t="s">
        <v>3918</v>
      </c>
      <c r="D589" t="s">
        <v>4293</v>
      </c>
      <c r="E589" t="s">
        <v>170</v>
      </c>
      <c r="G589" t="s">
        <v>4031</v>
      </c>
      <c r="H589" t="s">
        <v>4294</v>
      </c>
      <c r="I589" t="s">
        <v>4295</v>
      </c>
      <c r="J589" t="s">
        <v>4296</v>
      </c>
      <c r="K589" t="s">
        <v>4297</v>
      </c>
      <c r="L589" t="s">
        <v>4298</v>
      </c>
      <c r="M589" t="s">
        <v>6</v>
      </c>
      <c r="N589" t="s">
        <v>4299</v>
      </c>
      <c r="O589" t="s">
        <v>4300</v>
      </c>
      <c r="P589">
        <v>41.551053844743898</v>
      </c>
      <c r="Q589">
        <v>-71.511482904362893</v>
      </c>
      <c r="R589">
        <v>12</v>
      </c>
      <c r="U589" t="s">
        <v>4301</v>
      </c>
      <c r="V589" t="s">
        <v>4295</v>
      </c>
      <c r="W589" t="s">
        <v>4302</v>
      </c>
      <c r="X589" t="s">
        <v>2637</v>
      </c>
      <c r="Y589" t="s">
        <v>918</v>
      </c>
      <c r="Z589" t="s">
        <v>184</v>
      </c>
      <c r="AA589">
        <v>44773</v>
      </c>
      <c r="AB589" t="s">
        <v>4303</v>
      </c>
      <c r="AC589" t="s">
        <v>4304</v>
      </c>
      <c r="AD589">
        <v>24</v>
      </c>
      <c r="AJ589" t="s">
        <v>4305</v>
      </c>
    </row>
    <row r="590" spans="1:37">
      <c r="A590">
        <v>8049</v>
      </c>
      <c r="B590" t="s">
        <v>167</v>
      </c>
      <c r="C590" t="s">
        <v>3918</v>
      </c>
      <c r="D590" t="s">
        <v>4306</v>
      </c>
      <c r="E590" t="s">
        <v>197</v>
      </c>
      <c r="G590" t="s">
        <v>3919</v>
      </c>
      <c r="H590" t="s">
        <v>4138</v>
      </c>
      <c r="I590" t="s">
        <v>4307</v>
      </c>
      <c r="J590" t="s">
        <v>4308</v>
      </c>
      <c r="K590" t="s">
        <v>4309</v>
      </c>
      <c r="L590" t="s">
        <v>1287</v>
      </c>
      <c r="M590" t="s">
        <v>6</v>
      </c>
      <c r="N590">
        <v>19438</v>
      </c>
      <c r="O590" t="s">
        <v>4310</v>
      </c>
      <c r="P590">
        <v>40.267570949513598</v>
      </c>
      <c r="Q590">
        <v>-75.3641592888427</v>
      </c>
      <c r="R590">
        <v>25</v>
      </c>
      <c r="U590" t="s">
        <v>4306</v>
      </c>
      <c r="V590" t="s">
        <v>4307</v>
      </c>
      <c r="W590" t="s">
        <v>4309</v>
      </c>
      <c r="X590" t="s">
        <v>1287</v>
      </c>
      <c r="Y590" t="s">
        <v>6</v>
      </c>
      <c r="Z590" t="s">
        <v>184</v>
      </c>
      <c r="AA590">
        <v>44773</v>
      </c>
      <c r="AB590" t="s">
        <v>4311</v>
      </c>
      <c r="AC590" t="s">
        <v>4312</v>
      </c>
      <c r="AD590">
        <v>24</v>
      </c>
      <c r="AE590" t="s">
        <v>4314</v>
      </c>
      <c r="AJ590" t="s">
        <v>4313</v>
      </c>
    </row>
    <row r="591" spans="1:37">
      <c r="A591">
        <v>8050</v>
      </c>
      <c r="B591" t="s">
        <v>167</v>
      </c>
      <c r="C591" t="s">
        <v>3918</v>
      </c>
      <c r="D591" t="s">
        <v>4315</v>
      </c>
      <c r="E591" t="s">
        <v>197</v>
      </c>
      <c r="G591" t="s">
        <v>3919</v>
      </c>
      <c r="H591" t="s">
        <v>4316</v>
      </c>
      <c r="I591" t="s">
        <v>4317</v>
      </c>
      <c r="J591" t="s">
        <v>4318</v>
      </c>
      <c r="K591" t="s">
        <v>4319</v>
      </c>
      <c r="L591" t="s">
        <v>3430</v>
      </c>
      <c r="M591" t="s">
        <v>6</v>
      </c>
      <c r="N591" t="s">
        <v>4320</v>
      </c>
      <c r="O591" t="s">
        <v>4321</v>
      </c>
      <c r="P591">
        <v>45.474729842438599</v>
      </c>
      <c r="Q591">
        <v>-122.777659602374</v>
      </c>
      <c r="R591">
        <v>25</v>
      </c>
      <c r="U591" t="s">
        <v>4315</v>
      </c>
      <c r="V591" t="s">
        <v>4317</v>
      </c>
      <c r="W591" t="s">
        <v>4319</v>
      </c>
      <c r="X591" t="s">
        <v>3430</v>
      </c>
      <c r="Y591" t="s">
        <v>6</v>
      </c>
      <c r="Z591" t="s">
        <v>184</v>
      </c>
      <c r="AA591">
        <v>44773</v>
      </c>
      <c r="AB591" t="s">
        <v>4322</v>
      </c>
      <c r="AC591" t="s">
        <v>4323</v>
      </c>
      <c r="AD591">
        <v>20</v>
      </c>
      <c r="AJ591" t="s">
        <v>4317</v>
      </c>
    </row>
    <row r="592" spans="1:37">
      <c r="A592">
        <v>8051</v>
      </c>
      <c r="B592" t="s">
        <v>167</v>
      </c>
      <c r="C592" t="s">
        <v>3918</v>
      </c>
      <c r="D592" t="s">
        <v>4324</v>
      </c>
      <c r="E592" t="s">
        <v>197</v>
      </c>
      <c r="G592" t="s">
        <v>4205</v>
      </c>
      <c r="H592" t="s">
        <v>4325</v>
      </c>
      <c r="I592" t="s">
        <v>4326</v>
      </c>
      <c r="J592" t="s">
        <v>4327</v>
      </c>
      <c r="K592" t="s">
        <v>840</v>
      </c>
      <c r="L592" t="s">
        <v>841</v>
      </c>
      <c r="M592" t="s">
        <v>6</v>
      </c>
      <c r="N592">
        <v>60641</v>
      </c>
      <c r="O592" t="s">
        <v>4328</v>
      </c>
      <c r="P592">
        <v>41.939419347273102</v>
      </c>
      <c r="Q592">
        <v>-87.735807473736898</v>
      </c>
      <c r="R592">
        <v>675</v>
      </c>
      <c r="U592" t="s">
        <v>4324</v>
      </c>
      <c r="V592" t="s">
        <v>4326</v>
      </c>
      <c r="W592" t="s">
        <v>840</v>
      </c>
      <c r="X592" t="s">
        <v>841</v>
      </c>
      <c r="Y592" t="s">
        <v>6</v>
      </c>
      <c r="Z592" t="s">
        <v>184</v>
      </c>
      <c r="AA592">
        <v>44773</v>
      </c>
      <c r="AB592" t="s">
        <v>4329</v>
      </c>
      <c r="AC592" t="s">
        <v>4330</v>
      </c>
      <c r="AD592">
        <v>30</v>
      </c>
      <c r="AJ592" t="s">
        <v>4331</v>
      </c>
    </row>
    <row r="593" spans="1:37">
      <c r="A593">
        <v>8052</v>
      </c>
      <c r="B593" t="s">
        <v>167</v>
      </c>
      <c r="C593" t="s">
        <v>3918</v>
      </c>
      <c r="D593" t="s">
        <v>3700</v>
      </c>
      <c r="E593" t="s">
        <v>197</v>
      </c>
      <c r="G593" t="s">
        <v>3966</v>
      </c>
      <c r="H593" t="s">
        <v>4332</v>
      </c>
      <c r="I593" t="s">
        <v>4333</v>
      </c>
      <c r="J593" t="s">
        <v>3695</v>
      </c>
      <c r="K593" t="s">
        <v>182</v>
      </c>
      <c r="L593" t="s">
        <v>183</v>
      </c>
      <c r="M593" t="s">
        <v>6</v>
      </c>
      <c r="N593">
        <v>28216</v>
      </c>
      <c r="O593" t="s">
        <v>3703</v>
      </c>
      <c r="P593">
        <v>35.279942840435801</v>
      </c>
      <c r="Q593">
        <v>-80.877288259885304</v>
      </c>
      <c r="U593" t="s">
        <v>3697</v>
      </c>
      <c r="V593" t="s">
        <v>3698</v>
      </c>
      <c r="W593" t="s">
        <v>182</v>
      </c>
      <c r="X593" t="s">
        <v>183</v>
      </c>
      <c r="Y593" t="s">
        <v>6</v>
      </c>
      <c r="Z593" t="s">
        <v>184</v>
      </c>
      <c r="AA593">
        <v>45289</v>
      </c>
      <c r="AB593" t="s">
        <v>861</v>
      </c>
      <c r="AC593" t="s">
        <v>4334</v>
      </c>
      <c r="AD593">
        <v>24</v>
      </c>
    </row>
    <row r="594" spans="1:37">
      <c r="A594">
        <v>8053</v>
      </c>
      <c r="B594" t="s">
        <v>167</v>
      </c>
      <c r="C594" t="s">
        <v>3918</v>
      </c>
      <c r="D594" t="s">
        <v>4335</v>
      </c>
      <c r="E594" t="s">
        <v>197</v>
      </c>
      <c r="G594" t="s">
        <v>4205</v>
      </c>
      <c r="H594" t="s">
        <v>4336</v>
      </c>
      <c r="I594" t="s">
        <v>4337</v>
      </c>
      <c r="J594" t="s">
        <v>4338</v>
      </c>
      <c r="K594" t="s">
        <v>4339</v>
      </c>
      <c r="L594" t="s">
        <v>1347</v>
      </c>
      <c r="M594" t="s">
        <v>6</v>
      </c>
      <c r="N594" t="s">
        <v>4340</v>
      </c>
      <c r="O594" t="s">
        <v>4341</v>
      </c>
      <c r="P594">
        <v>40.542945710871102</v>
      </c>
      <c r="Q594">
        <v>-74.551541142270693</v>
      </c>
      <c r="R594">
        <v>20</v>
      </c>
      <c r="U594" t="s">
        <v>4335</v>
      </c>
      <c r="V594" t="s">
        <v>4337</v>
      </c>
      <c r="W594" t="s">
        <v>4339</v>
      </c>
      <c r="X594" t="s">
        <v>1347</v>
      </c>
      <c r="Y594" t="s">
        <v>6</v>
      </c>
      <c r="Z594" t="s">
        <v>184</v>
      </c>
      <c r="AA594">
        <v>44773</v>
      </c>
      <c r="AB594" t="s">
        <v>4342</v>
      </c>
      <c r="AC594" t="s">
        <v>4343</v>
      </c>
      <c r="AD594">
        <v>29</v>
      </c>
      <c r="AE594" t="s">
        <v>4345</v>
      </c>
      <c r="AJ594" t="s">
        <v>4344</v>
      </c>
    </row>
    <row r="595" spans="1:37">
      <c r="A595">
        <v>8054</v>
      </c>
      <c r="B595" t="s">
        <v>167</v>
      </c>
      <c r="C595" t="s">
        <v>3918</v>
      </c>
      <c r="D595" t="s">
        <v>4335</v>
      </c>
      <c r="E595" t="s">
        <v>197</v>
      </c>
      <c r="G595" t="s">
        <v>3919</v>
      </c>
      <c r="H595" t="s">
        <v>4346</v>
      </c>
      <c r="I595" t="s">
        <v>4337</v>
      </c>
      <c r="J595" t="s">
        <v>4338</v>
      </c>
      <c r="K595" t="s">
        <v>4339</v>
      </c>
      <c r="L595" t="s">
        <v>1347</v>
      </c>
      <c r="M595" t="s">
        <v>6</v>
      </c>
      <c r="N595" t="s">
        <v>4340</v>
      </c>
      <c r="O595" t="s">
        <v>4341</v>
      </c>
      <c r="P595">
        <v>40.542933481302697</v>
      </c>
      <c r="Q595">
        <v>-74.551562600694197</v>
      </c>
      <c r="R595">
        <v>20</v>
      </c>
      <c r="U595" t="s">
        <v>4335</v>
      </c>
      <c r="V595" t="s">
        <v>4337</v>
      </c>
      <c r="W595" t="s">
        <v>4339</v>
      </c>
      <c r="X595" t="s">
        <v>1347</v>
      </c>
      <c r="Y595" t="s">
        <v>6</v>
      </c>
      <c r="Z595" t="s">
        <v>184</v>
      </c>
      <c r="AA595">
        <v>44773</v>
      </c>
      <c r="AB595" t="s">
        <v>4342</v>
      </c>
      <c r="AC595" t="s">
        <v>4343</v>
      </c>
      <c r="AD595">
        <v>29</v>
      </c>
      <c r="AJ595" t="s">
        <v>4344</v>
      </c>
    </row>
    <row r="596" spans="1:37">
      <c r="A596">
        <v>8055</v>
      </c>
      <c r="B596" t="s">
        <v>167</v>
      </c>
      <c r="C596" t="s">
        <v>3918</v>
      </c>
      <c r="D596" t="s">
        <v>3715</v>
      </c>
      <c r="E596" t="s">
        <v>170</v>
      </c>
      <c r="G596" t="s">
        <v>3966</v>
      </c>
      <c r="H596" t="s">
        <v>4347</v>
      </c>
      <c r="I596" t="s">
        <v>4348</v>
      </c>
      <c r="J596" t="s">
        <v>3719</v>
      </c>
      <c r="K596" t="s">
        <v>2582</v>
      </c>
      <c r="L596" t="s">
        <v>1287</v>
      </c>
      <c r="M596" t="s">
        <v>6</v>
      </c>
      <c r="N596" t="s">
        <v>4349</v>
      </c>
      <c r="O596" t="s">
        <v>3710</v>
      </c>
      <c r="P596">
        <v>40.0596416265453</v>
      </c>
      <c r="Q596">
        <v>-75.642886545093603</v>
      </c>
      <c r="R596">
        <v>72</v>
      </c>
      <c r="U596" t="s">
        <v>3711</v>
      </c>
      <c r="V596" t="s">
        <v>4350</v>
      </c>
      <c r="W596" t="s">
        <v>3712</v>
      </c>
      <c r="X596" t="s">
        <v>1589</v>
      </c>
      <c r="Y596" t="s">
        <v>918</v>
      </c>
      <c r="Z596" t="s">
        <v>184</v>
      </c>
      <c r="AA596">
        <v>45084</v>
      </c>
      <c r="AB596" t="s">
        <v>3713</v>
      </c>
      <c r="AC596" t="s">
        <v>3720</v>
      </c>
      <c r="AD596">
        <v>16</v>
      </c>
      <c r="AJ596" t="s">
        <v>4351</v>
      </c>
    </row>
    <row r="597" spans="1:37">
      <c r="A597">
        <v>8056</v>
      </c>
      <c r="B597" t="s">
        <v>167</v>
      </c>
      <c r="C597" t="s">
        <v>3918</v>
      </c>
      <c r="D597" t="s">
        <v>4352</v>
      </c>
      <c r="E597" t="s">
        <v>170</v>
      </c>
      <c r="G597" t="s">
        <v>3949</v>
      </c>
      <c r="H597" t="s">
        <v>4353</v>
      </c>
      <c r="I597" t="s">
        <v>4354</v>
      </c>
      <c r="J597" t="s">
        <v>4355</v>
      </c>
      <c r="K597" t="s">
        <v>4356</v>
      </c>
      <c r="L597" t="s">
        <v>753</v>
      </c>
      <c r="M597" t="s">
        <v>6</v>
      </c>
      <c r="N597" t="s">
        <v>4357</v>
      </c>
      <c r="P597">
        <v>42.487822581252203</v>
      </c>
      <c r="Q597">
        <v>-71.221144104899693</v>
      </c>
      <c r="R597">
        <v>42</v>
      </c>
      <c r="U597" t="s">
        <v>3711</v>
      </c>
      <c r="V597" t="s">
        <v>4350</v>
      </c>
      <c r="W597" t="s">
        <v>3712</v>
      </c>
      <c r="X597" t="s">
        <v>1589</v>
      </c>
      <c r="Y597" t="s">
        <v>918</v>
      </c>
      <c r="Z597" t="s">
        <v>184</v>
      </c>
      <c r="AA597">
        <v>45084</v>
      </c>
      <c r="AB597" t="s">
        <v>3713</v>
      </c>
      <c r="AC597" t="s">
        <v>4358</v>
      </c>
      <c r="AD597">
        <v>27</v>
      </c>
      <c r="AJ597" t="s">
        <v>4351</v>
      </c>
    </row>
    <row r="598" spans="1:37">
      <c r="A598">
        <v>8057</v>
      </c>
      <c r="B598" t="s">
        <v>167</v>
      </c>
      <c r="C598" t="s">
        <v>3918</v>
      </c>
      <c r="D598" t="s">
        <v>4359</v>
      </c>
      <c r="E598" t="s">
        <v>170</v>
      </c>
      <c r="G598" t="s">
        <v>3919</v>
      </c>
      <c r="H598" t="s">
        <v>4360</v>
      </c>
      <c r="I598" t="s">
        <v>4361</v>
      </c>
      <c r="J598" t="s">
        <v>4362</v>
      </c>
      <c r="K598" t="s">
        <v>4363</v>
      </c>
      <c r="L598" t="s">
        <v>927</v>
      </c>
      <c r="M598" t="s">
        <v>6</v>
      </c>
      <c r="N598">
        <v>44128</v>
      </c>
      <c r="O598" t="s">
        <v>4364</v>
      </c>
      <c r="P598">
        <v>41.4369157144802</v>
      </c>
      <c r="Q598">
        <v>-81.491966916365996</v>
      </c>
      <c r="R598">
        <v>60</v>
      </c>
      <c r="U598" t="s">
        <v>4359</v>
      </c>
      <c r="V598" t="s">
        <v>4361</v>
      </c>
      <c r="W598" t="s">
        <v>4363</v>
      </c>
      <c r="X598" t="s">
        <v>927</v>
      </c>
      <c r="Y598" t="s">
        <v>6</v>
      </c>
      <c r="Z598" t="s">
        <v>184</v>
      </c>
      <c r="AA598">
        <v>44773</v>
      </c>
      <c r="AB598" t="s">
        <v>4365</v>
      </c>
      <c r="AC598" t="s">
        <v>4366</v>
      </c>
      <c r="AD598">
        <v>27</v>
      </c>
      <c r="AE598" t="s">
        <v>4368</v>
      </c>
      <c r="AJ598" t="s">
        <v>4367</v>
      </c>
    </row>
    <row r="599" spans="1:37">
      <c r="A599">
        <v>8058</v>
      </c>
      <c r="B599" t="s">
        <v>167</v>
      </c>
      <c r="C599" t="s">
        <v>3918</v>
      </c>
      <c r="D599" t="s">
        <v>3030</v>
      </c>
      <c r="E599" t="s">
        <v>170</v>
      </c>
      <c r="G599" t="s">
        <v>4010</v>
      </c>
      <c r="H599" t="s">
        <v>4369</v>
      </c>
      <c r="I599" t="s">
        <v>4370</v>
      </c>
      <c r="J599" t="s">
        <v>3032</v>
      </c>
      <c r="K599" t="s">
        <v>3033</v>
      </c>
      <c r="L599" t="s">
        <v>212</v>
      </c>
      <c r="M599" t="s">
        <v>7</v>
      </c>
      <c r="N599" t="s">
        <v>3034</v>
      </c>
      <c r="O599" t="s">
        <v>3035</v>
      </c>
      <c r="P599" t="s">
        <v>4371</v>
      </c>
      <c r="Q599">
        <v>-80.537764277628199</v>
      </c>
      <c r="R599">
        <v>60</v>
      </c>
      <c r="U599" t="s">
        <v>3036</v>
      </c>
      <c r="V599" t="s">
        <v>4370</v>
      </c>
      <c r="W599" t="s">
        <v>3037</v>
      </c>
      <c r="X599" t="s">
        <v>249</v>
      </c>
      <c r="Y599" t="s">
        <v>6</v>
      </c>
      <c r="Z599" t="s">
        <v>184</v>
      </c>
      <c r="AA599">
        <v>44773</v>
      </c>
      <c r="AB599" t="s">
        <v>4372</v>
      </c>
      <c r="AC599" t="s">
        <v>4373</v>
      </c>
      <c r="AD599">
        <v>21</v>
      </c>
      <c r="AE599" t="s">
        <v>4375</v>
      </c>
      <c r="AJ599" t="s">
        <v>4374</v>
      </c>
    </row>
    <row r="600" spans="1:37">
      <c r="A600">
        <v>8059</v>
      </c>
      <c r="B600" t="s">
        <v>167</v>
      </c>
      <c r="C600" t="s">
        <v>3918</v>
      </c>
      <c r="D600" t="s">
        <v>3030</v>
      </c>
      <c r="E600" t="s">
        <v>170</v>
      </c>
      <c r="G600" t="s">
        <v>4010</v>
      </c>
      <c r="H600" t="s">
        <v>4369</v>
      </c>
      <c r="I600" t="s">
        <v>4370</v>
      </c>
      <c r="J600" t="s">
        <v>4376</v>
      </c>
      <c r="K600" t="s">
        <v>3037</v>
      </c>
      <c r="L600" t="s">
        <v>249</v>
      </c>
      <c r="M600" t="s">
        <v>6</v>
      </c>
      <c r="N600">
        <v>94089</v>
      </c>
      <c r="O600" t="s">
        <v>4377</v>
      </c>
      <c r="P600" t="s">
        <v>4371</v>
      </c>
      <c r="Q600">
        <v>-121.991784381747</v>
      </c>
      <c r="R600">
        <v>60</v>
      </c>
      <c r="U600" t="s">
        <v>3036</v>
      </c>
      <c r="V600" t="s">
        <v>4370</v>
      </c>
      <c r="W600" t="s">
        <v>3037</v>
      </c>
      <c r="X600" t="s">
        <v>249</v>
      </c>
      <c r="Y600" t="s">
        <v>6</v>
      </c>
      <c r="Z600" t="s">
        <v>184</v>
      </c>
      <c r="AA600">
        <v>44773</v>
      </c>
      <c r="AB600" t="s">
        <v>4372</v>
      </c>
      <c r="AC600" t="s">
        <v>4373</v>
      </c>
      <c r="AD600">
        <v>21</v>
      </c>
      <c r="AE600" t="s">
        <v>4375</v>
      </c>
      <c r="AJ600" t="s">
        <v>4374</v>
      </c>
    </row>
    <row r="601" spans="1:37">
      <c r="A601">
        <v>8060</v>
      </c>
      <c r="B601" t="s">
        <v>167</v>
      </c>
      <c r="C601" t="s">
        <v>3918</v>
      </c>
      <c r="D601" t="s">
        <v>7185</v>
      </c>
      <c r="E601" t="s">
        <v>170</v>
      </c>
      <c r="G601" t="s">
        <v>7190</v>
      </c>
      <c r="H601" t="s">
        <v>7191</v>
      </c>
      <c r="I601" t="s">
        <v>7197</v>
      </c>
      <c r="J601" t="s">
        <v>7188</v>
      </c>
      <c r="K601" t="s">
        <v>7189</v>
      </c>
      <c r="L601" t="s">
        <v>1400</v>
      </c>
      <c r="M601" t="s">
        <v>6</v>
      </c>
      <c r="N601">
        <v>33431</v>
      </c>
      <c r="O601" t="s">
        <v>7196</v>
      </c>
      <c r="P601">
        <v>26.369944576213701</v>
      </c>
      <c r="Q601">
        <v>-80.128639904416701</v>
      </c>
      <c r="R601">
        <v>10</v>
      </c>
      <c r="U601" t="s">
        <v>7193</v>
      </c>
      <c r="V601" t="s">
        <v>7195</v>
      </c>
      <c r="W601" t="s">
        <v>7194</v>
      </c>
      <c r="Y601" t="s">
        <v>1436</v>
      </c>
      <c r="Z601" t="s">
        <v>184</v>
      </c>
      <c r="AA601">
        <v>45340</v>
      </c>
      <c r="AB601" t="s">
        <v>861</v>
      </c>
      <c r="AC601" t="s">
        <v>7192</v>
      </c>
      <c r="AD601">
        <v>11</v>
      </c>
      <c r="AF601" t="s">
        <v>7186</v>
      </c>
      <c r="AH601">
        <v>2</v>
      </c>
      <c r="AK601" t="s">
        <v>7187</v>
      </c>
    </row>
    <row r="602" spans="1:37">
      <c r="A602">
        <v>8061</v>
      </c>
      <c r="B602" t="s">
        <v>195</v>
      </c>
      <c r="C602" t="s">
        <v>3918</v>
      </c>
      <c r="D602" t="s">
        <v>6938</v>
      </c>
      <c r="E602" t="s">
        <v>197</v>
      </c>
      <c r="G602" t="s">
        <v>3949</v>
      </c>
      <c r="H602" t="s">
        <v>6995</v>
      </c>
      <c r="I602" t="s">
        <v>7054</v>
      </c>
      <c r="J602" t="s">
        <v>6939</v>
      </c>
      <c r="K602" t="s">
        <v>7056</v>
      </c>
      <c r="L602" t="s">
        <v>183</v>
      </c>
      <c r="M602" t="s">
        <v>6</v>
      </c>
      <c r="N602" t="s">
        <v>6946</v>
      </c>
      <c r="O602" t="s">
        <v>6941</v>
      </c>
      <c r="P602">
        <v>35.122722056745303</v>
      </c>
      <c r="Q602">
        <v>-80.750833548252899</v>
      </c>
      <c r="R602" t="s">
        <v>6</v>
      </c>
      <c r="U602" t="s">
        <v>6938</v>
      </c>
      <c r="V602" t="s">
        <v>7054</v>
      </c>
      <c r="W602" t="s">
        <v>7056</v>
      </c>
      <c r="X602" t="s">
        <v>183</v>
      </c>
      <c r="Y602" t="s">
        <v>6</v>
      </c>
      <c r="Z602" t="s">
        <v>2886</v>
      </c>
      <c r="AA602">
        <v>45336</v>
      </c>
      <c r="AB602" t="s">
        <v>861</v>
      </c>
      <c r="AC602" t="s">
        <v>6983</v>
      </c>
      <c r="AD602">
        <v>28</v>
      </c>
      <c r="AF602" t="s">
        <v>6936</v>
      </c>
      <c r="AH602" t="s">
        <v>6941</v>
      </c>
      <c r="AK602" t="s">
        <v>6937</v>
      </c>
    </row>
    <row r="603" spans="1:37">
      <c r="A603">
        <v>8062</v>
      </c>
      <c r="B603" t="s">
        <v>167</v>
      </c>
      <c r="C603" t="s">
        <v>3918</v>
      </c>
      <c r="D603" t="s">
        <v>4378</v>
      </c>
      <c r="E603" t="s">
        <v>197</v>
      </c>
      <c r="G603" t="s">
        <v>4205</v>
      </c>
      <c r="H603" t="s">
        <v>4379</v>
      </c>
      <c r="I603" t="s">
        <v>4380</v>
      </c>
      <c r="J603" t="s">
        <v>4381</v>
      </c>
      <c r="K603" t="s">
        <v>4382</v>
      </c>
      <c r="L603" t="s">
        <v>927</v>
      </c>
      <c r="M603" t="s">
        <v>6</v>
      </c>
      <c r="N603">
        <v>43229</v>
      </c>
      <c r="O603" t="s">
        <v>4383</v>
      </c>
      <c r="P603">
        <v>40.101088578290302</v>
      </c>
      <c r="Q603">
        <v>-82.991832772879505</v>
      </c>
      <c r="R603">
        <v>5</v>
      </c>
      <c r="U603" t="s">
        <v>4378</v>
      </c>
      <c r="V603" t="s">
        <v>4380</v>
      </c>
      <c r="W603" t="s">
        <v>4382</v>
      </c>
      <c r="X603" t="s">
        <v>927</v>
      </c>
      <c r="Y603" t="s">
        <v>6</v>
      </c>
      <c r="Z603" t="s">
        <v>184</v>
      </c>
      <c r="AA603">
        <v>44773</v>
      </c>
      <c r="AB603" t="s">
        <v>4384</v>
      </c>
      <c r="AC603" t="s">
        <v>4385</v>
      </c>
      <c r="AD603">
        <v>26</v>
      </c>
      <c r="AJ603" t="s">
        <v>4386</v>
      </c>
    </row>
    <row r="604" spans="1:37">
      <c r="A604">
        <v>8063</v>
      </c>
      <c r="B604" t="s">
        <v>167</v>
      </c>
      <c r="C604" t="s">
        <v>3918</v>
      </c>
      <c r="D604" t="s">
        <v>4387</v>
      </c>
      <c r="E604" t="s">
        <v>170</v>
      </c>
      <c r="G604" t="s">
        <v>3919</v>
      </c>
      <c r="H604" t="s">
        <v>4388</v>
      </c>
      <c r="I604" t="s">
        <v>4389</v>
      </c>
      <c r="J604" t="s">
        <v>4390</v>
      </c>
      <c r="K604" t="s">
        <v>4319</v>
      </c>
      <c r="L604" t="s">
        <v>3430</v>
      </c>
      <c r="M604" t="s">
        <v>6</v>
      </c>
      <c r="N604">
        <v>97008</v>
      </c>
      <c r="O604" t="s">
        <v>4391</v>
      </c>
      <c r="P604">
        <v>45.460708556211799</v>
      </c>
      <c r="Q604">
        <v>-122.788447915953</v>
      </c>
      <c r="R604">
        <v>11</v>
      </c>
      <c r="U604" t="s">
        <v>4392</v>
      </c>
      <c r="V604" t="s">
        <v>4389</v>
      </c>
      <c r="W604" t="s">
        <v>4319</v>
      </c>
      <c r="X604" t="s">
        <v>3430</v>
      </c>
      <c r="Y604" t="s">
        <v>6</v>
      </c>
      <c r="Z604" t="s">
        <v>184</v>
      </c>
      <c r="AA604">
        <v>44773</v>
      </c>
      <c r="AB604" t="s">
        <v>4393</v>
      </c>
      <c r="AC604" t="s">
        <v>4394</v>
      </c>
      <c r="AD604">
        <v>26</v>
      </c>
      <c r="AJ604" t="s">
        <v>4389</v>
      </c>
    </row>
    <row r="605" spans="1:37">
      <c r="A605">
        <v>8064</v>
      </c>
      <c r="B605" t="s">
        <v>167</v>
      </c>
      <c r="C605" t="s">
        <v>3918</v>
      </c>
      <c r="D605" t="s">
        <v>4387</v>
      </c>
      <c r="E605" t="s">
        <v>170</v>
      </c>
      <c r="G605" t="s">
        <v>3949</v>
      </c>
      <c r="H605" t="s">
        <v>4395</v>
      </c>
      <c r="I605" t="s">
        <v>4389</v>
      </c>
      <c r="J605" t="s">
        <v>4390</v>
      </c>
      <c r="K605" t="s">
        <v>4319</v>
      </c>
      <c r="L605" t="s">
        <v>3430</v>
      </c>
      <c r="M605" t="s">
        <v>6</v>
      </c>
      <c r="N605">
        <v>97008</v>
      </c>
      <c r="O605" t="s">
        <v>4391</v>
      </c>
      <c r="P605">
        <v>45.460753707316002</v>
      </c>
      <c r="Q605">
        <v>-122.788480102375</v>
      </c>
      <c r="R605">
        <v>11</v>
      </c>
      <c r="U605" t="s">
        <v>4392</v>
      </c>
      <c r="V605" t="s">
        <v>4389</v>
      </c>
      <c r="W605" t="s">
        <v>4319</v>
      </c>
      <c r="X605" t="s">
        <v>3430</v>
      </c>
      <c r="Y605" t="s">
        <v>6</v>
      </c>
      <c r="Z605" t="s">
        <v>184</v>
      </c>
      <c r="AA605">
        <v>44773</v>
      </c>
      <c r="AB605" t="s">
        <v>4393</v>
      </c>
      <c r="AC605" t="s">
        <v>4394</v>
      </c>
      <c r="AD605">
        <v>26</v>
      </c>
      <c r="AJ605" t="s">
        <v>4389</v>
      </c>
    </row>
    <row r="606" spans="1:37">
      <c r="A606">
        <v>8065</v>
      </c>
      <c r="B606" t="s">
        <v>167</v>
      </c>
      <c r="C606" t="s">
        <v>3918</v>
      </c>
      <c r="D606" t="s">
        <v>4396</v>
      </c>
      <c r="E606" t="s">
        <v>197</v>
      </c>
      <c r="G606" t="s">
        <v>4120</v>
      </c>
      <c r="H606" t="s">
        <v>4120</v>
      </c>
      <c r="I606" t="s">
        <v>4397</v>
      </c>
      <c r="J606" t="s">
        <v>4398</v>
      </c>
      <c r="K606" t="s">
        <v>4399</v>
      </c>
      <c r="L606" t="s">
        <v>1400</v>
      </c>
      <c r="M606" t="s">
        <v>6</v>
      </c>
      <c r="N606" t="s">
        <v>4400</v>
      </c>
      <c r="P606">
        <v>25.761381984022901</v>
      </c>
      <c r="Q606">
        <v>-80.191037987597497</v>
      </c>
      <c r="R606">
        <v>18</v>
      </c>
      <c r="U606" t="s">
        <v>4396</v>
      </c>
      <c r="V606" t="s">
        <v>4397</v>
      </c>
      <c r="W606" t="s">
        <v>4399</v>
      </c>
      <c r="X606" t="s">
        <v>1400</v>
      </c>
      <c r="Y606" t="s">
        <v>6</v>
      </c>
      <c r="Z606" t="s">
        <v>184</v>
      </c>
      <c r="AA606">
        <v>44773</v>
      </c>
      <c r="AB606" t="s">
        <v>4401</v>
      </c>
      <c r="AC606" t="s">
        <v>4402</v>
      </c>
      <c r="AD606">
        <v>30</v>
      </c>
      <c r="AJ606" t="s">
        <v>4397</v>
      </c>
    </row>
    <row r="607" spans="1:37">
      <c r="A607">
        <v>8066</v>
      </c>
      <c r="B607" t="s">
        <v>167</v>
      </c>
      <c r="C607" t="s">
        <v>3918</v>
      </c>
      <c r="D607" t="s">
        <v>4403</v>
      </c>
      <c r="E607" t="s">
        <v>170</v>
      </c>
      <c r="G607" t="s">
        <v>4120</v>
      </c>
      <c r="H607" t="s">
        <v>4404</v>
      </c>
      <c r="I607" t="s">
        <v>4405</v>
      </c>
      <c r="J607" t="s">
        <v>4406</v>
      </c>
      <c r="K607" t="s">
        <v>4407</v>
      </c>
      <c r="L607" t="s">
        <v>841</v>
      </c>
      <c r="M607" t="s">
        <v>6</v>
      </c>
      <c r="N607">
        <v>60173</v>
      </c>
      <c r="O607" t="s">
        <v>4408</v>
      </c>
      <c r="P607">
        <v>42.0520610776124</v>
      </c>
      <c r="Q607">
        <v>-88.032157858315699</v>
      </c>
      <c r="R607">
        <v>10</v>
      </c>
      <c r="U607" t="s">
        <v>4403</v>
      </c>
      <c r="V607" t="s">
        <v>4405</v>
      </c>
      <c r="W607" t="s">
        <v>4407</v>
      </c>
      <c r="X607" t="s">
        <v>841</v>
      </c>
      <c r="Y607" t="s">
        <v>6</v>
      </c>
      <c r="Z607" t="s">
        <v>184</v>
      </c>
      <c r="AA607">
        <v>44773</v>
      </c>
      <c r="AB607" t="s">
        <v>4409</v>
      </c>
      <c r="AC607" t="s">
        <v>4410</v>
      </c>
      <c r="AD607">
        <v>28</v>
      </c>
      <c r="AJ607" t="s">
        <v>4411</v>
      </c>
    </row>
    <row r="608" spans="1:37">
      <c r="A608">
        <v>8067</v>
      </c>
      <c r="B608" t="s">
        <v>167</v>
      </c>
      <c r="C608" t="s">
        <v>3918</v>
      </c>
      <c r="D608" t="s">
        <v>4412</v>
      </c>
      <c r="E608" t="s">
        <v>170</v>
      </c>
      <c r="G608" t="s">
        <v>3949</v>
      </c>
      <c r="H608" t="s">
        <v>4413</v>
      </c>
      <c r="I608" t="s">
        <v>4414</v>
      </c>
      <c r="J608" t="s">
        <v>4415</v>
      </c>
      <c r="K608" t="s">
        <v>4416</v>
      </c>
      <c r="L608" t="s">
        <v>435</v>
      </c>
      <c r="M608" t="s">
        <v>6</v>
      </c>
      <c r="N608">
        <v>48111</v>
      </c>
      <c r="O608" t="s">
        <v>4417</v>
      </c>
      <c r="P608">
        <v>42.235989170121698</v>
      </c>
      <c r="Q608">
        <v>-83.440319514484699</v>
      </c>
      <c r="R608">
        <v>220</v>
      </c>
      <c r="U608" t="s">
        <v>4412</v>
      </c>
      <c r="V608" t="s">
        <v>4414</v>
      </c>
      <c r="W608" t="s">
        <v>4418</v>
      </c>
      <c r="X608" t="s">
        <v>4419</v>
      </c>
      <c r="Y608" t="s">
        <v>692</v>
      </c>
      <c r="Z608" t="s">
        <v>184</v>
      </c>
      <c r="AA608">
        <v>44773</v>
      </c>
      <c r="AB608" t="s">
        <v>4420</v>
      </c>
      <c r="AC608" t="s">
        <v>4421</v>
      </c>
      <c r="AD608">
        <v>32</v>
      </c>
      <c r="AJ608" t="s">
        <v>4422</v>
      </c>
    </row>
    <row r="609" spans="1:37">
      <c r="A609">
        <v>8068</v>
      </c>
      <c r="B609" t="s">
        <v>167</v>
      </c>
      <c r="C609" t="s">
        <v>3918</v>
      </c>
      <c r="D609" t="s">
        <v>4423</v>
      </c>
      <c r="E609" t="s">
        <v>197</v>
      </c>
      <c r="G609" t="s">
        <v>4197</v>
      </c>
      <c r="H609" t="s">
        <v>4197</v>
      </c>
      <c r="I609" t="s">
        <v>3129</v>
      </c>
      <c r="J609" t="s">
        <v>3136</v>
      </c>
      <c r="K609" t="s">
        <v>3137</v>
      </c>
      <c r="L609" t="s">
        <v>855</v>
      </c>
      <c r="M609" t="s">
        <v>6</v>
      </c>
      <c r="N609">
        <v>31601</v>
      </c>
      <c r="O609" t="s">
        <v>3138</v>
      </c>
      <c r="P609">
        <v>30.8018188375497</v>
      </c>
      <c r="Q609">
        <v>-83.286856716495194</v>
      </c>
      <c r="R609">
        <v>44</v>
      </c>
      <c r="U609" t="s">
        <v>2099</v>
      </c>
      <c r="V609" t="s">
        <v>3129</v>
      </c>
      <c r="W609" t="s">
        <v>2100</v>
      </c>
      <c r="X609" t="s">
        <v>2101</v>
      </c>
      <c r="Y609" t="s">
        <v>2102</v>
      </c>
      <c r="Z609" t="s">
        <v>184</v>
      </c>
      <c r="AA609">
        <v>44773</v>
      </c>
      <c r="AB609" t="s">
        <v>4424</v>
      </c>
      <c r="AC609" t="s">
        <v>3133</v>
      </c>
      <c r="AD609">
        <v>27</v>
      </c>
      <c r="AE609" t="s">
        <v>4425</v>
      </c>
      <c r="AJ609" t="s">
        <v>2105</v>
      </c>
    </row>
    <row r="610" spans="1:37">
      <c r="A610">
        <v>8069</v>
      </c>
      <c r="B610" t="s">
        <v>167</v>
      </c>
      <c r="C610" t="s">
        <v>3918</v>
      </c>
      <c r="D610" t="s">
        <v>4426</v>
      </c>
      <c r="E610" t="s">
        <v>197</v>
      </c>
      <c r="G610" t="s">
        <v>4427</v>
      </c>
      <c r="H610" t="s">
        <v>4138</v>
      </c>
      <c r="I610" t="s">
        <v>4428</v>
      </c>
      <c r="J610" t="s">
        <v>4429</v>
      </c>
      <c r="K610" t="s">
        <v>4430</v>
      </c>
      <c r="L610" t="s">
        <v>1347</v>
      </c>
      <c r="M610" t="s">
        <v>6</v>
      </c>
      <c r="N610" t="s">
        <v>4431</v>
      </c>
      <c r="O610" t="s">
        <v>4432</v>
      </c>
      <c r="P610">
        <v>40.817233425835198</v>
      </c>
      <c r="Q610">
        <v>-74.101552803797304</v>
      </c>
      <c r="R610">
        <v>100</v>
      </c>
      <c r="U610" t="s">
        <v>4433</v>
      </c>
      <c r="V610" t="s">
        <v>4434</v>
      </c>
      <c r="W610" t="s">
        <v>4435</v>
      </c>
      <c r="X610" t="s">
        <v>841</v>
      </c>
      <c r="Y610" t="s">
        <v>6</v>
      </c>
      <c r="Z610" t="s">
        <v>184</v>
      </c>
      <c r="AA610">
        <v>45289</v>
      </c>
      <c r="AB610" t="s">
        <v>4436</v>
      </c>
      <c r="AC610" t="s">
        <v>4437</v>
      </c>
      <c r="AD610">
        <v>30</v>
      </c>
    </row>
    <row r="611" spans="1:37">
      <c r="A611">
        <v>8070</v>
      </c>
      <c r="B611" t="s">
        <v>167</v>
      </c>
      <c r="C611" t="s">
        <v>3918</v>
      </c>
      <c r="D611" t="s">
        <v>2119</v>
      </c>
      <c r="E611" t="s">
        <v>197</v>
      </c>
      <c r="G611" t="s">
        <v>3919</v>
      </c>
      <c r="H611" t="s">
        <v>4138</v>
      </c>
      <c r="I611" t="s">
        <v>4438</v>
      </c>
      <c r="J611" t="s">
        <v>2122</v>
      </c>
      <c r="K611" t="s">
        <v>1523</v>
      </c>
      <c r="L611" t="s">
        <v>1048</v>
      </c>
      <c r="M611" t="s">
        <v>6</v>
      </c>
      <c r="N611">
        <v>85756</v>
      </c>
      <c r="O611" t="s">
        <v>2123</v>
      </c>
      <c r="P611">
        <v>32.125455089435398</v>
      </c>
      <c r="Q611">
        <v>-110.929678675975</v>
      </c>
      <c r="R611">
        <v>82</v>
      </c>
      <c r="U611" t="s">
        <v>2119</v>
      </c>
      <c r="V611" t="s">
        <v>4438</v>
      </c>
      <c r="W611" t="s">
        <v>1523</v>
      </c>
      <c r="X611" t="s">
        <v>1048</v>
      </c>
      <c r="Y611" t="s">
        <v>6</v>
      </c>
      <c r="Z611" t="s">
        <v>184</v>
      </c>
      <c r="AA611">
        <v>44773</v>
      </c>
      <c r="AB611" t="s">
        <v>4439</v>
      </c>
      <c r="AC611" t="s">
        <v>4440</v>
      </c>
      <c r="AD611">
        <v>23</v>
      </c>
      <c r="AE611" t="s">
        <v>4441</v>
      </c>
      <c r="AJ611" t="s">
        <v>4438</v>
      </c>
    </row>
    <row r="612" spans="1:37">
      <c r="A612">
        <v>8071</v>
      </c>
      <c r="B612" t="s">
        <v>167</v>
      </c>
      <c r="C612" t="s">
        <v>3918</v>
      </c>
      <c r="D612" t="s">
        <v>6933</v>
      </c>
      <c r="E612" t="s">
        <v>197</v>
      </c>
      <c r="G612" t="s">
        <v>3949</v>
      </c>
      <c r="H612" t="s">
        <v>6994</v>
      </c>
      <c r="I612" t="s">
        <v>7053</v>
      </c>
      <c r="J612" t="s">
        <v>7235</v>
      </c>
      <c r="K612" t="s">
        <v>260</v>
      </c>
      <c r="L612" t="s">
        <v>155</v>
      </c>
      <c r="M612" t="s">
        <v>7</v>
      </c>
      <c r="N612" t="s">
        <v>6940</v>
      </c>
      <c r="O612" t="s">
        <v>6935</v>
      </c>
      <c r="P612">
        <v>45.557123842084799</v>
      </c>
      <c r="Q612">
        <v>-73.586373117031201</v>
      </c>
      <c r="R612" t="s">
        <v>6</v>
      </c>
      <c r="U612" t="s">
        <v>6933</v>
      </c>
      <c r="V612" t="s">
        <v>7053</v>
      </c>
      <c r="W612" t="s">
        <v>260</v>
      </c>
      <c r="X612" t="s">
        <v>155</v>
      </c>
      <c r="Y612" t="s">
        <v>7</v>
      </c>
      <c r="Z612" t="s">
        <v>2886</v>
      </c>
      <c r="AA612">
        <v>45336</v>
      </c>
      <c r="AB612" t="s">
        <v>861</v>
      </c>
      <c r="AC612" t="s">
        <v>7057</v>
      </c>
      <c r="AD612">
        <v>30</v>
      </c>
      <c r="AF612" t="s">
        <v>6931</v>
      </c>
      <c r="AH612" t="s">
        <v>7059</v>
      </c>
      <c r="AK612" t="s">
        <v>6932</v>
      </c>
    </row>
    <row r="613" spans="1:37">
      <c r="A613">
        <v>8072</v>
      </c>
      <c r="B613" t="s">
        <v>167</v>
      </c>
      <c r="C613" t="s">
        <v>3918</v>
      </c>
      <c r="D613" t="s">
        <v>4442</v>
      </c>
      <c r="E613" t="s">
        <v>197</v>
      </c>
      <c r="G613" t="s">
        <v>3919</v>
      </c>
      <c r="H613" t="s">
        <v>4138</v>
      </c>
      <c r="I613" t="s">
        <v>4443</v>
      </c>
      <c r="J613" t="s">
        <v>4444</v>
      </c>
      <c r="K613" t="s">
        <v>1989</v>
      </c>
      <c r="L613" t="s">
        <v>435</v>
      </c>
      <c r="M613" t="s">
        <v>6</v>
      </c>
      <c r="N613">
        <v>48108</v>
      </c>
      <c r="O613" t="s">
        <v>4445</v>
      </c>
      <c r="P613">
        <v>42.219465244296501</v>
      </c>
      <c r="Q613">
        <v>-83.732322387252395</v>
      </c>
      <c r="U613" t="s">
        <v>4442</v>
      </c>
      <c r="V613" t="s">
        <v>4443</v>
      </c>
      <c r="W613" t="s">
        <v>4446</v>
      </c>
      <c r="X613" t="s">
        <v>985</v>
      </c>
      <c r="Y613" t="s">
        <v>6</v>
      </c>
      <c r="Z613" t="s">
        <v>184</v>
      </c>
      <c r="AA613">
        <v>44773</v>
      </c>
      <c r="AB613" t="s">
        <v>4447</v>
      </c>
      <c r="AC613" t="s">
        <v>4448</v>
      </c>
      <c r="AD613">
        <v>27</v>
      </c>
      <c r="AE613" t="s">
        <v>4450</v>
      </c>
      <c r="AJ613" t="s">
        <v>4449</v>
      </c>
    </row>
    <row r="614" spans="1:37">
      <c r="A614">
        <v>8073</v>
      </c>
      <c r="B614" t="s">
        <v>167</v>
      </c>
      <c r="C614" t="s">
        <v>3918</v>
      </c>
      <c r="D614" t="s">
        <v>4451</v>
      </c>
      <c r="E614" t="s">
        <v>170</v>
      </c>
      <c r="G614" t="s">
        <v>4205</v>
      </c>
      <c r="H614" t="s">
        <v>4452</v>
      </c>
      <c r="I614" t="s">
        <v>4453</v>
      </c>
      <c r="J614" t="s">
        <v>4454</v>
      </c>
      <c r="K614" t="s">
        <v>4455</v>
      </c>
      <c r="L614" t="s">
        <v>3655</v>
      </c>
      <c r="M614" t="s">
        <v>6</v>
      </c>
      <c r="N614">
        <v>73105</v>
      </c>
      <c r="O614" t="s">
        <v>4456</v>
      </c>
      <c r="P614">
        <v>35.376927563295197</v>
      </c>
      <c r="Q614">
        <v>-97.542724362354505</v>
      </c>
      <c r="R614">
        <v>70</v>
      </c>
      <c r="U614" t="s">
        <v>4457</v>
      </c>
      <c r="V614" t="s">
        <v>4453</v>
      </c>
      <c r="W614" t="s">
        <v>4455</v>
      </c>
      <c r="X614" t="s">
        <v>3655</v>
      </c>
      <c r="Y614" t="s">
        <v>6</v>
      </c>
      <c r="Z614" t="s">
        <v>184</v>
      </c>
      <c r="AA614">
        <v>44773</v>
      </c>
      <c r="AB614" t="s">
        <v>4458</v>
      </c>
      <c r="AC614" t="s">
        <v>4459</v>
      </c>
      <c r="AD614">
        <v>22</v>
      </c>
      <c r="AJ614" t="s">
        <v>4453</v>
      </c>
    </row>
    <row r="615" spans="1:37">
      <c r="A615">
        <v>8074</v>
      </c>
      <c r="B615" t="s">
        <v>167</v>
      </c>
      <c r="C615" t="s">
        <v>3918</v>
      </c>
      <c r="D615" t="s">
        <v>6928</v>
      </c>
      <c r="E615" t="s">
        <v>197</v>
      </c>
      <c r="G615" t="s">
        <v>4071</v>
      </c>
      <c r="H615" t="s">
        <v>6993</v>
      </c>
      <c r="I615" t="s">
        <v>6991</v>
      </c>
      <c r="J615" t="s">
        <v>6929</v>
      </c>
      <c r="K615" t="s">
        <v>7055</v>
      </c>
      <c r="L615" t="s">
        <v>155</v>
      </c>
      <c r="M615" t="s">
        <v>7</v>
      </c>
      <c r="N615" t="s">
        <v>6934</v>
      </c>
      <c r="O615" t="s">
        <v>7058</v>
      </c>
      <c r="P615">
        <v>45.571509689363303</v>
      </c>
      <c r="Q615">
        <v>-73.776373745866493</v>
      </c>
      <c r="R615" t="s">
        <v>7</v>
      </c>
      <c r="U615" t="s">
        <v>6928</v>
      </c>
      <c r="V615" t="s">
        <v>6991</v>
      </c>
      <c r="W615" t="s">
        <v>260</v>
      </c>
      <c r="X615" t="s">
        <v>155</v>
      </c>
      <c r="Y615" t="s">
        <v>7</v>
      </c>
      <c r="Z615" t="s">
        <v>2886</v>
      </c>
      <c r="AA615">
        <v>45336</v>
      </c>
      <c r="AB615" t="s">
        <v>861</v>
      </c>
      <c r="AC615" t="s">
        <v>6992</v>
      </c>
      <c r="AD615">
        <v>21</v>
      </c>
      <c r="AF615" t="s">
        <v>6926</v>
      </c>
      <c r="AH615" t="s">
        <v>7058</v>
      </c>
      <c r="AK615" t="s">
        <v>6927</v>
      </c>
    </row>
    <row r="616" spans="1:37">
      <c r="A616">
        <v>8075</v>
      </c>
      <c r="B616" t="s">
        <v>167</v>
      </c>
      <c r="C616" t="s">
        <v>3918</v>
      </c>
      <c r="D616" t="s">
        <v>4460</v>
      </c>
      <c r="E616" t="s">
        <v>197</v>
      </c>
      <c r="G616" t="s">
        <v>4461</v>
      </c>
      <c r="H616" t="s">
        <v>4462</v>
      </c>
      <c r="I616" t="s">
        <v>4463</v>
      </c>
      <c r="J616" t="s">
        <v>4464</v>
      </c>
      <c r="K616" t="s">
        <v>4465</v>
      </c>
      <c r="L616" t="s">
        <v>736</v>
      </c>
      <c r="M616" t="s">
        <v>6</v>
      </c>
      <c r="N616">
        <v>80020</v>
      </c>
      <c r="O616" t="s">
        <v>4466</v>
      </c>
      <c r="P616">
        <v>39.925859827204597</v>
      </c>
      <c r="Q616">
        <v>-105.09475563118001</v>
      </c>
      <c r="R616">
        <v>5</v>
      </c>
      <c r="U616" t="s">
        <v>4460</v>
      </c>
      <c r="V616" t="s">
        <v>4463</v>
      </c>
      <c r="W616" t="s">
        <v>4465</v>
      </c>
      <c r="X616" t="s">
        <v>736</v>
      </c>
      <c r="Y616" t="s">
        <v>6</v>
      </c>
      <c r="Z616" t="s">
        <v>184</v>
      </c>
      <c r="AA616">
        <v>44773</v>
      </c>
      <c r="AB616" t="s">
        <v>4467</v>
      </c>
      <c r="AC616" t="s">
        <v>4468</v>
      </c>
      <c r="AD616">
        <v>29</v>
      </c>
      <c r="AE616" t="s">
        <v>4470</v>
      </c>
      <c r="AJ616" t="s">
        <v>4469</v>
      </c>
    </row>
    <row r="617" spans="1:37">
      <c r="A617">
        <v>8076</v>
      </c>
      <c r="B617" t="s">
        <v>167</v>
      </c>
      <c r="C617" t="s">
        <v>3918</v>
      </c>
      <c r="D617" t="s">
        <v>4471</v>
      </c>
      <c r="E617" t="s">
        <v>170</v>
      </c>
      <c r="G617" t="s">
        <v>3919</v>
      </c>
      <c r="H617" t="s">
        <v>4138</v>
      </c>
      <c r="I617" t="s">
        <v>4472</v>
      </c>
      <c r="J617" t="s">
        <v>4473</v>
      </c>
      <c r="K617" t="s">
        <v>4474</v>
      </c>
      <c r="L617" t="s">
        <v>841</v>
      </c>
      <c r="M617" t="s">
        <v>6</v>
      </c>
      <c r="N617">
        <v>60062</v>
      </c>
      <c r="O617" t="s">
        <v>4475</v>
      </c>
      <c r="P617">
        <v>42.146325346323401</v>
      </c>
      <c r="Q617">
        <v>-87.846425237935406</v>
      </c>
      <c r="U617" t="s">
        <v>4476</v>
      </c>
      <c r="V617" t="s">
        <v>4472</v>
      </c>
      <c r="W617" t="s">
        <v>4474</v>
      </c>
      <c r="X617" t="s">
        <v>841</v>
      </c>
      <c r="Y617" t="s">
        <v>6</v>
      </c>
      <c r="Z617" t="s">
        <v>184</v>
      </c>
      <c r="AA617">
        <v>45289</v>
      </c>
      <c r="AB617" t="s">
        <v>4477</v>
      </c>
      <c r="AC617" t="s">
        <v>4478</v>
      </c>
      <c r="AD617">
        <v>30</v>
      </c>
      <c r="AE617" t="s">
        <v>4479</v>
      </c>
    </row>
    <row r="618" spans="1:37">
      <c r="A618">
        <v>8077</v>
      </c>
      <c r="B618" t="s">
        <v>389</v>
      </c>
      <c r="C618" t="s">
        <v>3918</v>
      </c>
      <c r="D618" t="s">
        <v>4480</v>
      </c>
      <c r="E618" t="s">
        <v>170</v>
      </c>
      <c r="G618" t="s">
        <v>3919</v>
      </c>
      <c r="H618" t="s">
        <v>4138</v>
      </c>
      <c r="I618" t="s">
        <v>4481</v>
      </c>
      <c r="J618" t="s">
        <v>4482</v>
      </c>
      <c r="K618" t="s">
        <v>1219</v>
      </c>
      <c r="L618" t="s">
        <v>1148</v>
      </c>
      <c r="M618" t="s">
        <v>6</v>
      </c>
      <c r="N618">
        <v>37416</v>
      </c>
      <c r="O618" t="s">
        <v>4483</v>
      </c>
      <c r="P618">
        <v>35.077100000000002</v>
      </c>
      <c r="Q618">
        <v>-85.130560000000003</v>
      </c>
      <c r="U618" t="s">
        <v>4484</v>
      </c>
      <c r="V618" t="s">
        <v>2297</v>
      </c>
      <c r="W618" t="s">
        <v>2298</v>
      </c>
      <c r="Y618" t="s">
        <v>918</v>
      </c>
      <c r="AB618" t="s">
        <v>4485</v>
      </c>
      <c r="AC618" t="s">
        <v>4486</v>
      </c>
      <c r="AD618">
        <v>29</v>
      </c>
    </row>
    <row r="619" spans="1:37">
      <c r="A619">
        <v>8078</v>
      </c>
      <c r="B619" t="s">
        <v>167</v>
      </c>
      <c r="C619" t="s">
        <v>3918</v>
      </c>
      <c r="D619" t="s">
        <v>4487</v>
      </c>
      <c r="E619" t="s">
        <v>197</v>
      </c>
      <c r="G619" t="s">
        <v>3949</v>
      </c>
      <c r="H619" t="s">
        <v>4235</v>
      </c>
      <c r="I619" t="s">
        <v>6988</v>
      </c>
      <c r="J619" t="s">
        <v>4488</v>
      </c>
      <c r="K619" t="s">
        <v>4489</v>
      </c>
      <c r="L619" t="s">
        <v>1873</v>
      </c>
      <c r="M619" t="s">
        <v>6</v>
      </c>
      <c r="N619" t="s">
        <v>4490</v>
      </c>
      <c r="O619" t="s">
        <v>4491</v>
      </c>
      <c r="P619">
        <v>38.976862502652999</v>
      </c>
      <c r="Q619">
        <v>-76.503028747309799</v>
      </c>
      <c r="U619" t="s">
        <v>6989</v>
      </c>
      <c r="V619" t="s">
        <v>6987</v>
      </c>
      <c r="W619" t="s">
        <v>4492</v>
      </c>
      <c r="X619" t="s">
        <v>1347</v>
      </c>
      <c r="Y619" t="s">
        <v>6</v>
      </c>
      <c r="Z619" t="s">
        <v>2886</v>
      </c>
      <c r="AA619">
        <v>45336</v>
      </c>
      <c r="AB619" t="s">
        <v>6987</v>
      </c>
      <c r="AC619" t="s">
        <v>4493</v>
      </c>
      <c r="AD619">
        <v>30</v>
      </c>
    </row>
    <row r="620" spans="1:37">
      <c r="A620">
        <v>8079</v>
      </c>
      <c r="B620" t="s">
        <v>167</v>
      </c>
      <c r="C620" t="s">
        <v>3918</v>
      </c>
      <c r="D620" t="s">
        <v>4487</v>
      </c>
      <c r="E620" t="s">
        <v>197</v>
      </c>
      <c r="G620" t="s">
        <v>3949</v>
      </c>
      <c r="H620" t="s">
        <v>4235</v>
      </c>
      <c r="I620" t="s">
        <v>6988</v>
      </c>
      <c r="J620" t="s">
        <v>4494</v>
      </c>
      <c r="K620" t="s">
        <v>987</v>
      </c>
      <c r="L620" t="s">
        <v>753</v>
      </c>
      <c r="M620" t="s">
        <v>6</v>
      </c>
      <c r="N620" t="s">
        <v>4495</v>
      </c>
      <c r="O620" t="s">
        <v>4496</v>
      </c>
      <c r="P620">
        <v>42.354256350180599</v>
      </c>
      <c r="Q620">
        <v>-71.061841788992496</v>
      </c>
      <c r="U620" t="s">
        <v>6989</v>
      </c>
      <c r="V620" t="s">
        <v>6987</v>
      </c>
      <c r="W620" t="s">
        <v>4492</v>
      </c>
      <c r="X620" t="s">
        <v>1347</v>
      </c>
      <c r="Y620" t="s">
        <v>6</v>
      </c>
      <c r="Z620" t="s">
        <v>2886</v>
      </c>
      <c r="AA620">
        <v>45336</v>
      </c>
      <c r="AB620" t="s">
        <v>6987</v>
      </c>
      <c r="AC620" t="s">
        <v>4493</v>
      </c>
      <c r="AD620">
        <v>30</v>
      </c>
    </row>
    <row r="621" spans="1:37">
      <c r="A621">
        <v>8080</v>
      </c>
      <c r="B621" t="s">
        <v>167</v>
      </c>
      <c r="C621" t="s">
        <v>3918</v>
      </c>
      <c r="D621" t="s">
        <v>4487</v>
      </c>
      <c r="E621" t="s">
        <v>197</v>
      </c>
      <c r="G621" t="s">
        <v>3949</v>
      </c>
      <c r="H621" t="s">
        <v>4235</v>
      </c>
      <c r="I621" t="s">
        <v>6988</v>
      </c>
      <c r="J621" t="s">
        <v>4497</v>
      </c>
      <c r="K621" t="s">
        <v>1008</v>
      </c>
      <c r="L621" t="s">
        <v>1006</v>
      </c>
      <c r="M621" t="s">
        <v>7</v>
      </c>
      <c r="N621" t="s">
        <v>4498</v>
      </c>
      <c r="O621" t="s">
        <v>4499</v>
      </c>
      <c r="P621">
        <v>51.045725348428597</v>
      </c>
      <c r="Q621">
        <v>-114.069791630997</v>
      </c>
      <c r="U621" t="s">
        <v>6989</v>
      </c>
      <c r="V621" t="s">
        <v>6987</v>
      </c>
      <c r="W621" t="s">
        <v>4492</v>
      </c>
      <c r="X621" t="s">
        <v>1347</v>
      </c>
      <c r="Y621" t="s">
        <v>6</v>
      </c>
      <c r="Z621" t="s">
        <v>2886</v>
      </c>
      <c r="AA621">
        <v>45336</v>
      </c>
      <c r="AB621" t="s">
        <v>6987</v>
      </c>
      <c r="AC621" t="s">
        <v>4493</v>
      </c>
      <c r="AD621">
        <v>30</v>
      </c>
    </row>
    <row r="622" spans="1:37">
      <c r="A622">
        <v>8081</v>
      </c>
      <c r="B622" t="s">
        <v>167</v>
      </c>
      <c r="C622" t="s">
        <v>3918</v>
      </c>
      <c r="D622" t="s">
        <v>4487</v>
      </c>
      <c r="E622" t="s">
        <v>197</v>
      </c>
      <c r="G622" t="s">
        <v>3949</v>
      </c>
      <c r="H622" t="s">
        <v>4235</v>
      </c>
      <c r="I622" t="s">
        <v>6988</v>
      </c>
      <c r="J622" t="s">
        <v>4500</v>
      </c>
      <c r="K622" t="s">
        <v>2831</v>
      </c>
      <c r="L622" t="s">
        <v>985</v>
      </c>
      <c r="M622" t="s">
        <v>6</v>
      </c>
      <c r="N622">
        <v>77057</v>
      </c>
      <c r="O622" t="s">
        <v>4501</v>
      </c>
      <c r="P622">
        <v>29.749773581469299</v>
      </c>
      <c r="Q622">
        <v>-95.481916287508795</v>
      </c>
      <c r="U622" t="s">
        <v>6989</v>
      </c>
      <c r="V622" t="s">
        <v>6987</v>
      </c>
      <c r="W622" t="s">
        <v>4492</v>
      </c>
      <c r="X622" t="s">
        <v>1347</v>
      </c>
      <c r="Y622" t="s">
        <v>6</v>
      </c>
      <c r="Z622" t="s">
        <v>2886</v>
      </c>
      <c r="AA622">
        <v>45336</v>
      </c>
      <c r="AB622" t="s">
        <v>6987</v>
      </c>
      <c r="AC622" t="s">
        <v>4493</v>
      </c>
      <c r="AD622">
        <v>30</v>
      </c>
    </row>
    <row r="623" spans="1:37">
      <c r="A623">
        <v>8082</v>
      </c>
      <c r="B623" t="s">
        <v>167</v>
      </c>
      <c r="C623" t="s">
        <v>3918</v>
      </c>
      <c r="D623" t="s">
        <v>4487</v>
      </c>
      <c r="E623" t="s">
        <v>197</v>
      </c>
      <c r="G623" t="s">
        <v>3949</v>
      </c>
      <c r="H623" t="s">
        <v>4235</v>
      </c>
      <c r="I623" t="s">
        <v>6988</v>
      </c>
      <c r="J623" t="s">
        <v>4502</v>
      </c>
      <c r="K623" t="s">
        <v>3792</v>
      </c>
      <c r="L623" t="s">
        <v>806</v>
      </c>
      <c r="M623" t="s">
        <v>6</v>
      </c>
      <c r="N623">
        <v>10018</v>
      </c>
      <c r="O623" t="s">
        <v>4503</v>
      </c>
      <c r="P623">
        <v>40.7522411197221</v>
      </c>
      <c r="Q623">
        <v>-73.982352389046099</v>
      </c>
      <c r="U623" t="s">
        <v>6989</v>
      </c>
      <c r="V623" t="s">
        <v>6987</v>
      </c>
      <c r="W623" t="s">
        <v>4492</v>
      </c>
      <c r="X623" t="s">
        <v>1347</v>
      </c>
      <c r="Y623" t="s">
        <v>6</v>
      </c>
      <c r="Z623" t="s">
        <v>2886</v>
      </c>
      <c r="AA623">
        <v>45336</v>
      </c>
      <c r="AB623" t="s">
        <v>6987</v>
      </c>
      <c r="AC623" t="s">
        <v>4493</v>
      </c>
      <c r="AD623">
        <v>30</v>
      </c>
    </row>
    <row r="624" spans="1:37">
      <c r="A624">
        <v>8083</v>
      </c>
      <c r="B624" t="s">
        <v>167</v>
      </c>
      <c r="C624" t="s">
        <v>3918</v>
      </c>
      <c r="D624" t="s">
        <v>4487</v>
      </c>
      <c r="E624" t="s">
        <v>197</v>
      </c>
      <c r="G624" t="s">
        <v>3949</v>
      </c>
      <c r="H624" t="s">
        <v>4235</v>
      </c>
      <c r="I624" t="s">
        <v>6988</v>
      </c>
      <c r="J624" t="s">
        <v>4504</v>
      </c>
      <c r="K624" t="s">
        <v>215</v>
      </c>
      <c r="L624" t="s">
        <v>212</v>
      </c>
      <c r="M624" t="s">
        <v>6</v>
      </c>
      <c r="N624" t="s">
        <v>4505</v>
      </c>
      <c r="O624" t="s">
        <v>4506</v>
      </c>
      <c r="P624">
        <v>43.670598885214403</v>
      </c>
      <c r="Q624">
        <v>-79.387282087095798</v>
      </c>
      <c r="U624" t="s">
        <v>6989</v>
      </c>
      <c r="V624" t="s">
        <v>6987</v>
      </c>
      <c r="W624" t="s">
        <v>4492</v>
      </c>
      <c r="X624" t="s">
        <v>1347</v>
      </c>
      <c r="Y624" t="s">
        <v>6</v>
      </c>
      <c r="Z624" t="s">
        <v>2886</v>
      </c>
      <c r="AA624">
        <v>45336</v>
      </c>
      <c r="AB624" t="s">
        <v>6987</v>
      </c>
      <c r="AC624" t="s">
        <v>4493</v>
      </c>
      <c r="AD624">
        <v>30</v>
      </c>
    </row>
    <row r="625" spans="1:31">
      <c r="A625">
        <v>9001</v>
      </c>
      <c r="B625" t="s">
        <v>167</v>
      </c>
      <c r="C625" t="s">
        <v>4507</v>
      </c>
      <c r="D625" t="s">
        <v>746</v>
      </c>
      <c r="E625" t="s">
        <v>170</v>
      </c>
      <c r="F625" t="s">
        <v>4508</v>
      </c>
      <c r="G625" t="s">
        <v>4509</v>
      </c>
      <c r="H625" t="s">
        <v>4510</v>
      </c>
      <c r="I625" t="s">
        <v>4511</v>
      </c>
      <c r="J625" t="s">
        <v>751</v>
      </c>
      <c r="K625" t="s">
        <v>752</v>
      </c>
      <c r="L625" t="s">
        <v>753</v>
      </c>
      <c r="M625" t="s">
        <v>6</v>
      </c>
      <c r="N625" t="s">
        <v>754</v>
      </c>
      <c r="O625" t="s">
        <v>755</v>
      </c>
      <c r="P625">
        <v>42.718565880453497</v>
      </c>
      <c r="Q625">
        <v>-71.114521729456996</v>
      </c>
      <c r="R625">
        <v>11</v>
      </c>
      <c r="U625" t="s">
        <v>746</v>
      </c>
      <c r="V625" t="s">
        <v>750</v>
      </c>
      <c r="W625" t="s">
        <v>752</v>
      </c>
      <c r="X625" t="s">
        <v>753</v>
      </c>
      <c r="Y625" t="s">
        <v>6</v>
      </c>
      <c r="Z625" t="s">
        <v>184</v>
      </c>
      <c r="AA625">
        <v>44773</v>
      </c>
      <c r="AB625" t="s">
        <v>4512</v>
      </c>
      <c r="AC625" t="s">
        <v>759</v>
      </c>
      <c r="AD625">
        <v>25</v>
      </c>
    </row>
    <row r="626" spans="1:31">
      <c r="A626">
        <v>9002</v>
      </c>
      <c r="B626" t="s">
        <v>167</v>
      </c>
      <c r="C626" t="s">
        <v>4507</v>
      </c>
      <c r="D626" t="s">
        <v>746</v>
      </c>
      <c r="E626" t="s">
        <v>170</v>
      </c>
      <c r="F626" t="s">
        <v>4508</v>
      </c>
      <c r="G626" t="s">
        <v>4513</v>
      </c>
      <c r="H626" t="s">
        <v>4514</v>
      </c>
      <c r="I626" t="s">
        <v>4515</v>
      </c>
      <c r="J626" t="s">
        <v>751</v>
      </c>
      <c r="K626" t="s">
        <v>752</v>
      </c>
      <c r="L626" t="s">
        <v>753</v>
      </c>
      <c r="M626" t="s">
        <v>6</v>
      </c>
      <c r="N626" t="s">
        <v>754</v>
      </c>
      <c r="O626" t="s">
        <v>755</v>
      </c>
      <c r="P626">
        <v>42.718565880453497</v>
      </c>
      <c r="Q626">
        <v>-71.114521729456996</v>
      </c>
      <c r="R626">
        <v>11</v>
      </c>
      <c r="U626" t="s">
        <v>746</v>
      </c>
      <c r="V626" t="s">
        <v>750</v>
      </c>
      <c r="W626" t="s">
        <v>752</v>
      </c>
      <c r="X626" t="s">
        <v>753</v>
      </c>
      <c r="Y626" t="s">
        <v>6</v>
      </c>
      <c r="Z626" t="s">
        <v>184</v>
      </c>
      <c r="AA626">
        <v>44443</v>
      </c>
      <c r="AB626" t="s">
        <v>4512</v>
      </c>
      <c r="AC626" t="s">
        <v>759</v>
      </c>
      <c r="AD626">
        <v>25</v>
      </c>
    </row>
    <row r="627" spans="1:31">
      <c r="A627">
        <v>9003</v>
      </c>
      <c r="B627" t="s">
        <v>167</v>
      </c>
      <c r="C627" t="s">
        <v>4507</v>
      </c>
      <c r="D627" t="s">
        <v>1474</v>
      </c>
      <c r="E627" t="s">
        <v>197</v>
      </c>
      <c r="F627" t="s">
        <v>4516</v>
      </c>
      <c r="G627" t="s">
        <v>4509</v>
      </c>
      <c r="H627" t="s">
        <v>4517</v>
      </c>
      <c r="I627" t="s">
        <v>1476</v>
      </c>
      <c r="J627" t="s">
        <v>4518</v>
      </c>
      <c r="K627" t="s">
        <v>4519</v>
      </c>
      <c r="L627" t="s">
        <v>753</v>
      </c>
      <c r="M627" t="s">
        <v>6</v>
      </c>
      <c r="N627">
        <v>1748</v>
      </c>
      <c r="O627" t="s">
        <v>4520</v>
      </c>
      <c r="P627">
        <v>42.198856967624401</v>
      </c>
      <c r="Q627">
        <v>-71.544692086579502</v>
      </c>
      <c r="U627" t="s">
        <v>1478</v>
      </c>
      <c r="V627" t="s">
        <v>1476</v>
      </c>
      <c r="W627" t="s">
        <v>1479</v>
      </c>
      <c r="X627" t="s">
        <v>1480</v>
      </c>
      <c r="Y627" t="s">
        <v>1076</v>
      </c>
      <c r="AB627" t="s">
        <v>4521</v>
      </c>
      <c r="AC627" t="s">
        <v>4522</v>
      </c>
      <c r="AD627">
        <v>30</v>
      </c>
    </row>
    <row r="628" spans="1:31">
      <c r="A628">
        <v>9004</v>
      </c>
      <c r="B628" t="s">
        <v>167</v>
      </c>
      <c r="C628" t="s">
        <v>4507</v>
      </c>
      <c r="D628" t="s">
        <v>1474</v>
      </c>
      <c r="E628" t="s">
        <v>197</v>
      </c>
      <c r="F628" t="s">
        <v>4523</v>
      </c>
      <c r="G628" t="s">
        <v>4509</v>
      </c>
      <c r="H628" t="s">
        <v>4517</v>
      </c>
      <c r="I628" t="s">
        <v>1476</v>
      </c>
      <c r="J628" t="s">
        <v>4524</v>
      </c>
      <c r="K628" t="s">
        <v>4525</v>
      </c>
      <c r="L628" t="s">
        <v>753</v>
      </c>
      <c r="M628" t="s">
        <v>6</v>
      </c>
      <c r="N628">
        <v>2451</v>
      </c>
      <c r="O628" t="s">
        <v>4526</v>
      </c>
      <c r="P628">
        <v>42.391967302596697</v>
      </c>
      <c r="Q628">
        <v>-71.268778486319505</v>
      </c>
      <c r="U628" t="s">
        <v>1478</v>
      </c>
      <c r="V628" t="s">
        <v>1476</v>
      </c>
      <c r="W628" t="s">
        <v>1479</v>
      </c>
      <c r="X628" t="s">
        <v>1480</v>
      </c>
      <c r="Y628" t="s">
        <v>1076</v>
      </c>
      <c r="AB628" t="s">
        <v>4521</v>
      </c>
      <c r="AC628" t="s">
        <v>4522</v>
      </c>
      <c r="AD628">
        <v>30</v>
      </c>
    </row>
    <row r="629" spans="1:31">
      <c r="A629">
        <v>9005</v>
      </c>
      <c r="B629" t="s">
        <v>167</v>
      </c>
      <c r="C629" t="s">
        <v>4507</v>
      </c>
      <c r="D629" t="s">
        <v>1474</v>
      </c>
      <c r="E629" t="s">
        <v>197</v>
      </c>
      <c r="F629" t="s">
        <v>1475</v>
      </c>
      <c r="G629" t="s">
        <v>4527</v>
      </c>
      <c r="H629" t="s">
        <v>4517</v>
      </c>
      <c r="I629" t="s">
        <v>1476</v>
      </c>
      <c r="J629" t="s">
        <v>896</v>
      </c>
      <c r="K629" t="s">
        <v>897</v>
      </c>
      <c r="L629" t="s">
        <v>435</v>
      </c>
      <c r="M629" t="s">
        <v>6</v>
      </c>
      <c r="N629">
        <v>48377</v>
      </c>
      <c r="O629" t="s">
        <v>1477</v>
      </c>
      <c r="P629">
        <v>42.490551826460603</v>
      </c>
      <c r="Q629">
        <v>-83.487059742135301</v>
      </c>
      <c r="U629" t="s">
        <v>1478</v>
      </c>
      <c r="V629" t="s">
        <v>1476</v>
      </c>
      <c r="W629" t="s">
        <v>1479</v>
      </c>
      <c r="X629" t="s">
        <v>1480</v>
      </c>
      <c r="Y629" t="s">
        <v>1076</v>
      </c>
      <c r="Z629" t="s">
        <v>184</v>
      </c>
      <c r="AA629">
        <v>44434</v>
      </c>
      <c r="AB629" t="s">
        <v>4521</v>
      </c>
      <c r="AC629" t="s">
        <v>4522</v>
      </c>
      <c r="AD629">
        <v>30</v>
      </c>
    </row>
    <row r="630" spans="1:31">
      <c r="A630">
        <v>9006</v>
      </c>
      <c r="B630" t="s">
        <v>167</v>
      </c>
      <c r="C630" t="s">
        <v>4507</v>
      </c>
      <c r="D630" t="s">
        <v>4528</v>
      </c>
      <c r="E630" t="s">
        <v>197</v>
      </c>
      <c r="F630" t="s">
        <v>4528</v>
      </c>
      <c r="G630" t="s">
        <v>4527</v>
      </c>
      <c r="H630" t="s">
        <v>4529</v>
      </c>
      <c r="I630" t="s">
        <v>2373</v>
      </c>
      <c r="J630" t="s">
        <v>2374</v>
      </c>
      <c r="K630" t="s">
        <v>2375</v>
      </c>
      <c r="L630" t="s">
        <v>736</v>
      </c>
      <c r="M630" t="s">
        <v>6</v>
      </c>
      <c r="N630">
        <v>80127</v>
      </c>
      <c r="O630" t="s">
        <v>2376</v>
      </c>
      <c r="P630">
        <v>39.569663367674799</v>
      </c>
      <c r="Q630">
        <v>-105.123547029684</v>
      </c>
      <c r="U630" t="s">
        <v>4530</v>
      </c>
      <c r="V630" t="s">
        <v>2373</v>
      </c>
      <c r="W630" t="s">
        <v>2375</v>
      </c>
      <c r="X630" t="s">
        <v>736</v>
      </c>
      <c r="Y630" t="s">
        <v>6</v>
      </c>
      <c r="Z630" t="s">
        <v>184</v>
      </c>
      <c r="AA630">
        <v>44414</v>
      </c>
      <c r="AB630" t="s">
        <v>4531</v>
      </c>
      <c r="AC630" t="s">
        <v>4532</v>
      </c>
      <c r="AD630">
        <v>23</v>
      </c>
    </row>
    <row r="631" spans="1:31">
      <c r="A631">
        <v>9007</v>
      </c>
      <c r="B631" t="s">
        <v>167</v>
      </c>
      <c r="C631" t="s">
        <v>4507</v>
      </c>
      <c r="D631" t="s">
        <v>795</v>
      </c>
      <c r="E631" t="s">
        <v>170</v>
      </c>
      <c r="F631" t="s">
        <v>4533</v>
      </c>
      <c r="G631" t="s">
        <v>4513</v>
      </c>
      <c r="H631" t="s">
        <v>4534</v>
      </c>
      <c r="I631" t="s">
        <v>799</v>
      </c>
      <c r="J631" t="s">
        <v>4535</v>
      </c>
      <c r="K631" t="s">
        <v>4536</v>
      </c>
      <c r="L631" t="s">
        <v>782</v>
      </c>
      <c r="M631" t="s">
        <v>6</v>
      </c>
      <c r="N631">
        <v>29483</v>
      </c>
      <c r="O631" t="s">
        <v>4537</v>
      </c>
      <c r="P631">
        <v>33.045738706781499</v>
      </c>
      <c r="Q631">
        <v>-80.213119645096896</v>
      </c>
      <c r="R631">
        <v>110</v>
      </c>
      <c r="U631" t="s">
        <v>4538</v>
      </c>
      <c r="V631" t="s">
        <v>799</v>
      </c>
      <c r="W631" t="s">
        <v>805</v>
      </c>
      <c r="X631" t="s">
        <v>806</v>
      </c>
      <c r="Y631" t="s">
        <v>6</v>
      </c>
      <c r="Z631" t="s">
        <v>184</v>
      </c>
      <c r="AA631">
        <v>44801</v>
      </c>
      <c r="AB631" t="s">
        <v>4539</v>
      </c>
      <c r="AC631" t="s">
        <v>808</v>
      </c>
      <c r="AD631">
        <v>27</v>
      </c>
      <c r="AE631" t="s">
        <v>4540</v>
      </c>
    </row>
    <row r="632" spans="1:31">
      <c r="A632">
        <v>9008</v>
      </c>
      <c r="B632" t="s">
        <v>167</v>
      </c>
      <c r="C632" t="s">
        <v>4507</v>
      </c>
      <c r="D632" t="s">
        <v>2430</v>
      </c>
      <c r="E632" t="s">
        <v>170</v>
      </c>
      <c r="F632" t="s">
        <v>4541</v>
      </c>
      <c r="G632" t="s">
        <v>4527</v>
      </c>
      <c r="H632" t="s">
        <v>4542</v>
      </c>
      <c r="I632" t="s">
        <v>2432</v>
      </c>
      <c r="J632" t="s">
        <v>3498</v>
      </c>
      <c r="K632" t="s">
        <v>2437</v>
      </c>
      <c r="L632" t="s">
        <v>435</v>
      </c>
      <c r="M632" t="s">
        <v>6</v>
      </c>
      <c r="N632">
        <v>48359</v>
      </c>
      <c r="O632" t="s">
        <v>4543</v>
      </c>
      <c r="P632">
        <v>42.7266560310538</v>
      </c>
      <c r="Q632">
        <v>-83.246289582435907</v>
      </c>
      <c r="R632">
        <v>115</v>
      </c>
      <c r="U632" t="s">
        <v>2430</v>
      </c>
      <c r="V632" t="s">
        <v>2432</v>
      </c>
      <c r="W632" t="s">
        <v>2437</v>
      </c>
      <c r="X632" t="s">
        <v>435</v>
      </c>
      <c r="Y632" t="s">
        <v>6</v>
      </c>
      <c r="Z632" t="s">
        <v>184</v>
      </c>
      <c r="AA632">
        <v>44774</v>
      </c>
      <c r="AB632" t="s">
        <v>4544</v>
      </c>
      <c r="AC632" t="s">
        <v>4545</v>
      </c>
      <c r="AD632">
        <v>9</v>
      </c>
    </row>
    <row r="633" spans="1:31">
      <c r="A633">
        <v>9009</v>
      </c>
      <c r="B633" t="s">
        <v>195</v>
      </c>
      <c r="C633" t="s">
        <v>4507</v>
      </c>
      <c r="D633" t="s">
        <v>3948</v>
      </c>
      <c r="E633" t="s">
        <v>170</v>
      </c>
      <c r="F633" t="s">
        <v>4546</v>
      </c>
      <c r="G633" t="s">
        <v>4547</v>
      </c>
      <c r="H633" t="s">
        <v>4548</v>
      </c>
      <c r="I633" t="s">
        <v>3951</v>
      </c>
      <c r="K633" t="s">
        <v>4455</v>
      </c>
      <c r="L633" t="s">
        <v>3655</v>
      </c>
      <c r="M633" t="s">
        <v>6</v>
      </c>
      <c r="O633" t="s">
        <v>3954</v>
      </c>
      <c r="P633">
        <v>35.494624161086598</v>
      </c>
      <c r="Q633">
        <v>-97.572624862383705</v>
      </c>
      <c r="R633">
        <v>20</v>
      </c>
      <c r="U633" t="s">
        <v>3948</v>
      </c>
      <c r="V633" t="s">
        <v>3951</v>
      </c>
      <c r="W633" t="s">
        <v>3955</v>
      </c>
      <c r="X633" t="s">
        <v>1287</v>
      </c>
      <c r="Y633" t="s">
        <v>6</v>
      </c>
      <c r="Z633" t="s">
        <v>184</v>
      </c>
      <c r="AA633">
        <v>44891</v>
      </c>
      <c r="AB633" t="s">
        <v>2835</v>
      </c>
      <c r="AC633" t="s">
        <v>3957</v>
      </c>
      <c r="AD633">
        <v>18</v>
      </c>
      <c r="AE633" t="s">
        <v>4549</v>
      </c>
    </row>
    <row r="634" spans="1:31">
      <c r="A634">
        <v>9010</v>
      </c>
      <c r="B634" t="s">
        <v>167</v>
      </c>
      <c r="C634" t="s">
        <v>4507</v>
      </c>
      <c r="D634" t="s">
        <v>1529</v>
      </c>
      <c r="E634" t="s">
        <v>197</v>
      </c>
      <c r="F634" t="s">
        <v>1529</v>
      </c>
      <c r="G634" t="s">
        <v>4513</v>
      </c>
      <c r="H634" t="s">
        <v>4550</v>
      </c>
      <c r="I634" t="s">
        <v>1531</v>
      </c>
      <c r="J634" t="s">
        <v>1532</v>
      </c>
      <c r="K634" t="s">
        <v>275</v>
      </c>
      <c r="L634" t="s">
        <v>249</v>
      </c>
      <c r="M634" t="s">
        <v>6</v>
      </c>
      <c r="N634">
        <v>92008</v>
      </c>
      <c r="O634" t="s">
        <v>1533</v>
      </c>
      <c r="P634">
        <v>33.1318085328693</v>
      </c>
      <c r="Q634">
        <v>-117.276002289274</v>
      </c>
      <c r="R634">
        <v>13</v>
      </c>
      <c r="U634" t="s">
        <v>1529</v>
      </c>
      <c r="V634" t="s">
        <v>1531</v>
      </c>
      <c r="W634" t="s">
        <v>275</v>
      </c>
      <c r="X634" t="s">
        <v>249</v>
      </c>
      <c r="Y634" t="s">
        <v>6</v>
      </c>
      <c r="Z634" t="s">
        <v>184</v>
      </c>
      <c r="AA634">
        <v>44773</v>
      </c>
      <c r="AB634" t="s">
        <v>2441</v>
      </c>
      <c r="AC634" t="s">
        <v>2442</v>
      </c>
      <c r="AD634">
        <v>13</v>
      </c>
    </row>
    <row r="635" spans="1:31">
      <c r="A635">
        <v>9011</v>
      </c>
      <c r="B635" t="s">
        <v>167</v>
      </c>
      <c r="C635" t="s">
        <v>4507</v>
      </c>
      <c r="D635" t="s">
        <v>4551</v>
      </c>
      <c r="E635" t="s">
        <v>170</v>
      </c>
      <c r="F635" t="s">
        <v>4551</v>
      </c>
      <c r="G635" t="s">
        <v>4552</v>
      </c>
      <c r="H635" t="s">
        <v>4553</v>
      </c>
      <c r="I635" t="s">
        <v>4554</v>
      </c>
      <c r="J635" t="s">
        <v>4555</v>
      </c>
      <c r="K635" t="s">
        <v>646</v>
      </c>
      <c r="L635" t="s">
        <v>643</v>
      </c>
      <c r="M635" t="s">
        <v>7</v>
      </c>
      <c r="N635" t="s">
        <v>4556</v>
      </c>
      <c r="O635" t="s">
        <v>4557</v>
      </c>
      <c r="P635">
        <v>49.915991181435899</v>
      </c>
      <c r="Q635">
        <v>-97.212554857834803</v>
      </c>
      <c r="U635" t="s">
        <v>2474</v>
      </c>
      <c r="V635" t="s">
        <v>4554</v>
      </c>
      <c r="W635" t="s">
        <v>2451</v>
      </c>
      <c r="X635" t="s">
        <v>2452</v>
      </c>
      <c r="Y635" t="s">
        <v>6</v>
      </c>
      <c r="Z635" t="s">
        <v>184</v>
      </c>
      <c r="AA635">
        <v>44435</v>
      </c>
      <c r="AB635" t="s">
        <v>861</v>
      </c>
      <c r="AC635" t="s">
        <v>4558</v>
      </c>
      <c r="AD635">
        <v>32</v>
      </c>
    </row>
    <row r="636" spans="1:31">
      <c r="A636">
        <v>9012</v>
      </c>
      <c r="B636" t="s">
        <v>167</v>
      </c>
      <c r="C636" t="s">
        <v>4507</v>
      </c>
      <c r="D636" t="s">
        <v>820</v>
      </c>
      <c r="E636" t="s">
        <v>197</v>
      </c>
      <c r="F636" t="s">
        <v>821</v>
      </c>
      <c r="G636" t="s">
        <v>762</v>
      </c>
      <c r="H636" t="s">
        <v>4559</v>
      </c>
      <c r="I636" t="s">
        <v>822</v>
      </c>
      <c r="J636" t="s">
        <v>823</v>
      </c>
      <c r="K636" t="s">
        <v>824</v>
      </c>
      <c r="L636" t="s">
        <v>249</v>
      </c>
      <c r="M636" t="s">
        <v>6</v>
      </c>
      <c r="N636">
        <v>94538</v>
      </c>
      <c r="O636" t="s">
        <v>825</v>
      </c>
      <c r="P636">
        <v>37.468235725983099</v>
      </c>
      <c r="Q636">
        <v>-121.925672668253</v>
      </c>
      <c r="U636" t="s">
        <v>827</v>
      </c>
      <c r="V636" t="s">
        <v>822</v>
      </c>
      <c r="W636" t="s">
        <v>824</v>
      </c>
      <c r="X636" t="s">
        <v>249</v>
      </c>
      <c r="Y636" t="s">
        <v>6</v>
      </c>
      <c r="Z636" t="s">
        <v>184</v>
      </c>
      <c r="AA636">
        <v>45096</v>
      </c>
      <c r="AB636" t="s">
        <v>4560</v>
      </c>
      <c r="AC636" t="s">
        <v>4561</v>
      </c>
      <c r="AD636">
        <v>21</v>
      </c>
      <c r="AE636" t="s">
        <v>830</v>
      </c>
    </row>
    <row r="637" spans="1:31">
      <c r="A637">
        <v>9013</v>
      </c>
      <c r="B637" t="s">
        <v>167</v>
      </c>
      <c r="C637" t="s">
        <v>4507</v>
      </c>
      <c r="D637" t="s">
        <v>2482</v>
      </c>
      <c r="E637" t="s">
        <v>170</v>
      </c>
      <c r="F637" t="s">
        <v>4562</v>
      </c>
      <c r="G637" t="s">
        <v>4513</v>
      </c>
      <c r="H637" t="s">
        <v>4563</v>
      </c>
      <c r="I637" t="s">
        <v>4564</v>
      </c>
      <c r="J637" t="s">
        <v>4565</v>
      </c>
      <c r="K637" t="s">
        <v>2488</v>
      </c>
      <c r="L637" t="s">
        <v>1287</v>
      </c>
      <c r="M637" t="s">
        <v>6</v>
      </c>
      <c r="N637" t="s">
        <v>4566</v>
      </c>
      <c r="O637" t="s">
        <v>4567</v>
      </c>
      <c r="P637">
        <v>40.096159480016297</v>
      </c>
      <c r="Q637">
        <v>-75.404519787216401</v>
      </c>
      <c r="U637" t="s">
        <v>2482</v>
      </c>
      <c r="V637" t="s">
        <v>4568</v>
      </c>
      <c r="W637" t="s">
        <v>2488</v>
      </c>
      <c r="X637" t="s">
        <v>1287</v>
      </c>
      <c r="Y637" t="s">
        <v>6</v>
      </c>
      <c r="Z637" t="s">
        <v>184</v>
      </c>
      <c r="AA637">
        <v>44888</v>
      </c>
      <c r="AB637" t="s">
        <v>4569</v>
      </c>
      <c r="AC637" t="s">
        <v>4570</v>
      </c>
      <c r="AD637">
        <v>24</v>
      </c>
    </row>
    <row r="638" spans="1:31">
      <c r="A638">
        <v>9014</v>
      </c>
      <c r="B638" t="s">
        <v>167</v>
      </c>
      <c r="C638" t="s">
        <v>4507</v>
      </c>
      <c r="D638" t="s">
        <v>879</v>
      </c>
      <c r="E638" t="s">
        <v>170</v>
      </c>
      <c r="F638" t="s">
        <v>4571</v>
      </c>
      <c r="G638" t="s">
        <v>90</v>
      </c>
      <c r="H638" t="s">
        <v>4572</v>
      </c>
      <c r="I638" t="s">
        <v>892</v>
      </c>
      <c r="J638" t="s">
        <v>4573</v>
      </c>
      <c r="K638" t="s">
        <v>4574</v>
      </c>
      <c r="L638" t="s">
        <v>753</v>
      </c>
      <c r="M638" t="s">
        <v>6</v>
      </c>
      <c r="N638" t="s">
        <v>4575</v>
      </c>
      <c r="P638">
        <v>42.314290645615401</v>
      </c>
      <c r="Q638">
        <v>-71.797926002486093</v>
      </c>
      <c r="U638" t="s">
        <v>4576</v>
      </c>
      <c r="V638" t="s">
        <v>4577</v>
      </c>
      <c r="W638" t="s">
        <v>4574</v>
      </c>
      <c r="X638" t="s">
        <v>753</v>
      </c>
      <c r="Y638" t="s">
        <v>6</v>
      </c>
      <c r="Z638" t="s">
        <v>184</v>
      </c>
      <c r="AA638">
        <v>44435</v>
      </c>
      <c r="AB638" t="s">
        <v>4578</v>
      </c>
      <c r="AC638" t="s">
        <v>4579</v>
      </c>
      <c r="AD638">
        <v>23</v>
      </c>
    </row>
    <row r="639" spans="1:31">
      <c r="A639">
        <v>9015</v>
      </c>
      <c r="B639" t="s">
        <v>167</v>
      </c>
      <c r="C639" t="s">
        <v>4507</v>
      </c>
      <c r="D639" t="s">
        <v>879</v>
      </c>
      <c r="E639" t="s">
        <v>170</v>
      </c>
      <c r="F639" t="s">
        <v>4580</v>
      </c>
      <c r="G639" t="s">
        <v>90</v>
      </c>
      <c r="H639" t="s">
        <v>4581</v>
      </c>
      <c r="I639" t="s">
        <v>892</v>
      </c>
      <c r="J639" t="s">
        <v>4582</v>
      </c>
      <c r="K639" t="s">
        <v>889</v>
      </c>
      <c r="L639" t="s">
        <v>753</v>
      </c>
      <c r="M639" t="s">
        <v>6</v>
      </c>
      <c r="N639" t="s">
        <v>4583</v>
      </c>
      <c r="O639" t="s">
        <v>4584</v>
      </c>
      <c r="P639">
        <v>42.275348487635199</v>
      </c>
      <c r="Q639">
        <v>-71.571332387143997</v>
      </c>
      <c r="U639" t="s">
        <v>4576</v>
      </c>
      <c r="V639" t="s">
        <v>4577</v>
      </c>
      <c r="W639" t="s">
        <v>4574</v>
      </c>
      <c r="X639" t="s">
        <v>753</v>
      </c>
      <c r="Y639" t="s">
        <v>6</v>
      </c>
      <c r="Z639" t="s">
        <v>184</v>
      </c>
      <c r="AA639">
        <v>44435</v>
      </c>
      <c r="AB639" t="s">
        <v>4578</v>
      </c>
      <c r="AC639" t="s">
        <v>4579</v>
      </c>
      <c r="AD639">
        <v>23</v>
      </c>
    </row>
    <row r="640" spans="1:31">
      <c r="A640">
        <v>9016</v>
      </c>
      <c r="B640" t="s">
        <v>167</v>
      </c>
      <c r="C640" t="s">
        <v>4507</v>
      </c>
      <c r="D640" t="s">
        <v>879</v>
      </c>
      <c r="E640" t="s">
        <v>170</v>
      </c>
      <c r="F640" t="s">
        <v>4585</v>
      </c>
      <c r="G640" t="s">
        <v>90</v>
      </c>
      <c r="H640" t="s">
        <v>4586</v>
      </c>
      <c r="I640" t="s">
        <v>892</v>
      </c>
      <c r="J640" t="s">
        <v>896</v>
      </c>
      <c r="K640" t="s">
        <v>897</v>
      </c>
      <c r="L640" t="s">
        <v>435</v>
      </c>
      <c r="M640" t="s">
        <v>6</v>
      </c>
      <c r="N640">
        <v>48377</v>
      </c>
      <c r="P640">
        <v>42.490528092489498</v>
      </c>
      <c r="Q640">
        <v>-83.487124115972506</v>
      </c>
      <c r="U640" t="s">
        <v>4576</v>
      </c>
      <c r="V640" t="s">
        <v>4577</v>
      </c>
      <c r="W640" t="s">
        <v>4574</v>
      </c>
      <c r="X640" t="s">
        <v>753</v>
      </c>
      <c r="Y640" t="s">
        <v>6</v>
      </c>
      <c r="Z640" t="s">
        <v>184</v>
      </c>
      <c r="AA640">
        <v>44435</v>
      </c>
      <c r="AB640" t="s">
        <v>4578</v>
      </c>
      <c r="AC640" t="s">
        <v>4579</v>
      </c>
      <c r="AD640">
        <v>23</v>
      </c>
    </row>
    <row r="641" spans="1:36">
      <c r="A641">
        <v>9017</v>
      </c>
      <c r="B641" t="s">
        <v>167</v>
      </c>
      <c r="C641" t="s">
        <v>4507</v>
      </c>
      <c r="D641" t="s">
        <v>922</v>
      </c>
      <c r="E641" t="s">
        <v>170</v>
      </c>
      <c r="F641" t="s">
        <v>4587</v>
      </c>
      <c r="G641" t="s">
        <v>4513</v>
      </c>
      <c r="H641" t="s">
        <v>4588</v>
      </c>
      <c r="I641" t="s">
        <v>4589</v>
      </c>
      <c r="J641" t="s">
        <v>4590</v>
      </c>
      <c r="K641" t="s">
        <v>4363</v>
      </c>
      <c r="L641" t="s">
        <v>927</v>
      </c>
      <c r="M641" t="s">
        <v>6</v>
      </c>
      <c r="N641">
        <v>44122</v>
      </c>
      <c r="P641">
        <v>41.4636528185613</v>
      </c>
      <c r="Q641">
        <v>-81.511905531461693</v>
      </c>
      <c r="U641" t="s">
        <v>914</v>
      </c>
      <c r="V641" t="s">
        <v>4591</v>
      </c>
      <c r="W641" t="s">
        <v>4592</v>
      </c>
      <c r="X641" t="s">
        <v>1347</v>
      </c>
      <c r="Y641" t="s">
        <v>6</v>
      </c>
      <c r="AB641" t="s">
        <v>4593</v>
      </c>
      <c r="AC641" t="s">
        <v>4594</v>
      </c>
      <c r="AD641">
        <v>29</v>
      </c>
    </row>
    <row r="642" spans="1:36">
      <c r="A642">
        <v>9018</v>
      </c>
      <c r="B642" t="s">
        <v>167</v>
      </c>
      <c r="C642" t="s">
        <v>4507</v>
      </c>
      <c r="D642" t="s">
        <v>4595</v>
      </c>
      <c r="E642" t="s">
        <v>170</v>
      </c>
      <c r="F642" t="s">
        <v>4596</v>
      </c>
      <c r="G642" t="s">
        <v>4513</v>
      </c>
      <c r="H642" t="s">
        <v>2130</v>
      </c>
      <c r="I642" t="s">
        <v>982</v>
      </c>
      <c r="J642" t="s">
        <v>4597</v>
      </c>
      <c r="K642" t="s">
        <v>3360</v>
      </c>
      <c r="L642" t="s">
        <v>753</v>
      </c>
      <c r="M642" t="s">
        <v>6</v>
      </c>
      <c r="N642" t="s">
        <v>4598</v>
      </c>
      <c r="O642" t="s">
        <v>4599</v>
      </c>
      <c r="P642">
        <v>42.552711758926201</v>
      </c>
      <c r="Q642">
        <v>-71.2782674599367</v>
      </c>
      <c r="U642" t="s">
        <v>4595</v>
      </c>
      <c r="V642" t="s">
        <v>982</v>
      </c>
      <c r="W642" t="s">
        <v>987</v>
      </c>
      <c r="X642" t="s">
        <v>753</v>
      </c>
      <c r="Y642" t="s">
        <v>6</v>
      </c>
      <c r="Z642" t="s">
        <v>184</v>
      </c>
      <c r="AA642">
        <v>44425</v>
      </c>
      <c r="AB642" t="s">
        <v>4600</v>
      </c>
      <c r="AC642" t="s">
        <v>4601</v>
      </c>
      <c r="AD642">
        <v>17</v>
      </c>
      <c r="AE642" t="s">
        <v>4603</v>
      </c>
      <c r="AJ642" t="s">
        <v>4602</v>
      </c>
    </row>
    <row r="643" spans="1:36">
      <c r="A643">
        <v>9019</v>
      </c>
      <c r="B643" t="s">
        <v>167</v>
      </c>
      <c r="C643" t="s">
        <v>4507</v>
      </c>
      <c r="D643" t="s">
        <v>4604</v>
      </c>
      <c r="E643" t="s">
        <v>197</v>
      </c>
      <c r="F643" t="s">
        <v>4605</v>
      </c>
      <c r="G643" t="s">
        <v>2072</v>
      </c>
      <c r="H643" t="s">
        <v>4606</v>
      </c>
      <c r="I643" t="s">
        <v>4607</v>
      </c>
      <c r="J643" t="s">
        <v>4608</v>
      </c>
      <c r="K643" t="s">
        <v>4609</v>
      </c>
      <c r="L643" t="s">
        <v>2452</v>
      </c>
      <c r="M643" t="s">
        <v>6</v>
      </c>
      <c r="N643" t="s">
        <v>4610</v>
      </c>
      <c r="O643" t="s">
        <v>4611</v>
      </c>
      <c r="P643">
        <v>41.384028825943403</v>
      </c>
      <c r="Q643">
        <v>-73.5316960048863</v>
      </c>
      <c r="R643">
        <v>35</v>
      </c>
      <c r="U643" t="s">
        <v>4612</v>
      </c>
      <c r="V643" t="s">
        <v>4607</v>
      </c>
      <c r="W643" t="s">
        <v>4609</v>
      </c>
      <c r="X643" t="s">
        <v>2452</v>
      </c>
      <c r="Y643" t="s">
        <v>6</v>
      </c>
      <c r="Z643" t="s">
        <v>184</v>
      </c>
      <c r="AA643">
        <v>44773</v>
      </c>
      <c r="AB643" t="s">
        <v>4613</v>
      </c>
      <c r="AC643" t="s">
        <v>4614</v>
      </c>
      <c r="AD643">
        <v>30</v>
      </c>
      <c r="AE643" t="s">
        <v>4615</v>
      </c>
    </row>
    <row r="644" spans="1:36">
      <c r="A644">
        <v>9020</v>
      </c>
      <c r="B644" t="s">
        <v>167</v>
      </c>
      <c r="C644" t="s">
        <v>4507</v>
      </c>
      <c r="D644" t="s">
        <v>4616</v>
      </c>
      <c r="E644" t="s">
        <v>197</v>
      </c>
      <c r="F644" t="s">
        <v>4616</v>
      </c>
      <c r="G644" t="s">
        <v>4617</v>
      </c>
      <c r="H644" t="s">
        <v>4618</v>
      </c>
      <c r="I644" t="s">
        <v>1618</v>
      </c>
      <c r="J644" t="s">
        <v>1619</v>
      </c>
      <c r="K644" t="s">
        <v>934</v>
      </c>
      <c r="L644" t="s">
        <v>435</v>
      </c>
      <c r="M644" t="s">
        <v>6</v>
      </c>
      <c r="N644">
        <v>49037</v>
      </c>
      <c r="O644" t="s">
        <v>1620</v>
      </c>
      <c r="P644">
        <v>42.3357616120662</v>
      </c>
      <c r="Q644">
        <v>-85.269506097448897</v>
      </c>
      <c r="R644">
        <v>40</v>
      </c>
      <c r="U644" t="s">
        <v>1621</v>
      </c>
      <c r="V644" t="s">
        <v>1618</v>
      </c>
      <c r="W644" t="s">
        <v>1623</v>
      </c>
      <c r="X644" t="s">
        <v>1624</v>
      </c>
      <c r="Y644" t="s">
        <v>1076</v>
      </c>
      <c r="Z644" t="s">
        <v>184</v>
      </c>
      <c r="AA644">
        <v>45088</v>
      </c>
      <c r="AB644" t="s">
        <v>1625</v>
      </c>
      <c r="AC644" t="s">
        <v>4619</v>
      </c>
      <c r="AD644">
        <v>21</v>
      </c>
    </row>
    <row r="645" spans="1:36">
      <c r="A645">
        <v>9021</v>
      </c>
      <c r="B645" t="s">
        <v>167</v>
      </c>
      <c r="C645" t="s">
        <v>4507</v>
      </c>
      <c r="D645" t="s">
        <v>4620</v>
      </c>
      <c r="E645" t="s">
        <v>170</v>
      </c>
      <c r="F645" t="s">
        <v>4620</v>
      </c>
      <c r="G645" t="s">
        <v>4513</v>
      </c>
      <c r="H645" t="s">
        <v>4621</v>
      </c>
      <c r="I645" t="s">
        <v>4622</v>
      </c>
      <c r="J645" t="s">
        <v>4623</v>
      </c>
      <c r="K645" t="s">
        <v>4624</v>
      </c>
      <c r="L645" t="s">
        <v>753</v>
      </c>
      <c r="M645" t="s">
        <v>6</v>
      </c>
      <c r="N645" t="s">
        <v>4625</v>
      </c>
      <c r="O645" t="s">
        <v>4626</v>
      </c>
      <c r="P645">
        <v>42.473324014247297</v>
      </c>
      <c r="Q645">
        <v>-71.256931017824201</v>
      </c>
      <c r="R645">
        <v>13</v>
      </c>
      <c r="U645" t="s">
        <v>4627</v>
      </c>
      <c r="V645" t="s">
        <v>4622</v>
      </c>
      <c r="W645" t="s">
        <v>4624</v>
      </c>
      <c r="X645" t="s">
        <v>753</v>
      </c>
      <c r="Y645" t="s">
        <v>6</v>
      </c>
      <c r="Z645" t="s">
        <v>184</v>
      </c>
      <c r="AA645">
        <v>44773</v>
      </c>
      <c r="AB645" t="s">
        <v>4628</v>
      </c>
      <c r="AC645" t="s">
        <v>4629</v>
      </c>
      <c r="AD645">
        <v>30</v>
      </c>
      <c r="AE645" t="s">
        <v>4630</v>
      </c>
    </row>
    <row r="646" spans="1:36">
      <c r="A646">
        <v>9022</v>
      </c>
      <c r="B646" t="s">
        <v>167</v>
      </c>
      <c r="C646" t="s">
        <v>4507</v>
      </c>
      <c r="D646" t="s">
        <v>4631</v>
      </c>
      <c r="E646" t="s">
        <v>197</v>
      </c>
      <c r="F646" t="s">
        <v>4631</v>
      </c>
      <c r="G646" t="s">
        <v>4552</v>
      </c>
      <c r="H646" t="s">
        <v>4632</v>
      </c>
      <c r="I646" t="s">
        <v>4073</v>
      </c>
      <c r="J646" t="s">
        <v>4633</v>
      </c>
      <c r="K646" t="s">
        <v>4634</v>
      </c>
      <c r="L646" t="s">
        <v>806</v>
      </c>
      <c r="M646" t="s">
        <v>6</v>
      </c>
      <c r="N646">
        <v>13902</v>
      </c>
      <c r="O646" t="s">
        <v>4076</v>
      </c>
      <c r="P646">
        <v>42.0895847383564</v>
      </c>
      <c r="Q646">
        <v>-75.9694089559069</v>
      </c>
      <c r="U646" t="s">
        <v>4631</v>
      </c>
      <c r="V646" t="s">
        <v>4073</v>
      </c>
      <c r="W646" t="s">
        <v>4634</v>
      </c>
      <c r="X646" t="s">
        <v>806</v>
      </c>
      <c r="Y646" t="s">
        <v>6</v>
      </c>
      <c r="Z646" t="s">
        <v>184</v>
      </c>
      <c r="AA646">
        <v>44443</v>
      </c>
      <c r="AB646" t="s">
        <v>4635</v>
      </c>
      <c r="AC646" t="s">
        <v>4636</v>
      </c>
      <c r="AD646">
        <v>21</v>
      </c>
      <c r="AE646" t="s">
        <v>4637</v>
      </c>
    </row>
    <row r="647" spans="1:36">
      <c r="A647">
        <v>9023</v>
      </c>
      <c r="B647" t="s">
        <v>167</v>
      </c>
      <c r="C647" t="s">
        <v>4507</v>
      </c>
      <c r="D647" t="s">
        <v>4638</v>
      </c>
      <c r="E647" t="s">
        <v>170</v>
      </c>
      <c r="F647" t="s">
        <v>3876</v>
      </c>
      <c r="G647" t="s">
        <v>4513</v>
      </c>
      <c r="H647" t="s">
        <v>4639</v>
      </c>
      <c r="I647" t="s">
        <v>4640</v>
      </c>
      <c r="J647" t="s">
        <v>4641</v>
      </c>
      <c r="K647" t="s">
        <v>4642</v>
      </c>
      <c r="L647" t="s">
        <v>753</v>
      </c>
      <c r="M647" t="s">
        <v>6</v>
      </c>
      <c r="N647" t="s">
        <v>4643</v>
      </c>
      <c r="O647" t="s">
        <v>4644</v>
      </c>
      <c r="P647">
        <v>42.162292999999998</v>
      </c>
      <c r="Q647">
        <v>-71.159040192000006</v>
      </c>
      <c r="R647">
        <v>6</v>
      </c>
      <c r="U647" t="s">
        <v>4638</v>
      </c>
      <c r="V647" t="s">
        <v>4645</v>
      </c>
      <c r="W647" t="s">
        <v>4642</v>
      </c>
      <c r="X647" t="s">
        <v>753</v>
      </c>
      <c r="Y647" t="s">
        <v>6</v>
      </c>
      <c r="Z647" t="s">
        <v>184</v>
      </c>
      <c r="AA647">
        <v>45084</v>
      </c>
      <c r="AB647" t="s">
        <v>861</v>
      </c>
      <c r="AC647" t="s">
        <v>4646</v>
      </c>
      <c r="AD647">
        <v>20</v>
      </c>
    </row>
    <row r="648" spans="1:36">
      <c r="A648">
        <v>9024</v>
      </c>
      <c r="B648" t="s">
        <v>167</v>
      </c>
      <c r="C648" t="s">
        <v>4507</v>
      </c>
      <c r="D648" t="s">
        <v>4647</v>
      </c>
      <c r="E648" t="s">
        <v>197</v>
      </c>
      <c r="F648" t="s">
        <v>4648</v>
      </c>
      <c r="G648" t="s">
        <v>4513</v>
      </c>
      <c r="H648" t="s">
        <v>4649</v>
      </c>
      <c r="I648" t="s">
        <v>4650</v>
      </c>
      <c r="J648" t="s">
        <v>4651</v>
      </c>
      <c r="K648" t="s">
        <v>2884</v>
      </c>
      <c r="L648" t="s">
        <v>4652</v>
      </c>
      <c r="M648" t="s">
        <v>6</v>
      </c>
      <c r="N648" t="s">
        <v>4653</v>
      </c>
      <c r="O648" t="s">
        <v>4654</v>
      </c>
      <c r="P648">
        <v>39.662300246467801</v>
      </c>
      <c r="Q648">
        <v>-75.755474529558597</v>
      </c>
      <c r="U648" t="s">
        <v>4655</v>
      </c>
      <c r="V648" t="s">
        <v>4650</v>
      </c>
      <c r="W648" t="s">
        <v>4656</v>
      </c>
      <c r="X648" t="s">
        <v>4652</v>
      </c>
      <c r="Y648" t="s">
        <v>6</v>
      </c>
      <c r="Z648" t="s">
        <v>184</v>
      </c>
      <c r="AA648">
        <v>44443</v>
      </c>
      <c r="AB648" t="s">
        <v>861</v>
      </c>
      <c r="AC648" t="s">
        <v>4657</v>
      </c>
      <c r="AD648">
        <v>25</v>
      </c>
    </row>
    <row r="649" spans="1:36">
      <c r="A649">
        <v>9025</v>
      </c>
      <c r="B649" t="s">
        <v>167</v>
      </c>
      <c r="C649" t="s">
        <v>4507</v>
      </c>
      <c r="D649" t="s">
        <v>4658</v>
      </c>
      <c r="E649" t="s">
        <v>170</v>
      </c>
      <c r="F649" t="s">
        <v>4659</v>
      </c>
      <c r="G649" t="s">
        <v>4552</v>
      </c>
      <c r="H649" t="s">
        <v>4660</v>
      </c>
      <c r="I649" t="s">
        <v>4661</v>
      </c>
      <c r="J649" t="s">
        <v>4662</v>
      </c>
      <c r="K649" t="s">
        <v>4659</v>
      </c>
      <c r="L649" t="s">
        <v>435</v>
      </c>
      <c r="M649" t="s">
        <v>6</v>
      </c>
      <c r="N649" t="s">
        <v>4663</v>
      </c>
      <c r="O649" t="s">
        <v>4664</v>
      </c>
      <c r="P649">
        <v>42.639885019948998</v>
      </c>
      <c r="Q649">
        <v>-83.1728654007279</v>
      </c>
      <c r="R649">
        <v>30</v>
      </c>
      <c r="U649" t="s">
        <v>4665</v>
      </c>
      <c r="V649" t="s">
        <v>4661</v>
      </c>
      <c r="W649" t="s">
        <v>1648</v>
      </c>
      <c r="X649" t="s">
        <v>1649</v>
      </c>
      <c r="Y649" t="s">
        <v>1076</v>
      </c>
      <c r="Z649" t="s">
        <v>184</v>
      </c>
      <c r="AA649">
        <v>44443</v>
      </c>
      <c r="AB649" t="s">
        <v>4666</v>
      </c>
      <c r="AC649" t="s">
        <v>1651</v>
      </c>
      <c r="AD649">
        <v>22</v>
      </c>
      <c r="AE649" t="s">
        <v>4667</v>
      </c>
    </row>
    <row r="650" spans="1:36">
      <c r="A650">
        <v>9026</v>
      </c>
      <c r="B650" t="s">
        <v>167</v>
      </c>
      <c r="C650" t="s">
        <v>4507</v>
      </c>
      <c r="D650" t="s">
        <v>4100</v>
      </c>
      <c r="E650" t="s">
        <v>197</v>
      </c>
      <c r="F650" t="s">
        <v>4100</v>
      </c>
      <c r="G650" t="s">
        <v>4513</v>
      </c>
      <c r="H650" t="s">
        <v>4668</v>
      </c>
      <c r="I650" t="s">
        <v>4102</v>
      </c>
      <c r="J650" t="s">
        <v>4103</v>
      </c>
      <c r="K650" t="s">
        <v>4104</v>
      </c>
      <c r="L650" t="s">
        <v>1148</v>
      </c>
      <c r="M650" t="s">
        <v>6</v>
      </c>
      <c r="N650">
        <v>37404</v>
      </c>
      <c r="O650" t="s">
        <v>4105</v>
      </c>
      <c r="P650">
        <v>35.039288782713001</v>
      </c>
      <c r="Q650">
        <v>-85.286898760536005</v>
      </c>
      <c r="R650">
        <v>8</v>
      </c>
      <c r="U650" t="s">
        <v>4100</v>
      </c>
      <c r="V650" t="s">
        <v>4102</v>
      </c>
      <c r="W650" t="s">
        <v>4104</v>
      </c>
      <c r="X650" t="s">
        <v>1148</v>
      </c>
      <c r="Y650" t="s">
        <v>6</v>
      </c>
      <c r="Z650" t="s">
        <v>184</v>
      </c>
      <c r="AA650">
        <v>44773</v>
      </c>
      <c r="AB650" t="s">
        <v>4669</v>
      </c>
      <c r="AC650" t="s">
        <v>4107</v>
      </c>
      <c r="AD650">
        <v>14</v>
      </c>
    </row>
    <row r="651" spans="1:36">
      <c r="A651">
        <v>9027</v>
      </c>
      <c r="B651" t="s">
        <v>167</v>
      </c>
      <c r="C651" t="s">
        <v>4507</v>
      </c>
      <c r="D651" t="s">
        <v>4670</v>
      </c>
      <c r="E651" t="s">
        <v>170</v>
      </c>
      <c r="F651" t="s">
        <v>4671</v>
      </c>
      <c r="G651" t="s">
        <v>8</v>
      </c>
      <c r="H651" t="s">
        <v>4672</v>
      </c>
      <c r="I651" t="s">
        <v>4673</v>
      </c>
      <c r="J651" t="s">
        <v>4674</v>
      </c>
      <c r="K651" t="s">
        <v>1989</v>
      </c>
      <c r="L651" t="s">
        <v>435</v>
      </c>
      <c r="M651" t="s">
        <v>6</v>
      </c>
      <c r="N651">
        <v>48108</v>
      </c>
      <c r="O651" t="s">
        <v>4675</v>
      </c>
      <c r="P651">
        <v>42.232587142438099</v>
      </c>
      <c r="Q651">
        <v>-83.731221929580201</v>
      </c>
      <c r="U651" t="s">
        <v>2635</v>
      </c>
      <c r="V651" t="s">
        <v>2632</v>
      </c>
      <c r="W651" t="s">
        <v>2636</v>
      </c>
      <c r="X651" t="s">
        <v>2637</v>
      </c>
      <c r="Y651" t="s">
        <v>918</v>
      </c>
      <c r="AB651" t="s">
        <v>4676</v>
      </c>
      <c r="AC651" t="s">
        <v>4677</v>
      </c>
      <c r="AD651">
        <v>27</v>
      </c>
    </row>
    <row r="652" spans="1:36">
      <c r="A652">
        <v>9028</v>
      </c>
      <c r="B652" t="s">
        <v>167</v>
      </c>
      <c r="C652" t="s">
        <v>4507</v>
      </c>
      <c r="D652" t="s">
        <v>4670</v>
      </c>
      <c r="E652" t="s">
        <v>170</v>
      </c>
      <c r="F652" t="s">
        <v>4678</v>
      </c>
      <c r="G652" t="s">
        <v>8</v>
      </c>
      <c r="H652" t="s">
        <v>4672</v>
      </c>
      <c r="I652" t="s">
        <v>4673</v>
      </c>
      <c r="J652" t="s">
        <v>4679</v>
      </c>
      <c r="K652" t="s">
        <v>4680</v>
      </c>
      <c r="L652" t="s">
        <v>249</v>
      </c>
      <c r="M652" t="s">
        <v>6</v>
      </c>
      <c r="N652">
        <v>90810</v>
      </c>
      <c r="P652">
        <v>33.834418695178698</v>
      </c>
      <c r="Q652">
        <v>-118.212247385711</v>
      </c>
      <c r="U652" t="s">
        <v>2635</v>
      </c>
      <c r="V652" t="s">
        <v>2632</v>
      </c>
      <c r="W652" t="s">
        <v>2636</v>
      </c>
      <c r="X652" t="s">
        <v>2637</v>
      </c>
      <c r="Y652" t="s">
        <v>918</v>
      </c>
      <c r="AB652" t="s">
        <v>4676</v>
      </c>
      <c r="AC652" t="s">
        <v>4681</v>
      </c>
      <c r="AD652">
        <v>27</v>
      </c>
    </row>
    <row r="653" spans="1:36">
      <c r="A653">
        <v>9029</v>
      </c>
      <c r="B653" t="s">
        <v>167</v>
      </c>
      <c r="C653" t="s">
        <v>4507</v>
      </c>
      <c r="D653" t="s">
        <v>4670</v>
      </c>
      <c r="E653" t="s">
        <v>170</v>
      </c>
      <c r="F653" t="s">
        <v>4682</v>
      </c>
      <c r="G653" t="s">
        <v>8</v>
      </c>
      <c r="H653" t="s">
        <v>4683</v>
      </c>
      <c r="I653" t="s">
        <v>4673</v>
      </c>
      <c r="J653" t="s">
        <v>4684</v>
      </c>
      <c r="K653" t="s">
        <v>4685</v>
      </c>
      <c r="L653" t="s">
        <v>435</v>
      </c>
      <c r="M653" t="s">
        <v>6</v>
      </c>
      <c r="N653">
        <v>48239</v>
      </c>
      <c r="P653">
        <v>42.375342815694097</v>
      </c>
      <c r="Q653">
        <v>-83.273469016081904</v>
      </c>
      <c r="U653" t="s">
        <v>2635</v>
      </c>
      <c r="V653" t="s">
        <v>2632</v>
      </c>
      <c r="W653" t="s">
        <v>2636</v>
      </c>
      <c r="X653" t="s">
        <v>2637</v>
      </c>
      <c r="Y653" t="s">
        <v>918</v>
      </c>
      <c r="AB653" t="s">
        <v>4676</v>
      </c>
      <c r="AC653" t="s">
        <v>4681</v>
      </c>
      <c r="AD653">
        <v>27</v>
      </c>
    </row>
    <row r="654" spans="1:36">
      <c r="A654">
        <v>9030</v>
      </c>
      <c r="B654" t="s">
        <v>167</v>
      </c>
      <c r="C654" t="s">
        <v>4507</v>
      </c>
      <c r="D654" t="s">
        <v>3455</v>
      </c>
      <c r="E654" t="s">
        <v>197</v>
      </c>
      <c r="F654" t="s">
        <v>3456</v>
      </c>
      <c r="G654" t="s">
        <v>4461</v>
      </c>
      <c r="H654" t="s">
        <v>4686</v>
      </c>
      <c r="I654" t="s">
        <v>3458</v>
      </c>
      <c r="J654" t="s">
        <v>3459</v>
      </c>
      <c r="K654" t="s">
        <v>3460</v>
      </c>
      <c r="L654" t="s">
        <v>3461</v>
      </c>
      <c r="M654" t="s">
        <v>6</v>
      </c>
      <c r="N654">
        <v>13069</v>
      </c>
      <c r="O654" t="s">
        <v>3462</v>
      </c>
      <c r="P654">
        <v>43.327447677849598</v>
      </c>
      <c r="Q654">
        <v>-76.418482088319607</v>
      </c>
      <c r="R654">
        <v>100</v>
      </c>
      <c r="U654" t="s">
        <v>3455</v>
      </c>
      <c r="V654" t="s">
        <v>3458</v>
      </c>
      <c r="W654" t="s">
        <v>3463</v>
      </c>
      <c r="X654" t="s">
        <v>2452</v>
      </c>
      <c r="Y654" t="s">
        <v>6</v>
      </c>
      <c r="Z654" t="s">
        <v>184</v>
      </c>
      <c r="AA654">
        <v>44930</v>
      </c>
      <c r="AB654" t="s">
        <v>861</v>
      </c>
      <c r="AC654" t="s">
        <v>4687</v>
      </c>
      <c r="AD654">
        <v>23</v>
      </c>
      <c r="AF654" t="s">
        <v>3465</v>
      </c>
      <c r="AG654" t="s">
        <v>3466</v>
      </c>
      <c r="AH654" t="s">
        <v>3467</v>
      </c>
      <c r="AJ654" t="s">
        <v>861</v>
      </c>
    </row>
    <row r="655" spans="1:36">
      <c r="A655">
        <v>9031</v>
      </c>
      <c r="B655" t="s">
        <v>167</v>
      </c>
      <c r="C655" t="s">
        <v>4507</v>
      </c>
      <c r="D655" t="s">
        <v>4688</v>
      </c>
      <c r="E655" t="s">
        <v>197</v>
      </c>
      <c r="F655" t="s">
        <v>4689</v>
      </c>
      <c r="G655" t="s">
        <v>4552</v>
      </c>
      <c r="H655" t="s">
        <v>4690</v>
      </c>
      <c r="I655" t="s">
        <v>4691</v>
      </c>
      <c r="J655" t="s">
        <v>4692</v>
      </c>
      <c r="K655" t="s">
        <v>2133</v>
      </c>
      <c r="L655" t="s">
        <v>806</v>
      </c>
      <c r="M655" t="s">
        <v>6</v>
      </c>
      <c r="N655">
        <v>14615</v>
      </c>
      <c r="O655" t="s">
        <v>4693</v>
      </c>
      <c r="P655">
        <v>43.197308376768802</v>
      </c>
      <c r="Q655">
        <v>-77.661275715137407</v>
      </c>
      <c r="U655" t="s">
        <v>4688</v>
      </c>
      <c r="V655" t="s">
        <v>4691</v>
      </c>
      <c r="W655" t="s">
        <v>4694</v>
      </c>
      <c r="X655" t="s">
        <v>4694</v>
      </c>
      <c r="Y655" t="s">
        <v>4695</v>
      </c>
      <c r="Z655" t="s">
        <v>184</v>
      </c>
      <c r="AA655">
        <v>44888</v>
      </c>
      <c r="AB655" t="s">
        <v>4696</v>
      </c>
      <c r="AC655" t="s">
        <v>4697</v>
      </c>
      <c r="AD655">
        <v>28</v>
      </c>
      <c r="AE655" t="s">
        <v>4698</v>
      </c>
    </row>
    <row r="656" spans="1:36">
      <c r="A656">
        <v>9032</v>
      </c>
      <c r="B656" t="s">
        <v>167</v>
      </c>
      <c r="C656" t="s">
        <v>4507</v>
      </c>
      <c r="D656" t="s">
        <v>6944</v>
      </c>
      <c r="E656" t="s">
        <v>197</v>
      </c>
      <c r="F656" t="s">
        <v>6996</v>
      </c>
      <c r="G656" t="s">
        <v>4513</v>
      </c>
      <c r="H656" t="s">
        <v>6947</v>
      </c>
      <c r="I656" t="s">
        <v>6998</v>
      </c>
      <c r="J656" t="s">
        <v>6945</v>
      </c>
      <c r="K656" t="s">
        <v>7078</v>
      </c>
      <c r="L656" t="s">
        <v>435</v>
      </c>
      <c r="M656" t="s">
        <v>6</v>
      </c>
      <c r="N656" t="s">
        <v>6946</v>
      </c>
      <c r="O656" t="s">
        <v>7074</v>
      </c>
      <c r="P656">
        <v>43.615243089930097</v>
      </c>
      <c r="Q656">
        <v>-84.200162003648103</v>
      </c>
      <c r="R656" t="s">
        <v>6838</v>
      </c>
      <c r="U656" t="s">
        <v>6944</v>
      </c>
      <c r="V656" t="s">
        <v>6998</v>
      </c>
      <c r="W656" t="s">
        <v>2308</v>
      </c>
      <c r="X656" t="s">
        <v>435</v>
      </c>
      <c r="Y656" t="s">
        <v>6</v>
      </c>
      <c r="Z656" t="s">
        <v>6997</v>
      </c>
      <c r="AA656">
        <v>45336</v>
      </c>
      <c r="AB656" t="s">
        <v>861</v>
      </c>
      <c r="AC656" t="s">
        <v>6984</v>
      </c>
      <c r="AD656">
        <v>30</v>
      </c>
      <c r="AF656" t="s">
        <v>6942</v>
      </c>
      <c r="AG656" t="s">
        <v>6943</v>
      </c>
      <c r="AH656" t="s">
        <v>7069</v>
      </c>
    </row>
    <row r="657" spans="1:34">
      <c r="A657">
        <v>9033</v>
      </c>
      <c r="B657" t="s">
        <v>167</v>
      </c>
      <c r="C657" t="s">
        <v>4507</v>
      </c>
      <c r="D657" t="s">
        <v>3517</v>
      </c>
      <c r="E657" t="s">
        <v>170</v>
      </c>
      <c r="F657" t="s">
        <v>4523</v>
      </c>
      <c r="G657" t="s">
        <v>4552</v>
      </c>
      <c r="H657" t="s">
        <v>4699</v>
      </c>
      <c r="I657" t="s">
        <v>1663</v>
      </c>
      <c r="J657" t="s">
        <v>4700</v>
      </c>
      <c r="K657" t="s">
        <v>1675</v>
      </c>
      <c r="L657" t="s">
        <v>486</v>
      </c>
      <c r="M657" t="s">
        <v>6</v>
      </c>
      <c r="N657">
        <v>64801</v>
      </c>
      <c r="O657" t="s">
        <v>1681</v>
      </c>
      <c r="P657">
        <v>37.094725920602201</v>
      </c>
      <c r="Q657">
        <v>-94.528379527252596</v>
      </c>
      <c r="U657" t="s">
        <v>3518</v>
      </c>
      <c r="V657" t="s">
        <v>1663</v>
      </c>
      <c r="W657" t="s">
        <v>490</v>
      </c>
      <c r="X657" t="s">
        <v>486</v>
      </c>
      <c r="Y657" t="s">
        <v>6</v>
      </c>
      <c r="Z657" t="s">
        <v>184</v>
      </c>
      <c r="AA657">
        <v>44415</v>
      </c>
      <c r="AB657" t="s">
        <v>1677</v>
      </c>
      <c r="AC657" t="s">
        <v>1670</v>
      </c>
      <c r="AD657">
        <v>23</v>
      </c>
      <c r="AE657" t="s">
        <v>4701</v>
      </c>
    </row>
    <row r="658" spans="1:34">
      <c r="A658">
        <v>9034</v>
      </c>
      <c r="B658" t="s">
        <v>167</v>
      </c>
      <c r="C658" t="s">
        <v>4507</v>
      </c>
      <c r="D658" t="s">
        <v>3517</v>
      </c>
      <c r="E658" t="s">
        <v>170</v>
      </c>
      <c r="F658" t="s">
        <v>4702</v>
      </c>
      <c r="G658" t="s">
        <v>4552</v>
      </c>
      <c r="H658" t="s">
        <v>4703</v>
      </c>
      <c r="I658" t="s">
        <v>1663</v>
      </c>
      <c r="J658" t="s">
        <v>4704</v>
      </c>
      <c r="K658" t="s">
        <v>4705</v>
      </c>
      <c r="L658" t="s">
        <v>4298</v>
      </c>
      <c r="M658" t="s">
        <v>6</v>
      </c>
      <c r="N658" t="s">
        <v>4706</v>
      </c>
      <c r="O658" t="s">
        <v>4707</v>
      </c>
      <c r="P658">
        <v>41.642313134251197</v>
      </c>
      <c r="Q658">
        <v>-71.493872488801102</v>
      </c>
      <c r="U658" t="s">
        <v>3518</v>
      </c>
      <c r="V658" t="s">
        <v>1663</v>
      </c>
      <c r="W658" t="s">
        <v>490</v>
      </c>
      <c r="X658" t="s">
        <v>486</v>
      </c>
      <c r="Y658" t="s">
        <v>6</v>
      </c>
      <c r="Z658" t="s">
        <v>184</v>
      </c>
      <c r="AA658">
        <v>44415</v>
      </c>
      <c r="AB658" t="s">
        <v>1677</v>
      </c>
      <c r="AC658" t="s">
        <v>1670</v>
      </c>
      <c r="AD658">
        <v>23</v>
      </c>
      <c r="AE658" t="s">
        <v>4701</v>
      </c>
    </row>
    <row r="659" spans="1:34">
      <c r="A659">
        <v>9035</v>
      </c>
      <c r="B659" t="s">
        <v>167</v>
      </c>
      <c r="C659" t="s">
        <v>4507</v>
      </c>
      <c r="D659" t="s">
        <v>4708</v>
      </c>
      <c r="E659" t="s">
        <v>197</v>
      </c>
      <c r="F659" t="s">
        <v>4709</v>
      </c>
      <c r="G659" t="s">
        <v>4513</v>
      </c>
      <c r="H659" t="s">
        <v>4710</v>
      </c>
      <c r="I659" t="s">
        <v>4711</v>
      </c>
      <c r="J659" t="s">
        <v>4712</v>
      </c>
      <c r="K659" t="s">
        <v>824</v>
      </c>
      <c r="L659" t="s">
        <v>249</v>
      </c>
      <c r="M659" t="s">
        <v>6</v>
      </c>
      <c r="N659">
        <v>94538</v>
      </c>
      <c r="O659" t="s">
        <v>4713</v>
      </c>
      <c r="P659">
        <v>37.479378018689403</v>
      </c>
      <c r="Q659">
        <v>-121.94484534474201</v>
      </c>
      <c r="U659" t="s">
        <v>4708</v>
      </c>
      <c r="V659" t="s">
        <v>4711</v>
      </c>
      <c r="W659" t="s">
        <v>824</v>
      </c>
      <c r="X659" t="s">
        <v>249</v>
      </c>
      <c r="Y659" t="s">
        <v>6</v>
      </c>
      <c r="Z659" t="s">
        <v>184</v>
      </c>
      <c r="AA659">
        <v>44890</v>
      </c>
      <c r="AB659" t="s">
        <v>4714</v>
      </c>
      <c r="AC659" t="s">
        <v>4715</v>
      </c>
      <c r="AD659">
        <v>13</v>
      </c>
      <c r="AE659" t="s">
        <v>4716</v>
      </c>
    </row>
    <row r="660" spans="1:34">
      <c r="A660">
        <v>9036</v>
      </c>
      <c r="B660" t="s">
        <v>167</v>
      </c>
      <c r="C660" t="s">
        <v>4507</v>
      </c>
      <c r="D660" t="s">
        <v>4717</v>
      </c>
      <c r="E660" t="s">
        <v>170</v>
      </c>
      <c r="F660" t="s">
        <v>4718</v>
      </c>
      <c r="G660" t="s">
        <v>8</v>
      </c>
      <c r="H660" t="s">
        <v>4719</v>
      </c>
      <c r="I660" t="s">
        <v>4720</v>
      </c>
      <c r="J660" t="s">
        <v>4721</v>
      </c>
      <c r="K660" t="s">
        <v>4722</v>
      </c>
      <c r="L660" t="s">
        <v>249</v>
      </c>
      <c r="M660" t="s">
        <v>6</v>
      </c>
      <c r="N660">
        <v>94304</v>
      </c>
      <c r="O660" t="s">
        <v>4723</v>
      </c>
      <c r="P660">
        <v>37.397138042901197</v>
      </c>
      <c r="Q660">
        <v>-122.145676969036</v>
      </c>
      <c r="U660" t="s">
        <v>4718</v>
      </c>
      <c r="V660" t="s">
        <v>4720</v>
      </c>
      <c r="W660" t="s">
        <v>4724</v>
      </c>
      <c r="X660" t="s">
        <v>249</v>
      </c>
      <c r="Y660" t="s">
        <v>6</v>
      </c>
      <c r="Z660" t="s">
        <v>184</v>
      </c>
      <c r="AA660">
        <v>44443</v>
      </c>
      <c r="AB660" t="s">
        <v>4725</v>
      </c>
      <c r="AC660" t="s">
        <v>4726</v>
      </c>
      <c r="AD660">
        <v>30</v>
      </c>
      <c r="AE660" t="s">
        <v>4727</v>
      </c>
    </row>
    <row r="661" spans="1:34">
      <c r="A661">
        <v>9037</v>
      </c>
      <c r="B661" t="s">
        <v>167</v>
      </c>
      <c r="C661" t="s">
        <v>4507</v>
      </c>
      <c r="D661" t="s">
        <v>6950</v>
      </c>
      <c r="E661" t="s">
        <v>197</v>
      </c>
      <c r="F661" t="s">
        <v>6951</v>
      </c>
      <c r="G661" t="s">
        <v>4552</v>
      </c>
      <c r="H661" t="s">
        <v>6954</v>
      </c>
      <c r="I661" t="s">
        <v>6999</v>
      </c>
      <c r="J661" t="s">
        <v>6952</v>
      </c>
      <c r="K661" t="s">
        <v>7073</v>
      </c>
      <c r="L661" t="s">
        <v>1287</v>
      </c>
      <c r="M661" t="s">
        <v>6</v>
      </c>
      <c r="N661" t="s">
        <v>6953</v>
      </c>
      <c r="O661" t="s">
        <v>7075</v>
      </c>
      <c r="P661">
        <v>40.228355822257903</v>
      </c>
      <c r="Q661">
        <v>-75.068549519171796</v>
      </c>
      <c r="R661" t="s">
        <v>6930</v>
      </c>
      <c r="U661" t="s">
        <v>6950</v>
      </c>
      <c r="V661" t="s">
        <v>7000</v>
      </c>
      <c r="W661" t="s">
        <v>7073</v>
      </c>
      <c r="X661" t="s">
        <v>1287</v>
      </c>
      <c r="Y661" t="s">
        <v>6</v>
      </c>
      <c r="Z661" t="s">
        <v>6997</v>
      </c>
      <c r="AA661">
        <v>45336</v>
      </c>
      <c r="AB661" t="s">
        <v>861</v>
      </c>
      <c r="AC661" t="s">
        <v>6985</v>
      </c>
      <c r="AD661">
        <v>30</v>
      </c>
      <c r="AF661" t="s">
        <v>6948</v>
      </c>
      <c r="AG661" t="s">
        <v>6949</v>
      </c>
      <c r="AH661" t="s">
        <v>7070</v>
      </c>
    </row>
    <row r="662" spans="1:34">
      <c r="A662">
        <v>9038</v>
      </c>
      <c r="B662" t="s">
        <v>167</v>
      </c>
      <c r="C662" t="s">
        <v>4507</v>
      </c>
      <c r="D662" t="s">
        <v>2686</v>
      </c>
      <c r="E662" t="s">
        <v>197</v>
      </c>
      <c r="F662" t="s">
        <v>2686</v>
      </c>
      <c r="G662" t="s">
        <v>8</v>
      </c>
      <c r="H662" t="s">
        <v>4728</v>
      </c>
      <c r="I662" t="s">
        <v>4729</v>
      </c>
      <c r="K662" t="s">
        <v>4730</v>
      </c>
      <c r="L662" t="s">
        <v>212</v>
      </c>
      <c r="M662" t="s">
        <v>7</v>
      </c>
      <c r="O662" t="s">
        <v>2691</v>
      </c>
      <c r="P662">
        <v>43.86036</v>
      </c>
      <c r="Q662">
        <v>-79.321520000000007</v>
      </c>
      <c r="U662" t="s">
        <v>2686</v>
      </c>
      <c r="V662" t="s">
        <v>4729</v>
      </c>
      <c r="W662" t="s">
        <v>1008</v>
      </c>
      <c r="X662" t="s">
        <v>1065</v>
      </c>
      <c r="Y662" t="s">
        <v>7</v>
      </c>
      <c r="Z662" t="s">
        <v>184</v>
      </c>
      <c r="AA662">
        <v>44890</v>
      </c>
      <c r="AB662" t="s">
        <v>4731</v>
      </c>
      <c r="AC662" t="s">
        <v>2693</v>
      </c>
      <c r="AD662">
        <v>23</v>
      </c>
      <c r="AE662" t="s">
        <v>4732</v>
      </c>
    </row>
    <row r="663" spans="1:34">
      <c r="A663">
        <v>9039</v>
      </c>
      <c r="B663" t="s">
        <v>167</v>
      </c>
      <c r="C663" t="s">
        <v>4507</v>
      </c>
      <c r="D663" t="s">
        <v>1035</v>
      </c>
      <c r="E663" t="s">
        <v>197</v>
      </c>
      <c r="F663" t="s">
        <v>1035</v>
      </c>
      <c r="G663" t="s">
        <v>4552</v>
      </c>
      <c r="H663" t="s">
        <v>4733</v>
      </c>
      <c r="I663" t="s">
        <v>1036</v>
      </c>
      <c r="J663" t="s">
        <v>1037</v>
      </c>
      <c r="K663" t="s">
        <v>1038</v>
      </c>
      <c r="L663" t="s">
        <v>249</v>
      </c>
      <c r="M663" t="s">
        <v>6</v>
      </c>
      <c r="N663">
        <v>92617</v>
      </c>
      <c r="O663" t="s">
        <v>1039</v>
      </c>
      <c r="P663">
        <v>33.642878167885698</v>
      </c>
      <c r="Q663">
        <v>-117.855440272065</v>
      </c>
      <c r="R663">
        <v>71</v>
      </c>
      <c r="U663" t="s">
        <v>1035</v>
      </c>
      <c r="V663" t="s">
        <v>1036</v>
      </c>
      <c r="W663" t="s">
        <v>1038</v>
      </c>
      <c r="X663" t="s">
        <v>249</v>
      </c>
      <c r="Y663" t="s">
        <v>6</v>
      </c>
      <c r="Z663" t="s">
        <v>184</v>
      </c>
      <c r="AA663">
        <v>44890</v>
      </c>
      <c r="AB663" t="s">
        <v>4734</v>
      </c>
      <c r="AC663" t="s">
        <v>1042</v>
      </c>
      <c r="AD663">
        <v>18</v>
      </c>
      <c r="AE663" t="s">
        <v>4735</v>
      </c>
    </row>
    <row r="664" spans="1:34">
      <c r="A664">
        <v>9040</v>
      </c>
      <c r="B664" t="s">
        <v>167</v>
      </c>
      <c r="C664" t="s">
        <v>4507</v>
      </c>
      <c r="D664" t="s">
        <v>3536</v>
      </c>
      <c r="E664" t="s">
        <v>197</v>
      </c>
      <c r="F664" t="s">
        <v>4736</v>
      </c>
      <c r="G664" t="s">
        <v>4513</v>
      </c>
      <c r="H664" t="s">
        <v>4737</v>
      </c>
      <c r="I664" t="s">
        <v>3539</v>
      </c>
      <c r="J664" t="s">
        <v>3540</v>
      </c>
      <c r="K664" t="s">
        <v>3541</v>
      </c>
      <c r="L664" t="s">
        <v>3430</v>
      </c>
      <c r="M664" t="s">
        <v>6</v>
      </c>
      <c r="N664">
        <v>97355</v>
      </c>
      <c r="O664" t="s">
        <v>4738</v>
      </c>
      <c r="P664">
        <v>44.549052367809303</v>
      </c>
      <c r="Q664">
        <v>-122.91976220768601</v>
      </c>
      <c r="R664">
        <v>15</v>
      </c>
      <c r="U664" t="s">
        <v>3536</v>
      </c>
      <c r="V664" t="s">
        <v>3543</v>
      </c>
      <c r="W664" t="s">
        <v>3541</v>
      </c>
      <c r="X664" t="s">
        <v>3430</v>
      </c>
      <c r="Y664" t="s">
        <v>6</v>
      </c>
      <c r="Z664" t="s">
        <v>184</v>
      </c>
      <c r="AA664">
        <v>45095</v>
      </c>
      <c r="AB664" t="s">
        <v>3544</v>
      </c>
      <c r="AC664" t="s">
        <v>4739</v>
      </c>
      <c r="AD664">
        <v>16</v>
      </c>
    </row>
    <row r="665" spans="1:34">
      <c r="A665">
        <v>9041</v>
      </c>
      <c r="B665" t="s">
        <v>167</v>
      </c>
      <c r="C665" t="s">
        <v>4507</v>
      </c>
      <c r="D665" t="s">
        <v>4740</v>
      </c>
      <c r="E665" t="s">
        <v>197</v>
      </c>
      <c r="F665" t="s">
        <v>4741</v>
      </c>
      <c r="G665" t="s">
        <v>4552</v>
      </c>
      <c r="H665" t="s">
        <v>4742</v>
      </c>
      <c r="I665" t="s">
        <v>4743</v>
      </c>
      <c r="J665" t="s">
        <v>4744</v>
      </c>
      <c r="K665" t="s">
        <v>4745</v>
      </c>
      <c r="L665" t="s">
        <v>226</v>
      </c>
      <c r="M665" t="s">
        <v>7</v>
      </c>
      <c r="N665" t="s">
        <v>4746</v>
      </c>
      <c r="O665" t="s">
        <v>4747</v>
      </c>
      <c r="P665">
        <v>49.214055623117602</v>
      </c>
      <c r="Q665">
        <v>-122.66600448689</v>
      </c>
      <c r="U665" t="s">
        <v>4748</v>
      </c>
      <c r="V665" t="s">
        <v>4743</v>
      </c>
      <c r="W665" t="s">
        <v>4749</v>
      </c>
      <c r="X665" t="s">
        <v>4749</v>
      </c>
      <c r="Y665" t="s">
        <v>3439</v>
      </c>
      <c r="Z665" t="s">
        <v>184</v>
      </c>
      <c r="AA665">
        <v>44435</v>
      </c>
      <c r="AB665" t="s">
        <v>4750</v>
      </c>
      <c r="AC665" t="s">
        <v>4751</v>
      </c>
      <c r="AD665">
        <v>22</v>
      </c>
    </row>
    <row r="666" spans="1:34">
      <c r="A666">
        <v>9042</v>
      </c>
      <c r="B666" t="s">
        <v>167</v>
      </c>
      <c r="C666" t="s">
        <v>4507</v>
      </c>
      <c r="D666" t="s">
        <v>4752</v>
      </c>
      <c r="E666" t="s">
        <v>197</v>
      </c>
      <c r="F666" t="s">
        <v>4752</v>
      </c>
      <c r="G666" t="s">
        <v>4509</v>
      </c>
      <c r="H666" t="s">
        <v>4753</v>
      </c>
      <c r="I666" t="s">
        <v>4754</v>
      </c>
      <c r="J666" t="s">
        <v>4755</v>
      </c>
      <c r="K666" t="s">
        <v>4756</v>
      </c>
      <c r="L666" t="s">
        <v>993</v>
      </c>
      <c r="M666" t="s">
        <v>6</v>
      </c>
      <c r="N666">
        <v>53080</v>
      </c>
      <c r="O666" t="s">
        <v>4757</v>
      </c>
      <c r="P666">
        <v>43.390432999616898</v>
      </c>
      <c r="Q666">
        <v>-87.951106429221596</v>
      </c>
      <c r="U666" t="s">
        <v>4752</v>
      </c>
      <c r="V666" t="s">
        <v>4754</v>
      </c>
      <c r="W666" t="s">
        <v>4756</v>
      </c>
      <c r="X666" t="s">
        <v>993</v>
      </c>
      <c r="Y666" t="s">
        <v>6</v>
      </c>
      <c r="Z666" t="s">
        <v>184</v>
      </c>
      <c r="AA666">
        <v>44435</v>
      </c>
      <c r="AB666" t="s">
        <v>4758</v>
      </c>
      <c r="AC666" t="s">
        <v>4759</v>
      </c>
      <c r="AD666">
        <v>17</v>
      </c>
    </row>
    <row r="667" spans="1:34">
      <c r="A667">
        <v>9043</v>
      </c>
      <c r="B667" t="s">
        <v>167</v>
      </c>
      <c r="C667" t="s">
        <v>4507</v>
      </c>
      <c r="D667" t="s">
        <v>4760</v>
      </c>
      <c r="E667" t="s">
        <v>197</v>
      </c>
      <c r="F667" t="s">
        <v>4761</v>
      </c>
      <c r="G667" t="s">
        <v>4552</v>
      </c>
      <c r="H667" t="s">
        <v>4762</v>
      </c>
      <c r="I667" t="s">
        <v>4763</v>
      </c>
      <c r="J667" t="s">
        <v>4764</v>
      </c>
      <c r="K667" t="s">
        <v>4765</v>
      </c>
      <c r="L667" t="s">
        <v>249</v>
      </c>
      <c r="M667" t="s">
        <v>6</v>
      </c>
      <c r="N667">
        <v>94545</v>
      </c>
      <c r="O667" t="s">
        <v>4766</v>
      </c>
      <c r="P667">
        <v>37.640880727931098</v>
      </c>
      <c r="Q667">
        <v>-122.13744191798</v>
      </c>
      <c r="R667">
        <v>67</v>
      </c>
      <c r="U667" t="s">
        <v>4767</v>
      </c>
      <c r="V667" t="s">
        <v>4763</v>
      </c>
      <c r="W667" t="s">
        <v>4768</v>
      </c>
      <c r="X667" t="s">
        <v>4769</v>
      </c>
      <c r="Y667" t="s">
        <v>1076</v>
      </c>
      <c r="Z667" t="s">
        <v>184</v>
      </c>
      <c r="AA667">
        <v>44779</v>
      </c>
      <c r="AB667" t="s">
        <v>4770</v>
      </c>
      <c r="AC667" t="s">
        <v>4771</v>
      </c>
      <c r="AD667">
        <v>29</v>
      </c>
    </row>
    <row r="668" spans="1:34">
      <c r="A668">
        <v>9044</v>
      </c>
      <c r="B668" t="s">
        <v>167</v>
      </c>
      <c r="C668" t="s">
        <v>4507</v>
      </c>
      <c r="D668" t="s">
        <v>2743</v>
      </c>
      <c r="E668" t="s">
        <v>170</v>
      </c>
      <c r="F668" t="s">
        <v>4772</v>
      </c>
      <c r="G668" t="s">
        <v>4509</v>
      </c>
      <c r="H668" t="s">
        <v>4773</v>
      </c>
      <c r="I668" t="s">
        <v>2745</v>
      </c>
      <c r="J668" t="s">
        <v>4774</v>
      </c>
      <c r="K668" t="s">
        <v>2000</v>
      </c>
      <c r="L668" t="s">
        <v>212</v>
      </c>
      <c r="M668" t="s">
        <v>7</v>
      </c>
      <c r="N668" t="s">
        <v>4775</v>
      </c>
      <c r="O668" t="s">
        <v>4776</v>
      </c>
      <c r="P668">
        <v>42.303280173782198</v>
      </c>
      <c r="Q668">
        <v>-83.022206802486494</v>
      </c>
      <c r="U668" t="s">
        <v>2743</v>
      </c>
      <c r="V668" t="s">
        <v>2745</v>
      </c>
      <c r="W668" t="s">
        <v>1083</v>
      </c>
      <c r="X668" t="s">
        <v>435</v>
      </c>
      <c r="Y668" t="s">
        <v>6</v>
      </c>
      <c r="Z668" t="s">
        <v>184</v>
      </c>
      <c r="AA668">
        <v>44435</v>
      </c>
      <c r="AB668" t="s">
        <v>861</v>
      </c>
      <c r="AC668" t="s">
        <v>4777</v>
      </c>
      <c r="AD668">
        <v>20</v>
      </c>
    </row>
    <row r="669" spans="1:34">
      <c r="A669">
        <v>9045</v>
      </c>
      <c r="B669" t="s">
        <v>167</v>
      </c>
      <c r="C669" t="s">
        <v>4507</v>
      </c>
      <c r="D669" t="s">
        <v>4784</v>
      </c>
      <c r="E669" t="s">
        <v>170</v>
      </c>
      <c r="F669" t="s">
        <v>2408</v>
      </c>
      <c r="G669" t="s">
        <v>4513</v>
      </c>
      <c r="H669" t="s">
        <v>4785</v>
      </c>
      <c r="I669" t="s">
        <v>1070</v>
      </c>
      <c r="J669" t="s">
        <v>4780</v>
      </c>
      <c r="K669" t="s">
        <v>4781</v>
      </c>
      <c r="L669" t="s">
        <v>927</v>
      </c>
      <c r="M669" t="s">
        <v>3834</v>
      </c>
      <c r="N669">
        <v>44131</v>
      </c>
      <c r="O669" t="s">
        <v>4782</v>
      </c>
      <c r="P669">
        <v>41.362788396854</v>
      </c>
      <c r="Q669">
        <v>-81.624700485464601</v>
      </c>
      <c r="U669" t="s">
        <v>1072</v>
      </c>
      <c r="V669" t="s">
        <v>1070</v>
      </c>
      <c r="W669" t="s">
        <v>1074</v>
      </c>
      <c r="Y669" t="s">
        <v>1076</v>
      </c>
      <c r="Z669" t="s">
        <v>184</v>
      </c>
      <c r="AA669">
        <v>45090</v>
      </c>
      <c r="AB669" t="s">
        <v>4786</v>
      </c>
      <c r="AC669" t="s">
        <v>1803</v>
      </c>
      <c r="AD669">
        <v>27</v>
      </c>
    </row>
    <row r="670" spans="1:34">
      <c r="A670">
        <v>9046</v>
      </c>
      <c r="B670" t="s">
        <v>167</v>
      </c>
      <c r="C670" t="s">
        <v>4507</v>
      </c>
      <c r="D670" t="s">
        <v>4784</v>
      </c>
      <c r="E670" t="s">
        <v>170</v>
      </c>
      <c r="F670" t="s">
        <v>4787</v>
      </c>
      <c r="G670" t="s">
        <v>8</v>
      </c>
      <c r="H670" t="s">
        <v>4788</v>
      </c>
      <c r="I670" t="s">
        <v>1070</v>
      </c>
      <c r="J670" t="s">
        <v>4789</v>
      </c>
      <c r="K670" t="s">
        <v>824</v>
      </c>
      <c r="L670" t="s">
        <v>249</v>
      </c>
      <c r="M670" t="s">
        <v>6</v>
      </c>
      <c r="N670">
        <v>94538</v>
      </c>
      <c r="O670" t="s">
        <v>4782</v>
      </c>
      <c r="P670">
        <v>37.4634510868947</v>
      </c>
      <c r="Q670">
        <v>-121.925105931478</v>
      </c>
      <c r="U670" t="s">
        <v>1072</v>
      </c>
      <c r="V670" t="s">
        <v>1070</v>
      </c>
      <c r="W670" t="s">
        <v>1074</v>
      </c>
      <c r="Y670" t="s">
        <v>1076</v>
      </c>
      <c r="Z670" t="s">
        <v>184</v>
      </c>
      <c r="AA670">
        <v>45090</v>
      </c>
      <c r="AB670" t="s">
        <v>4786</v>
      </c>
      <c r="AC670" t="s">
        <v>1803</v>
      </c>
      <c r="AD670">
        <v>27</v>
      </c>
    </row>
    <row r="671" spans="1:34">
      <c r="A671">
        <v>9047</v>
      </c>
      <c r="B671" t="s">
        <v>167</v>
      </c>
      <c r="C671" t="s">
        <v>4507</v>
      </c>
      <c r="D671" t="s">
        <v>4778</v>
      </c>
      <c r="E671" t="s">
        <v>170</v>
      </c>
      <c r="F671" t="s">
        <v>126</v>
      </c>
      <c r="G671" t="s">
        <v>4509</v>
      </c>
      <c r="H671" t="s">
        <v>4779</v>
      </c>
      <c r="I671" t="s">
        <v>1070</v>
      </c>
      <c r="J671" t="s">
        <v>4780</v>
      </c>
      <c r="K671" t="s">
        <v>4781</v>
      </c>
      <c r="L671" t="s">
        <v>927</v>
      </c>
      <c r="M671" t="s">
        <v>6</v>
      </c>
      <c r="N671">
        <v>44131</v>
      </c>
      <c r="O671" t="s">
        <v>4782</v>
      </c>
      <c r="P671">
        <v>41.362816580334901</v>
      </c>
      <c r="Q671">
        <v>-81.624614654749493</v>
      </c>
      <c r="U671" t="s">
        <v>1072</v>
      </c>
      <c r="V671" t="s">
        <v>1070</v>
      </c>
      <c r="W671" t="s">
        <v>1074</v>
      </c>
      <c r="Y671" t="s">
        <v>1076</v>
      </c>
      <c r="Z671" t="s">
        <v>184</v>
      </c>
      <c r="AA671">
        <v>45090</v>
      </c>
      <c r="AB671" t="s">
        <v>4783</v>
      </c>
      <c r="AC671" t="s">
        <v>1803</v>
      </c>
      <c r="AD671">
        <v>27</v>
      </c>
    </row>
    <row r="672" spans="1:34">
      <c r="A672">
        <v>9048</v>
      </c>
      <c r="B672" t="s">
        <v>167</v>
      </c>
      <c r="C672" t="s">
        <v>4507</v>
      </c>
      <c r="D672" t="s">
        <v>4790</v>
      </c>
      <c r="E672" t="s">
        <v>197</v>
      </c>
      <c r="F672" t="s">
        <v>4790</v>
      </c>
      <c r="G672" t="s">
        <v>4552</v>
      </c>
      <c r="H672" t="s">
        <v>4791</v>
      </c>
      <c r="I672" t="s">
        <v>4792</v>
      </c>
      <c r="J672" t="s">
        <v>4793</v>
      </c>
      <c r="K672" t="s">
        <v>2133</v>
      </c>
      <c r="L672" t="s">
        <v>806</v>
      </c>
      <c r="M672" t="s">
        <v>6</v>
      </c>
      <c r="N672">
        <v>14615</v>
      </c>
      <c r="P672">
        <v>43.201962306288699</v>
      </c>
      <c r="Q672">
        <v>-77.629025076192093</v>
      </c>
      <c r="U672" t="s">
        <v>4794</v>
      </c>
      <c r="V672" t="s">
        <v>4792</v>
      </c>
      <c r="W672" t="s">
        <v>2133</v>
      </c>
      <c r="X672" t="s">
        <v>806</v>
      </c>
      <c r="Y672" t="s">
        <v>6</v>
      </c>
      <c r="Z672" t="s">
        <v>184</v>
      </c>
      <c r="AA672">
        <v>44434</v>
      </c>
      <c r="AB672" t="s">
        <v>4795</v>
      </c>
      <c r="AC672" t="s">
        <v>4796</v>
      </c>
      <c r="AD672">
        <v>19</v>
      </c>
    </row>
    <row r="673" spans="1:34">
      <c r="A673">
        <v>9049</v>
      </c>
      <c r="B673" t="s">
        <v>167</v>
      </c>
      <c r="C673" t="s">
        <v>4507</v>
      </c>
      <c r="D673" t="s">
        <v>4797</v>
      </c>
      <c r="E673" t="s">
        <v>197</v>
      </c>
      <c r="F673" t="s">
        <v>4798</v>
      </c>
      <c r="G673" t="s">
        <v>4552</v>
      </c>
      <c r="H673" t="s">
        <v>4799</v>
      </c>
      <c r="I673" t="s">
        <v>1091</v>
      </c>
      <c r="J673" t="s">
        <v>4800</v>
      </c>
      <c r="K673" t="s">
        <v>1322</v>
      </c>
      <c r="L673" t="s">
        <v>359</v>
      </c>
      <c r="M673" t="s">
        <v>6</v>
      </c>
      <c r="N673">
        <v>98837</v>
      </c>
      <c r="O673" t="s">
        <v>1094</v>
      </c>
      <c r="P673">
        <v>47.135893560241797</v>
      </c>
      <c r="Q673">
        <v>-119.199546358134</v>
      </c>
      <c r="R673" t="s">
        <v>4801</v>
      </c>
      <c r="U673" t="s">
        <v>1096</v>
      </c>
      <c r="V673" t="s">
        <v>1091</v>
      </c>
      <c r="W673" t="s">
        <v>1093</v>
      </c>
      <c r="X673" t="s">
        <v>359</v>
      </c>
      <c r="Y673" t="s">
        <v>6</v>
      </c>
      <c r="Z673" t="s">
        <v>184</v>
      </c>
      <c r="AA673">
        <v>44435</v>
      </c>
      <c r="AB673" t="s">
        <v>4802</v>
      </c>
      <c r="AC673" t="s">
        <v>6715</v>
      </c>
      <c r="AD673">
        <v>24</v>
      </c>
      <c r="AE673" t="s">
        <v>4803</v>
      </c>
    </row>
    <row r="674" spans="1:34">
      <c r="A674">
        <v>9050</v>
      </c>
      <c r="B674" t="s">
        <v>167</v>
      </c>
      <c r="C674" t="s">
        <v>4507</v>
      </c>
      <c r="D674" t="s">
        <v>4797</v>
      </c>
      <c r="E674" t="s">
        <v>197</v>
      </c>
      <c r="F674" t="s">
        <v>4804</v>
      </c>
      <c r="G674" t="s">
        <v>8</v>
      </c>
      <c r="H674" t="s">
        <v>4805</v>
      </c>
      <c r="I674" t="s">
        <v>1091</v>
      </c>
      <c r="J674" t="s">
        <v>4806</v>
      </c>
      <c r="K674" t="s">
        <v>1093</v>
      </c>
      <c r="L674" t="s">
        <v>359</v>
      </c>
      <c r="M674" t="s">
        <v>6</v>
      </c>
      <c r="N674">
        <v>98072</v>
      </c>
      <c r="O674" t="s">
        <v>1094</v>
      </c>
      <c r="P674">
        <v>47.782048681228098</v>
      </c>
      <c r="Q674">
        <v>-122.15435580228799</v>
      </c>
      <c r="R674">
        <v>50</v>
      </c>
      <c r="U674" t="s">
        <v>1096</v>
      </c>
      <c r="V674" t="s">
        <v>1091</v>
      </c>
      <c r="W674" t="s">
        <v>1093</v>
      </c>
      <c r="X674" t="s">
        <v>359</v>
      </c>
      <c r="Y674" t="s">
        <v>6</v>
      </c>
      <c r="Z674" t="s">
        <v>184</v>
      </c>
      <c r="AA674">
        <v>44435</v>
      </c>
      <c r="AB674" t="s">
        <v>4807</v>
      </c>
      <c r="AC674" t="s">
        <v>6715</v>
      </c>
      <c r="AD674">
        <v>24</v>
      </c>
    </row>
    <row r="675" spans="1:34">
      <c r="A675">
        <v>9051</v>
      </c>
      <c r="B675" t="s">
        <v>167</v>
      </c>
      <c r="C675" t="s">
        <v>4507</v>
      </c>
      <c r="D675" t="s">
        <v>4808</v>
      </c>
      <c r="E675" t="s">
        <v>197</v>
      </c>
      <c r="F675" t="s">
        <v>4809</v>
      </c>
      <c r="G675" t="s">
        <v>4509</v>
      </c>
      <c r="H675" t="s">
        <v>4810</v>
      </c>
      <c r="I675" t="s">
        <v>4811</v>
      </c>
      <c r="J675" t="s">
        <v>4812</v>
      </c>
      <c r="K675" t="s">
        <v>2916</v>
      </c>
      <c r="L675" t="s">
        <v>736</v>
      </c>
      <c r="M675" t="s">
        <v>6</v>
      </c>
      <c r="N675">
        <v>80503</v>
      </c>
      <c r="O675" t="s">
        <v>4813</v>
      </c>
      <c r="P675">
        <v>39.780937035996097</v>
      </c>
      <c r="Q675">
        <v>-105.166260060363</v>
      </c>
      <c r="U675" t="s">
        <v>4814</v>
      </c>
      <c r="V675" t="s">
        <v>4811</v>
      </c>
      <c r="W675" t="s">
        <v>2916</v>
      </c>
      <c r="X675" t="s">
        <v>736</v>
      </c>
      <c r="Y675" t="s">
        <v>6</v>
      </c>
      <c r="Z675" t="s">
        <v>184</v>
      </c>
      <c r="AA675">
        <v>44425</v>
      </c>
      <c r="AB675" t="s">
        <v>4815</v>
      </c>
      <c r="AC675" t="s">
        <v>4816</v>
      </c>
      <c r="AD675">
        <v>26</v>
      </c>
      <c r="AE675" t="s">
        <v>4817</v>
      </c>
    </row>
    <row r="676" spans="1:34">
      <c r="A676">
        <v>9052</v>
      </c>
      <c r="B676" t="s">
        <v>167</v>
      </c>
      <c r="C676" t="s">
        <v>4507</v>
      </c>
      <c r="D676" t="s">
        <v>4818</v>
      </c>
      <c r="E676" t="s">
        <v>197</v>
      </c>
      <c r="F676" t="s">
        <v>4819</v>
      </c>
      <c r="G676" t="s">
        <v>4513</v>
      </c>
      <c r="H676" t="s">
        <v>4264</v>
      </c>
      <c r="I676" t="s">
        <v>4820</v>
      </c>
      <c r="J676" t="s">
        <v>4821</v>
      </c>
      <c r="K676" t="s">
        <v>2075</v>
      </c>
      <c r="L676" t="s">
        <v>249</v>
      </c>
      <c r="M676" t="s">
        <v>6</v>
      </c>
      <c r="N676">
        <v>95120</v>
      </c>
      <c r="O676" t="s">
        <v>4822</v>
      </c>
      <c r="P676">
        <v>37.2105942896738</v>
      </c>
      <c r="Q676">
        <v>-121.80717090120601</v>
      </c>
      <c r="U676" t="s">
        <v>4818</v>
      </c>
      <c r="V676" t="s">
        <v>4820</v>
      </c>
      <c r="W676" t="s">
        <v>4823</v>
      </c>
      <c r="X676" t="s">
        <v>806</v>
      </c>
      <c r="Y676" t="s">
        <v>6</v>
      </c>
      <c r="AB676" t="s">
        <v>4824</v>
      </c>
      <c r="AC676" t="s">
        <v>4825</v>
      </c>
      <c r="AD676">
        <v>25</v>
      </c>
    </row>
    <row r="677" spans="1:34">
      <c r="A677">
        <v>9053</v>
      </c>
      <c r="B677" t="s">
        <v>6828</v>
      </c>
      <c r="C677" t="s">
        <v>4507</v>
      </c>
      <c r="D677" t="s">
        <v>6962</v>
      </c>
      <c r="E677" t="s">
        <v>170</v>
      </c>
      <c r="F677" t="s">
        <v>6963</v>
      </c>
      <c r="G677" t="s">
        <v>4513</v>
      </c>
      <c r="H677" t="s">
        <v>7236</v>
      </c>
      <c r="I677" t="s">
        <v>7003</v>
      </c>
      <c r="J677" t="s">
        <v>6964</v>
      </c>
      <c r="K677" t="s">
        <v>3033</v>
      </c>
      <c r="L677" t="s">
        <v>212</v>
      </c>
      <c r="M677" t="s">
        <v>7</v>
      </c>
      <c r="N677" t="s">
        <v>6965</v>
      </c>
      <c r="O677" t="s">
        <v>7077</v>
      </c>
      <c r="P677">
        <v>43.455857245390597</v>
      </c>
      <c r="Q677">
        <v>-80.561956761329</v>
      </c>
      <c r="R677" t="s">
        <v>1239</v>
      </c>
      <c r="U677" t="s">
        <v>6962</v>
      </c>
      <c r="V677" t="s">
        <v>7003</v>
      </c>
      <c r="W677" t="s">
        <v>3033</v>
      </c>
      <c r="X677" t="s">
        <v>212</v>
      </c>
      <c r="Y677" t="s">
        <v>7</v>
      </c>
      <c r="Z677" t="s">
        <v>6997</v>
      </c>
      <c r="AA677">
        <v>45336</v>
      </c>
      <c r="AB677" t="s">
        <v>861</v>
      </c>
      <c r="AC677" t="s">
        <v>6986</v>
      </c>
      <c r="AD677">
        <v>29</v>
      </c>
      <c r="AF677" t="s">
        <v>6960</v>
      </c>
      <c r="AG677" t="s">
        <v>6961</v>
      </c>
      <c r="AH677" t="s">
        <v>7071</v>
      </c>
    </row>
    <row r="678" spans="1:34">
      <c r="A678">
        <v>9054</v>
      </c>
      <c r="B678" t="s">
        <v>167</v>
      </c>
      <c r="C678" t="s">
        <v>4507</v>
      </c>
      <c r="D678" t="s">
        <v>4826</v>
      </c>
      <c r="E678" t="s">
        <v>197</v>
      </c>
      <c r="F678" t="s">
        <v>4826</v>
      </c>
      <c r="G678" t="s">
        <v>4552</v>
      </c>
      <c r="H678" t="s">
        <v>4827</v>
      </c>
      <c r="I678" t="s">
        <v>4828</v>
      </c>
      <c r="J678" t="s">
        <v>4829</v>
      </c>
      <c r="K678" t="s">
        <v>2375</v>
      </c>
      <c r="L678" t="s">
        <v>736</v>
      </c>
      <c r="M678" t="s">
        <v>6</v>
      </c>
      <c r="N678">
        <v>80127</v>
      </c>
      <c r="O678" t="s">
        <v>4830</v>
      </c>
      <c r="P678">
        <v>39.5692339168925</v>
      </c>
      <c r="Q678">
        <v>-105.12648145852</v>
      </c>
      <c r="U678" t="s">
        <v>4826</v>
      </c>
      <c r="V678" t="s">
        <v>4828</v>
      </c>
      <c r="W678" t="s">
        <v>2375</v>
      </c>
      <c r="X678" t="s">
        <v>736</v>
      </c>
      <c r="Y678" t="s">
        <v>6</v>
      </c>
      <c r="Z678" t="s">
        <v>184</v>
      </c>
      <c r="AA678">
        <v>44434</v>
      </c>
      <c r="AB678" t="s">
        <v>4831</v>
      </c>
      <c r="AC678" t="s">
        <v>4832</v>
      </c>
      <c r="AD678">
        <v>31</v>
      </c>
      <c r="AE678" t="s">
        <v>4833</v>
      </c>
    </row>
    <row r="679" spans="1:34">
      <c r="A679">
        <v>9055</v>
      </c>
      <c r="B679" t="s">
        <v>230</v>
      </c>
      <c r="C679" t="s">
        <v>4507</v>
      </c>
      <c r="D679" t="s">
        <v>4834</v>
      </c>
      <c r="E679" t="s">
        <v>170</v>
      </c>
      <c r="F679" t="s">
        <v>4835</v>
      </c>
      <c r="G679" t="s">
        <v>4836</v>
      </c>
      <c r="H679" t="s">
        <v>4837</v>
      </c>
      <c r="I679" t="s">
        <v>3635</v>
      </c>
      <c r="J679" t="s">
        <v>4838</v>
      </c>
      <c r="K679" t="s">
        <v>3637</v>
      </c>
      <c r="L679" t="s">
        <v>534</v>
      </c>
      <c r="M679" t="s">
        <v>6</v>
      </c>
      <c r="N679" t="s">
        <v>4839</v>
      </c>
      <c r="O679" t="s">
        <v>3638</v>
      </c>
      <c r="P679">
        <v>45.067138911804797</v>
      </c>
      <c r="Q679">
        <v>-93.233446100719206</v>
      </c>
      <c r="R679">
        <v>3</v>
      </c>
      <c r="U679" t="s">
        <v>4834</v>
      </c>
      <c r="V679" t="s">
        <v>3635</v>
      </c>
      <c r="W679" t="s">
        <v>3637</v>
      </c>
      <c r="X679" t="s">
        <v>534</v>
      </c>
      <c r="Y679" t="s">
        <v>6</v>
      </c>
      <c r="Z679" t="s">
        <v>184</v>
      </c>
      <c r="AA679">
        <v>45087</v>
      </c>
      <c r="AB679" t="s">
        <v>4840</v>
      </c>
      <c r="AC679" t="s">
        <v>4841</v>
      </c>
      <c r="AD679">
        <v>16</v>
      </c>
    </row>
    <row r="680" spans="1:34">
      <c r="A680">
        <v>9056</v>
      </c>
      <c r="B680" t="s">
        <v>167</v>
      </c>
      <c r="C680" t="s">
        <v>4507</v>
      </c>
      <c r="D680" t="s">
        <v>4842</v>
      </c>
      <c r="E680" t="s">
        <v>197</v>
      </c>
      <c r="F680" t="s">
        <v>4843</v>
      </c>
      <c r="G680" t="s">
        <v>4527</v>
      </c>
      <c r="H680" t="s">
        <v>4844</v>
      </c>
      <c r="I680" t="s">
        <v>4845</v>
      </c>
      <c r="J680" t="s">
        <v>4846</v>
      </c>
      <c r="K680" t="s">
        <v>2133</v>
      </c>
      <c r="L680" t="s">
        <v>806</v>
      </c>
      <c r="M680" t="s">
        <v>6</v>
      </c>
      <c r="N680">
        <v>14652</v>
      </c>
      <c r="O680" t="s">
        <v>4847</v>
      </c>
      <c r="P680">
        <v>43.197004563942897</v>
      </c>
      <c r="Q680">
        <v>-77.630176554574206</v>
      </c>
      <c r="U680" t="s">
        <v>4842</v>
      </c>
      <c r="V680" t="s">
        <v>4848</v>
      </c>
      <c r="W680" t="s">
        <v>2133</v>
      </c>
      <c r="X680" t="s">
        <v>806</v>
      </c>
      <c r="Y680" t="s">
        <v>6</v>
      </c>
      <c r="Z680" t="s">
        <v>184</v>
      </c>
      <c r="AA680">
        <v>44416</v>
      </c>
      <c r="AB680" t="s">
        <v>4849</v>
      </c>
      <c r="AC680" t="s">
        <v>4850</v>
      </c>
      <c r="AD680">
        <v>29</v>
      </c>
    </row>
    <row r="681" spans="1:34">
      <c r="A681">
        <v>9057</v>
      </c>
      <c r="B681" t="s">
        <v>167</v>
      </c>
      <c r="C681" t="s">
        <v>4507</v>
      </c>
      <c r="D681" t="s">
        <v>4851</v>
      </c>
      <c r="E681" t="s">
        <v>170</v>
      </c>
      <c r="F681" t="s">
        <v>2128</v>
      </c>
      <c r="G681" t="s">
        <v>4513</v>
      </c>
      <c r="H681" t="s">
        <v>4852</v>
      </c>
      <c r="I681" t="s">
        <v>4265</v>
      </c>
      <c r="J681" t="s">
        <v>4853</v>
      </c>
      <c r="K681" t="s">
        <v>4525</v>
      </c>
      <c r="L681" t="s">
        <v>753</v>
      </c>
      <c r="M681" t="s">
        <v>6</v>
      </c>
      <c r="N681" t="s">
        <v>4854</v>
      </c>
      <c r="O681" t="s">
        <v>4855</v>
      </c>
      <c r="P681">
        <v>42.406539942543802</v>
      </c>
      <c r="Q681">
        <v>-71.272539773647097</v>
      </c>
      <c r="U681" t="s">
        <v>4263</v>
      </c>
      <c r="V681" t="s">
        <v>4265</v>
      </c>
      <c r="W681" t="s">
        <v>4525</v>
      </c>
      <c r="X681" t="s">
        <v>753</v>
      </c>
      <c r="Y681" t="s">
        <v>6</v>
      </c>
      <c r="Z681" t="s">
        <v>184</v>
      </c>
      <c r="AA681">
        <v>44435</v>
      </c>
      <c r="AB681" t="s">
        <v>4856</v>
      </c>
      <c r="AC681" t="s">
        <v>4857</v>
      </c>
      <c r="AD681">
        <v>21</v>
      </c>
      <c r="AE681" t="s">
        <v>19</v>
      </c>
    </row>
    <row r="682" spans="1:34">
      <c r="A682">
        <v>9058</v>
      </c>
      <c r="B682" t="s">
        <v>167</v>
      </c>
      <c r="C682" t="s">
        <v>4507</v>
      </c>
      <c r="D682" t="s">
        <v>4851</v>
      </c>
      <c r="E682" t="s">
        <v>170</v>
      </c>
      <c r="F682" t="s">
        <v>4858</v>
      </c>
      <c r="G682" t="s">
        <v>4513</v>
      </c>
      <c r="H682" t="s">
        <v>4852</v>
      </c>
      <c r="I682" t="s">
        <v>4265</v>
      </c>
      <c r="J682" t="s">
        <v>4859</v>
      </c>
      <c r="K682" t="s">
        <v>4860</v>
      </c>
      <c r="L682" t="s">
        <v>767</v>
      </c>
      <c r="M682" t="s">
        <v>6</v>
      </c>
      <c r="N682">
        <v>70776</v>
      </c>
      <c r="O682" t="s">
        <v>4855</v>
      </c>
      <c r="P682">
        <v>30.235844451886202</v>
      </c>
      <c r="Q682">
        <v>-91.099597389348105</v>
      </c>
      <c r="U682" t="s">
        <v>4263</v>
      </c>
      <c r="V682" t="s">
        <v>4265</v>
      </c>
      <c r="W682" t="s">
        <v>4525</v>
      </c>
      <c r="X682" t="s">
        <v>753</v>
      </c>
      <c r="Y682" t="s">
        <v>6</v>
      </c>
      <c r="Z682" t="s">
        <v>184</v>
      </c>
      <c r="AA682">
        <v>44435</v>
      </c>
      <c r="AB682" t="s">
        <v>4856</v>
      </c>
      <c r="AC682" t="s">
        <v>4857</v>
      </c>
      <c r="AD682">
        <v>21</v>
      </c>
      <c r="AE682" t="s">
        <v>4861</v>
      </c>
    </row>
    <row r="683" spans="1:34">
      <c r="A683">
        <v>9059</v>
      </c>
      <c r="B683" t="s">
        <v>167</v>
      </c>
      <c r="C683" t="s">
        <v>4507</v>
      </c>
      <c r="D683" t="s">
        <v>4862</v>
      </c>
      <c r="E683" t="s">
        <v>170</v>
      </c>
      <c r="F683" t="s">
        <v>4863</v>
      </c>
      <c r="G683" t="s">
        <v>4527</v>
      </c>
      <c r="H683" t="s">
        <v>4864</v>
      </c>
      <c r="I683" t="s">
        <v>2932</v>
      </c>
      <c r="J683" t="s">
        <v>4865</v>
      </c>
      <c r="K683" t="s">
        <v>2897</v>
      </c>
      <c r="L683" t="s">
        <v>435</v>
      </c>
      <c r="M683" t="s">
        <v>6</v>
      </c>
      <c r="N683">
        <v>48083</v>
      </c>
      <c r="O683" t="s">
        <v>4866</v>
      </c>
      <c r="P683">
        <v>42.544073742966802</v>
      </c>
      <c r="Q683">
        <v>-83.1109337025825</v>
      </c>
      <c r="U683" t="s">
        <v>4867</v>
      </c>
      <c r="V683" t="s">
        <v>1145</v>
      </c>
      <c r="W683" t="s">
        <v>1149</v>
      </c>
      <c r="X683" t="s">
        <v>1150</v>
      </c>
      <c r="Y683" t="s">
        <v>1151</v>
      </c>
      <c r="Z683" t="s">
        <v>184</v>
      </c>
      <c r="AA683">
        <v>44414</v>
      </c>
      <c r="AB683" t="s">
        <v>4868</v>
      </c>
      <c r="AC683" t="s">
        <v>1914</v>
      </c>
      <c r="AD683">
        <v>29</v>
      </c>
      <c r="AE683" t="s">
        <v>4869</v>
      </c>
    </row>
    <row r="684" spans="1:34">
      <c r="A684">
        <v>9060</v>
      </c>
      <c r="B684" t="s">
        <v>167</v>
      </c>
      <c r="C684" t="s">
        <v>4507</v>
      </c>
      <c r="D684" t="s">
        <v>4870</v>
      </c>
      <c r="E684" t="s">
        <v>197</v>
      </c>
      <c r="F684" t="s">
        <v>4870</v>
      </c>
      <c r="G684" t="s">
        <v>4509</v>
      </c>
      <c r="H684" t="s">
        <v>4871</v>
      </c>
      <c r="I684" t="s">
        <v>4307</v>
      </c>
      <c r="J684" t="s">
        <v>4872</v>
      </c>
      <c r="K684" t="s">
        <v>4309</v>
      </c>
      <c r="L684" t="s">
        <v>1287</v>
      </c>
      <c r="M684" t="s">
        <v>6</v>
      </c>
      <c r="N684">
        <v>19438</v>
      </c>
      <c r="O684" t="s">
        <v>4310</v>
      </c>
      <c r="P684">
        <v>40.2676691870779</v>
      </c>
      <c r="Q684">
        <v>-75.364094916046696</v>
      </c>
      <c r="R684">
        <v>25</v>
      </c>
      <c r="U684" t="s">
        <v>4870</v>
      </c>
      <c r="V684" t="s">
        <v>4307</v>
      </c>
      <c r="W684" t="s">
        <v>4309</v>
      </c>
      <c r="X684" t="s">
        <v>1287</v>
      </c>
      <c r="Y684" t="s">
        <v>6</v>
      </c>
      <c r="Z684" t="s">
        <v>184</v>
      </c>
      <c r="AA684">
        <v>44437</v>
      </c>
      <c r="AB684" t="s">
        <v>4873</v>
      </c>
      <c r="AC684" t="s">
        <v>4874</v>
      </c>
      <c r="AD684">
        <v>19</v>
      </c>
      <c r="AE684" t="s">
        <v>4314</v>
      </c>
    </row>
    <row r="685" spans="1:34">
      <c r="A685">
        <v>9061</v>
      </c>
      <c r="B685" t="s">
        <v>167</v>
      </c>
      <c r="C685" t="s">
        <v>4507</v>
      </c>
      <c r="D685" t="s">
        <v>4875</v>
      </c>
      <c r="E685" t="s">
        <v>170</v>
      </c>
      <c r="F685" t="s">
        <v>4876</v>
      </c>
      <c r="G685" t="s">
        <v>4509</v>
      </c>
      <c r="H685" t="s">
        <v>4877</v>
      </c>
      <c r="I685" t="s">
        <v>4878</v>
      </c>
      <c r="J685" t="s">
        <v>4879</v>
      </c>
      <c r="K685" t="s">
        <v>4880</v>
      </c>
      <c r="L685" t="s">
        <v>1873</v>
      </c>
      <c r="M685" t="s">
        <v>6</v>
      </c>
      <c r="N685">
        <v>21666</v>
      </c>
      <c r="O685" t="s">
        <v>4881</v>
      </c>
      <c r="P685">
        <v>38.987132740466002</v>
      </c>
      <c r="Q685">
        <v>-76.319771046552404</v>
      </c>
      <c r="U685" t="s">
        <v>4875</v>
      </c>
      <c r="V685" t="s">
        <v>4878</v>
      </c>
      <c r="W685" t="s">
        <v>4880</v>
      </c>
      <c r="X685" t="s">
        <v>1873</v>
      </c>
      <c r="Y685" t="s">
        <v>6</v>
      </c>
      <c r="Z685" t="s">
        <v>184</v>
      </c>
      <c r="AA685">
        <v>44437</v>
      </c>
      <c r="AB685" t="s">
        <v>4882</v>
      </c>
      <c r="AC685" t="s">
        <v>4883</v>
      </c>
      <c r="AD685">
        <v>26</v>
      </c>
    </row>
    <row r="686" spans="1:34">
      <c r="A686">
        <v>9062</v>
      </c>
      <c r="B686" t="s">
        <v>167</v>
      </c>
      <c r="C686" t="s">
        <v>4507</v>
      </c>
      <c r="D686" t="s">
        <v>1173</v>
      </c>
      <c r="E686" t="s">
        <v>197</v>
      </c>
      <c r="F686" t="s">
        <v>4884</v>
      </c>
      <c r="G686" t="s">
        <v>4885</v>
      </c>
      <c r="H686" t="s">
        <v>4886</v>
      </c>
      <c r="I686" t="s">
        <v>1175</v>
      </c>
      <c r="J686" t="s">
        <v>4887</v>
      </c>
      <c r="K686" t="s">
        <v>1181</v>
      </c>
      <c r="L686" t="s">
        <v>226</v>
      </c>
      <c r="M686" t="s">
        <v>7</v>
      </c>
      <c r="N686" t="s">
        <v>4888</v>
      </c>
      <c r="O686" t="s">
        <v>4889</v>
      </c>
      <c r="P686">
        <v>49.251543007571698</v>
      </c>
      <c r="Q686">
        <v>-122.91391730223199</v>
      </c>
      <c r="R686">
        <v>45</v>
      </c>
      <c r="U686" t="s">
        <v>1180</v>
      </c>
      <c r="V686" t="s">
        <v>1175</v>
      </c>
      <c r="W686" t="s">
        <v>1181</v>
      </c>
      <c r="X686" t="s">
        <v>226</v>
      </c>
      <c r="Y686" t="s">
        <v>7</v>
      </c>
      <c r="Z686" t="s">
        <v>184</v>
      </c>
      <c r="AA686">
        <v>45094</v>
      </c>
      <c r="AB686" t="s">
        <v>4890</v>
      </c>
      <c r="AC686" t="s">
        <v>4891</v>
      </c>
      <c r="AD686">
        <v>26</v>
      </c>
      <c r="AE686" t="s">
        <v>4892</v>
      </c>
    </row>
    <row r="687" spans="1:34">
      <c r="A687">
        <v>9063</v>
      </c>
      <c r="B687" t="s">
        <v>230</v>
      </c>
      <c r="C687" t="s">
        <v>4507</v>
      </c>
      <c r="D687" t="s">
        <v>1185</v>
      </c>
      <c r="E687" t="s">
        <v>197</v>
      </c>
      <c r="F687" t="s">
        <v>4893</v>
      </c>
      <c r="G687" t="s">
        <v>4509</v>
      </c>
      <c r="H687" t="s">
        <v>4379</v>
      </c>
      <c r="I687" t="s">
        <v>1187</v>
      </c>
      <c r="J687" t="s">
        <v>4894</v>
      </c>
      <c r="K687" t="s">
        <v>840</v>
      </c>
      <c r="L687" t="s">
        <v>841</v>
      </c>
      <c r="M687" t="s">
        <v>6</v>
      </c>
      <c r="N687">
        <v>60642</v>
      </c>
      <c r="O687" t="s">
        <v>1189</v>
      </c>
      <c r="P687">
        <v>41.889312148552101</v>
      </c>
      <c r="Q687">
        <v>-87.6629349157771</v>
      </c>
      <c r="R687">
        <v>33</v>
      </c>
      <c r="U687" t="s">
        <v>1185</v>
      </c>
      <c r="V687" t="s">
        <v>1187</v>
      </c>
      <c r="W687" t="s">
        <v>840</v>
      </c>
      <c r="X687" t="s">
        <v>841</v>
      </c>
      <c r="Y687" t="s">
        <v>6</v>
      </c>
      <c r="Z687" t="s">
        <v>184</v>
      </c>
      <c r="AA687">
        <v>45092</v>
      </c>
      <c r="AB687" t="s">
        <v>4895</v>
      </c>
      <c r="AC687" t="s">
        <v>4896</v>
      </c>
      <c r="AD687">
        <v>7</v>
      </c>
    </row>
    <row r="688" spans="1:34">
      <c r="A688">
        <v>9064</v>
      </c>
      <c r="B688" t="s">
        <v>167</v>
      </c>
      <c r="C688" t="s">
        <v>4507</v>
      </c>
      <c r="D688" t="s">
        <v>3007</v>
      </c>
      <c r="E688" t="s">
        <v>197</v>
      </c>
      <c r="F688" t="s">
        <v>3007</v>
      </c>
      <c r="G688" t="s">
        <v>4513</v>
      </c>
      <c r="H688" t="s">
        <v>4897</v>
      </c>
      <c r="I688" t="s">
        <v>3008</v>
      </c>
      <c r="J688" t="s">
        <v>4898</v>
      </c>
      <c r="K688" t="s">
        <v>987</v>
      </c>
      <c r="L688" t="s">
        <v>753</v>
      </c>
      <c r="M688" t="s">
        <v>6</v>
      </c>
      <c r="N688" t="s">
        <v>3010</v>
      </c>
      <c r="O688" t="s">
        <v>3011</v>
      </c>
      <c r="P688">
        <v>42.344634023331601</v>
      </c>
      <c r="Q688">
        <v>-71.031059201739296</v>
      </c>
      <c r="R688">
        <v>74</v>
      </c>
      <c r="U688" t="s">
        <v>3007</v>
      </c>
      <c r="V688" t="s">
        <v>3008</v>
      </c>
      <c r="W688" t="s">
        <v>987</v>
      </c>
      <c r="X688" t="s">
        <v>753</v>
      </c>
      <c r="Y688" t="s">
        <v>6</v>
      </c>
      <c r="Z688" t="s">
        <v>184</v>
      </c>
      <c r="AA688">
        <v>44779</v>
      </c>
      <c r="AB688" t="s">
        <v>4899</v>
      </c>
      <c r="AC688" t="s">
        <v>4900</v>
      </c>
      <c r="AD688">
        <v>23</v>
      </c>
    </row>
    <row r="689" spans="1:36">
      <c r="A689">
        <v>9065</v>
      </c>
      <c r="B689" t="s">
        <v>167</v>
      </c>
      <c r="C689" t="s">
        <v>4507</v>
      </c>
      <c r="D689" t="s">
        <v>1991</v>
      </c>
      <c r="E689" t="s">
        <v>170</v>
      </c>
      <c r="F689" t="s">
        <v>4901</v>
      </c>
      <c r="G689" t="s">
        <v>4552</v>
      </c>
      <c r="H689" t="s">
        <v>4902</v>
      </c>
      <c r="I689" t="s">
        <v>1987</v>
      </c>
      <c r="J689" t="s">
        <v>1988</v>
      </c>
      <c r="K689" t="s">
        <v>1989</v>
      </c>
      <c r="L689" t="s">
        <v>435</v>
      </c>
      <c r="M689" t="s">
        <v>6</v>
      </c>
      <c r="N689">
        <v>48108</v>
      </c>
      <c r="O689" t="s">
        <v>1990</v>
      </c>
      <c r="P689">
        <v>42.288748284035002</v>
      </c>
      <c r="Q689">
        <v>-83.847235562115102</v>
      </c>
      <c r="U689" t="s">
        <v>1991</v>
      </c>
      <c r="V689" t="s">
        <v>1987</v>
      </c>
      <c r="W689" t="s">
        <v>1992</v>
      </c>
      <c r="X689" t="s">
        <v>841</v>
      </c>
      <c r="Y689" t="s">
        <v>6</v>
      </c>
      <c r="Z689" t="s">
        <v>184</v>
      </c>
      <c r="AA689">
        <v>44416</v>
      </c>
      <c r="AB689" t="s">
        <v>4903</v>
      </c>
      <c r="AC689" t="s">
        <v>1994</v>
      </c>
      <c r="AD689">
        <v>29</v>
      </c>
    </row>
    <row r="690" spans="1:36">
      <c r="A690">
        <v>9066</v>
      </c>
      <c r="B690" t="s">
        <v>167</v>
      </c>
      <c r="C690" t="s">
        <v>4507</v>
      </c>
      <c r="D690" t="s">
        <v>3691</v>
      </c>
      <c r="E690" t="s">
        <v>197</v>
      </c>
      <c r="F690" t="s">
        <v>182</v>
      </c>
      <c r="G690" t="s">
        <v>3692</v>
      </c>
      <c r="H690" t="s">
        <v>3693</v>
      </c>
      <c r="I690" t="s">
        <v>3694</v>
      </c>
      <c r="J690" t="s">
        <v>3695</v>
      </c>
      <c r="K690" t="s">
        <v>182</v>
      </c>
      <c r="L690" t="s">
        <v>183</v>
      </c>
      <c r="M690" t="s">
        <v>6</v>
      </c>
      <c r="N690">
        <v>28216</v>
      </c>
      <c r="O690" t="s">
        <v>3696</v>
      </c>
      <c r="P690">
        <v>35.279942840435801</v>
      </c>
      <c r="Q690">
        <v>-80.877288259885304</v>
      </c>
      <c r="U690" t="s">
        <v>3697</v>
      </c>
      <c r="V690" t="s">
        <v>3698</v>
      </c>
      <c r="W690" t="s">
        <v>182</v>
      </c>
      <c r="X690" t="s">
        <v>183</v>
      </c>
      <c r="Y690" t="s">
        <v>6</v>
      </c>
      <c r="Z690" t="s">
        <v>184</v>
      </c>
      <c r="AA690">
        <v>45289</v>
      </c>
      <c r="AB690" t="s">
        <v>2835</v>
      </c>
      <c r="AC690" t="s">
        <v>4904</v>
      </c>
      <c r="AD690">
        <v>25</v>
      </c>
    </row>
    <row r="691" spans="1:36">
      <c r="A691">
        <v>9067</v>
      </c>
      <c r="B691" t="s">
        <v>167</v>
      </c>
      <c r="C691" t="s">
        <v>4507</v>
      </c>
      <c r="D691" t="s">
        <v>4335</v>
      </c>
      <c r="E691" t="s">
        <v>197</v>
      </c>
      <c r="F691" t="s">
        <v>4905</v>
      </c>
      <c r="G691" t="s">
        <v>4513</v>
      </c>
      <c r="H691" t="s">
        <v>4897</v>
      </c>
      <c r="I691" t="s">
        <v>4337</v>
      </c>
      <c r="J691" t="s">
        <v>4906</v>
      </c>
      <c r="K691" t="s">
        <v>4339</v>
      </c>
      <c r="L691" t="s">
        <v>1347</v>
      </c>
      <c r="M691" t="s">
        <v>6</v>
      </c>
      <c r="N691" t="s">
        <v>4340</v>
      </c>
      <c r="O691" t="s">
        <v>4341</v>
      </c>
      <c r="P691">
        <v>40.542884562996399</v>
      </c>
      <c r="Q691">
        <v>-74.551605516154694</v>
      </c>
      <c r="R691">
        <v>20</v>
      </c>
      <c r="U691" t="s">
        <v>4335</v>
      </c>
      <c r="V691" t="s">
        <v>4337</v>
      </c>
      <c r="W691" t="s">
        <v>4339</v>
      </c>
      <c r="X691" t="s">
        <v>1347</v>
      </c>
      <c r="Y691" t="s">
        <v>6</v>
      </c>
      <c r="Z691" t="s">
        <v>184</v>
      </c>
      <c r="AA691">
        <v>44430</v>
      </c>
      <c r="AB691" t="s">
        <v>4342</v>
      </c>
      <c r="AC691" t="s">
        <v>4907</v>
      </c>
      <c r="AD691">
        <v>30</v>
      </c>
    </row>
    <row r="692" spans="1:36">
      <c r="A692">
        <v>9068</v>
      </c>
      <c r="B692" t="s">
        <v>167</v>
      </c>
      <c r="C692" t="s">
        <v>4507</v>
      </c>
      <c r="D692" t="s">
        <v>4908</v>
      </c>
      <c r="E692" t="s">
        <v>170</v>
      </c>
      <c r="F692" t="s">
        <v>4909</v>
      </c>
      <c r="G692" t="s">
        <v>3317</v>
      </c>
      <c r="H692" t="s">
        <v>4910</v>
      </c>
      <c r="I692" t="s">
        <v>4354</v>
      </c>
      <c r="J692" t="s">
        <v>4355</v>
      </c>
      <c r="K692" t="s">
        <v>4356</v>
      </c>
      <c r="L692" t="s">
        <v>753</v>
      </c>
      <c r="M692" t="s">
        <v>6</v>
      </c>
      <c r="N692" t="s">
        <v>4357</v>
      </c>
      <c r="P692">
        <v>42.487822581252203</v>
      </c>
      <c r="Q692">
        <v>-71.221144104899693</v>
      </c>
      <c r="R692">
        <v>42</v>
      </c>
      <c r="U692" t="s">
        <v>3711</v>
      </c>
      <c r="V692" t="s">
        <v>4350</v>
      </c>
      <c r="W692" t="s">
        <v>3712</v>
      </c>
      <c r="X692" t="s">
        <v>1589</v>
      </c>
      <c r="Y692" t="s">
        <v>918</v>
      </c>
      <c r="Z692" t="s">
        <v>184</v>
      </c>
      <c r="AA692">
        <v>45084</v>
      </c>
      <c r="AB692" t="s">
        <v>3713</v>
      </c>
      <c r="AC692" t="s">
        <v>4911</v>
      </c>
      <c r="AD692">
        <v>29</v>
      </c>
    </row>
    <row r="693" spans="1:36">
      <c r="A693">
        <v>9069</v>
      </c>
      <c r="B693" t="s">
        <v>167</v>
      </c>
      <c r="C693" t="s">
        <v>4507</v>
      </c>
      <c r="D693" t="s">
        <v>3705</v>
      </c>
      <c r="E693" t="s">
        <v>170</v>
      </c>
      <c r="F693" t="s">
        <v>3706</v>
      </c>
      <c r="G693" t="s">
        <v>3317</v>
      </c>
      <c r="H693" t="s">
        <v>4912</v>
      </c>
      <c r="I693" t="s">
        <v>4354</v>
      </c>
      <c r="J693" t="s">
        <v>3709</v>
      </c>
      <c r="K693" t="s">
        <v>2582</v>
      </c>
      <c r="L693" t="s">
        <v>1287</v>
      </c>
      <c r="M693" t="s">
        <v>6</v>
      </c>
      <c r="N693" t="s">
        <v>4349</v>
      </c>
      <c r="O693" t="s">
        <v>3710</v>
      </c>
      <c r="P693">
        <v>40.0596416265453</v>
      </c>
      <c r="Q693">
        <v>-75.642886545093603</v>
      </c>
      <c r="R693">
        <v>65</v>
      </c>
      <c r="U693" t="s">
        <v>3711</v>
      </c>
      <c r="V693" t="s">
        <v>4350</v>
      </c>
      <c r="W693" t="s">
        <v>3712</v>
      </c>
      <c r="X693" t="s">
        <v>1589</v>
      </c>
      <c r="Y693" t="s">
        <v>918</v>
      </c>
      <c r="Z693" t="s">
        <v>184</v>
      </c>
      <c r="AA693">
        <v>45084</v>
      </c>
      <c r="AB693" t="s">
        <v>3713</v>
      </c>
      <c r="AC693" t="s">
        <v>3714</v>
      </c>
      <c r="AD693">
        <v>29</v>
      </c>
    </row>
    <row r="694" spans="1:36">
      <c r="A694">
        <v>9070</v>
      </c>
      <c r="B694" t="s">
        <v>167</v>
      </c>
      <c r="C694" t="s">
        <v>4507</v>
      </c>
      <c r="D694" t="s">
        <v>3721</v>
      </c>
      <c r="E694" t="s">
        <v>197</v>
      </c>
      <c r="F694" t="s">
        <v>3722</v>
      </c>
      <c r="G694" t="s">
        <v>4513</v>
      </c>
      <c r="H694" t="s">
        <v>4913</v>
      </c>
      <c r="I694" t="s">
        <v>4914</v>
      </c>
      <c r="J694" t="s">
        <v>3725</v>
      </c>
      <c r="K694" t="s">
        <v>3722</v>
      </c>
      <c r="L694" t="s">
        <v>927</v>
      </c>
      <c r="M694" t="s">
        <v>6</v>
      </c>
      <c r="N694">
        <v>43035</v>
      </c>
      <c r="O694" t="s">
        <v>3726</v>
      </c>
      <c r="P694">
        <v>40.154128985146201</v>
      </c>
      <c r="Q694">
        <v>-83.008964129321598</v>
      </c>
      <c r="R694">
        <v>65</v>
      </c>
      <c r="U694" t="s">
        <v>3721</v>
      </c>
      <c r="V694" t="s">
        <v>4914</v>
      </c>
      <c r="W694" t="s">
        <v>3722</v>
      </c>
      <c r="X694" t="s">
        <v>927</v>
      </c>
      <c r="Y694" t="s">
        <v>6</v>
      </c>
      <c r="Z694" t="s">
        <v>184</v>
      </c>
      <c r="AA694">
        <v>44891</v>
      </c>
      <c r="AB694" t="s">
        <v>3727</v>
      </c>
      <c r="AC694" t="s">
        <v>4915</v>
      </c>
      <c r="AD694">
        <v>26</v>
      </c>
      <c r="AE694" t="s">
        <v>4916</v>
      </c>
    </row>
    <row r="695" spans="1:36">
      <c r="A695">
        <v>9071</v>
      </c>
      <c r="B695" t="s">
        <v>167</v>
      </c>
      <c r="C695" t="s">
        <v>4507</v>
      </c>
      <c r="D695" t="s">
        <v>4917</v>
      </c>
      <c r="E695" t="s">
        <v>170</v>
      </c>
      <c r="F695" t="s">
        <v>4918</v>
      </c>
      <c r="G695" t="s">
        <v>8</v>
      </c>
      <c r="H695" t="s">
        <v>4413</v>
      </c>
      <c r="I695" t="s">
        <v>4919</v>
      </c>
      <c r="J695" t="s">
        <v>4920</v>
      </c>
      <c r="K695" t="s">
        <v>2509</v>
      </c>
      <c r="L695" t="s">
        <v>435</v>
      </c>
      <c r="M695" t="s">
        <v>6</v>
      </c>
      <c r="N695">
        <v>48333</v>
      </c>
      <c r="O695" t="s">
        <v>4921</v>
      </c>
      <c r="P695">
        <v>42.493862152094103</v>
      </c>
      <c r="Q695">
        <v>-83.424923131315893</v>
      </c>
      <c r="U695" t="s">
        <v>4922</v>
      </c>
      <c r="V695" t="s">
        <v>4923</v>
      </c>
      <c r="W695" t="s">
        <v>4924</v>
      </c>
      <c r="X695" t="s">
        <v>1491</v>
      </c>
      <c r="Y695" t="s">
        <v>938</v>
      </c>
      <c r="Z695" t="s">
        <v>184</v>
      </c>
      <c r="AA695">
        <v>44430</v>
      </c>
      <c r="AB695" t="s">
        <v>861</v>
      </c>
      <c r="AC695" t="s">
        <v>4925</v>
      </c>
      <c r="AD695">
        <v>22</v>
      </c>
    </row>
    <row r="696" spans="1:36">
      <c r="A696">
        <v>9072</v>
      </c>
      <c r="B696" t="s">
        <v>167</v>
      </c>
      <c r="C696" t="s">
        <v>4507</v>
      </c>
      <c r="D696" t="s">
        <v>4926</v>
      </c>
      <c r="E696" t="s">
        <v>170</v>
      </c>
      <c r="F696" t="s">
        <v>4926</v>
      </c>
      <c r="G696" t="s">
        <v>4513</v>
      </c>
      <c r="H696" t="s">
        <v>4927</v>
      </c>
      <c r="I696" t="s">
        <v>4928</v>
      </c>
      <c r="J696" t="s">
        <v>4929</v>
      </c>
      <c r="K696" t="s">
        <v>4930</v>
      </c>
      <c r="L696" t="s">
        <v>1347</v>
      </c>
      <c r="M696" t="s">
        <v>6</v>
      </c>
      <c r="N696" t="s">
        <v>4931</v>
      </c>
      <c r="O696" t="s">
        <v>4932</v>
      </c>
      <c r="P696">
        <v>40.556450320296399</v>
      </c>
      <c r="Q696">
        <v>-74.578206398047797</v>
      </c>
      <c r="U696" t="s">
        <v>4926</v>
      </c>
      <c r="V696" t="s">
        <v>4928</v>
      </c>
      <c r="W696" t="s">
        <v>4933</v>
      </c>
      <c r="X696" t="s">
        <v>4934</v>
      </c>
      <c r="Y696" t="s">
        <v>4935</v>
      </c>
      <c r="Z696" t="s">
        <v>184</v>
      </c>
      <c r="AA696">
        <v>45304</v>
      </c>
      <c r="AB696" t="s">
        <v>861</v>
      </c>
      <c r="AC696" t="s">
        <v>4936</v>
      </c>
      <c r="AD696">
        <v>28</v>
      </c>
      <c r="AF696" t="s">
        <v>4937</v>
      </c>
      <c r="AG696" t="s">
        <v>4939</v>
      </c>
      <c r="AH696" t="s">
        <v>4938</v>
      </c>
      <c r="AJ696" t="s">
        <v>4928</v>
      </c>
    </row>
    <row r="697" spans="1:36">
      <c r="A697">
        <v>9073</v>
      </c>
      <c r="B697" t="s">
        <v>167</v>
      </c>
      <c r="C697" t="s">
        <v>4507</v>
      </c>
      <c r="D697" t="s">
        <v>4940</v>
      </c>
      <c r="E697" t="s">
        <v>197</v>
      </c>
      <c r="F697" t="s">
        <v>4941</v>
      </c>
      <c r="G697" t="s">
        <v>4513</v>
      </c>
      <c r="H697" t="s">
        <v>4942</v>
      </c>
      <c r="I697" t="s">
        <v>4943</v>
      </c>
      <c r="J697" t="s">
        <v>4944</v>
      </c>
      <c r="K697" t="s">
        <v>4945</v>
      </c>
      <c r="L697" t="s">
        <v>3743</v>
      </c>
      <c r="M697" t="s">
        <v>7</v>
      </c>
      <c r="N697" t="s">
        <v>4946</v>
      </c>
      <c r="P697">
        <v>44.716466072815997</v>
      </c>
      <c r="Q697">
        <v>-63.603146534729099</v>
      </c>
      <c r="U697" t="s">
        <v>1214</v>
      </c>
      <c r="V697" t="s">
        <v>4943</v>
      </c>
      <c r="W697" t="s">
        <v>250</v>
      </c>
      <c r="X697" t="s">
        <v>1223</v>
      </c>
      <c r="Y697" t="s">
        <v>252</v>
      </c>
      <c r="Z697" t="s">
        <v>184</v>
      </c>
      <c r="AA697">
        <v>45091</v>
      </c>
      <c r="AB697" t="s">
        <v>4947</v>
      </c>
      <c r="AC697" t="s">
        <v>4948</v>
      </c>
      <c r="AD697">
        <v>18</v>
      </c>
      <c r="AE697" t="s">
        <v>4949</v>
      </c>
    </row>
    <row r="698" spans="1:36">
      <c r="A698">
        <v>9074</v>
      </c>
      <c r="B698" t="s">
        <v>167</v>
      </c>
      <c r="C698" t="s">
        <v>4507</v>
      </c>
      <c r="D698" t="s">
        <v>4359</v>
      </c>
      <c r="E698" t="s">
        <v>170</v>
      </c>
      <c r="F698" t="s">
        <v>4950</v>
      </c>
      <c r="G698" t="s">
        <v>4552</v>
      </c>
      <c r="H698" t="s">
        <v>4951</v>
      </c>
      <c r="I698" t="s">
        <v>4361</v>
      </c>
      <c r="J698" t="s">
        <v>4952</v>
      </c>
      <c r="K698" t="s">
        <v>4363</v>
      </c>
      <c r="L698" t="s">
        <v>927</v>
      </c>
      <c r="M698" t="s">
        <v>6</v>
      </c>
      <c r="N698">
        <v>44128</v>
      </c>
      <c r="O698" t="s">
        <v>4953</v>
      </c>
      <c r="P698">
        <v>41.439239725449703</v>
      </c>
      <c r="Q698">
        <v>-81.550268146479397</v>
      </c>
      <c r="R698" t="s">
        <v>4954</v>
      </c>
      <c r="U698" t="s">
        <v>4359</v>
      </c>
      <c r="V698" t="s">
        <v>4361</v>
      </c>
      <c r="W698" t="s">
        <v>4955</v>
      </c>
      <c r="X698" t="s">
        <v>927</v>
      </c>
      <c r="Y698" t="s">
        <v>6</v>
      </c>
      <c r="Z698" t="s">
        <v>184</v>
      </c>
      <c r="AA698">
        <v>44773</v>
      </c>
      <c r="AB698" t="s">
        <v>4365</v>
      </c>
      <c r="AC698" t="s">
        <v>4956</v>
      </c>
      <c r="AD698">
        <v>27</v>
      </c>
    </row>
    <row r="699" spans="1:36">
      <c r="A699">
        <v>9075</v>
      </c>
      <c r="B699" t="s">
        <v>167</v>
      </c>
      <c r="C699" t="s">
        <v>4507</v>
      </c>
      <c r="D699" t="s">
        <v>4957</v>
      </c>
      <c r="E699" t="s">
        <v>170</v>
      </c>
      <c r="F699" t="s">
        <v>4957</v>
      </c>
      <c r="G699" t="s">
        <v>90</v>
      </c>
      <c r="H699" t="s">
        <v>4958</v>
      </c>
      <c r="I699" t="s">
        <v>4959</v>
      </c>
      <c r="J699" t="s">
        <v>4960</v>
      </c>
      <c r="K699" t="s">
        <v>4722</v>
      </c>
      <c r="L699" t="s">
        <v>249</v>
      </c>
      <c r="M699" t="s">
        <v>6</v>
      </c>
      <c r="N699">
        <v>94304</v>
      </c>
      <c r="P699">
        <v>37.418659224064697</v>
      </c>
      <c r="Q699">
        <v>-122.147846038534</v>
      </c>
      <c r="U699" t="s">
        <v>4957</v>
      </c>
      <c r="V699" t="s">
        <v>4959</v>
      </c>
      <c r="W699" t="s">
        <v>4724</v>
      </c>
      <c r="X699" t="s">
        <v>249</v>
      </c>
      <c r="Y699" t="s">
        <v>6</v>
      </c>
      <c r="AB699" t="s">
        <v>4961</v>
      </c>
      <c r="AC699" t="s">
        <v>4962</v>
      </c>
      <c r="AD699">
        <v>26</v>
      </c>
    </row>
    <row r="700" spans="1:36">
      <c r="A700">
        <v>9076</v>
      </c>
      <c r="B700" t="s">
        <v>167</v>
      </c>
      <c r="C700" t="s">
        <v>4507</v>
      </c>
      <c r="D700" t="s">
        <v>4963</v>
      </c>
      <c r="E700" t="s">
        <v>197</v>
      </c>
      <c r="F700" t="s">
        <v>4964</v>
      </c>
      <c r="G700" t="s">
        <v>90</v>
      </c>
      <c r="H700" t="s">
        <v>4965</v>
      </c>
      <c r="I700" t="s">
        <v>4966</v>
      </c>
      <c r="J700" t="s">
        <v>4967</v>
      </c>
      <c r="K700" t="s">
        <v>4968</v>
      </c>
      <c r="L700" t="s">
        <v>3430</v>
      </c>
      <c r="M700" t="s">
        <v>6</v>
      </c>
      <c r="N700">
        <v>97703</v>
      </c>
      <c r="O700" t="s">
        <v>4969</v>
      </c>
      <c r="P700">
        <v>44.095618410179497</v>
      </c>
      <c r="Q700">
        <v>-121.30634383125999</v>
      </c>
      <c r="R700">
        <v>6</v>
      </c>
      <c r="U700" t="s">
        <v>4963</v>
      </c>
      <c r="V700" t="s">
        <v>4966</v>
      </c>
      <c r="W700" t="s">
        <v>4968</v>
      </c>
      <c r="X700" t="s">
        <v>3430</v>
      </c>
      <c r="Y700" t="s">
        <v>6</v>
      </c>
      <c r="Z700" t="s">
        <v>184</v>
      </c>
      <c r="AA700">
        <v>44779</v>
      </c>
      <c r="AB700" t="s">
        <v>4970</v>
      </c>
      <c r="AC700" t="s">
        <v>4971</v>
      </c>
      <c r="AD700">
        <v>23</v>
      </c>
      <c r="AE700" t="s">
        <v>4972</v>
      </c>
    </row>
    <row r="701" spans="1:36">
      <c r="A701">
        <v>9077</v>
      </c>
      <c r="B701" t="s">
        <v>167</v>
      </c>
      <c r="C701" t="s">
        <v>4507</v>
      </c>
      <c r="D701" t="s">
        <v>4973</v>
      </c>
      <c r="E701" t="s">
        <v>197</v>
      </c>
      <c r="F701" t="s">
        <v>1186</v>
      </c>
      <c r="G701" t="s">
        <v>4974</v>
      </c>
      <c r="H701" t="s">
        <v>4975</v>
      </c>
      <c r="I701" t="s">
        <v>4976</v>
      </c>
      <c r="J701" t="s">
        <v>4977</v>
      </c>
      <c r="K701" t="s">
        <v>4978</v>
      </c>
      <c r="L701" t="s">
        <v>383</v>
      </c>
      <c r="M701" t="s">
        <v>6</v>
      </c>
      <c r="N701">
        <v>84098</v>
      </c>
      <c r="P701">
        <v>40.748399691177902</v>
      </c>
      <c r="Q701">
        <v>-111.563123520367</v>
      </c>
      <c r="R701">
        <v>10</v>
      </c>
      <c r="U701" t="s">
        <v>4979</v>
      </c>
      <c r="V701" t="s">
        <v>4976</v>
      </c>
      <c r="W701" t="s">
        <v>4978</v>
      </c>
      <c r="X701" t="s">
        <v>383</v>
      </c>
      <c r="Y701" t="s">
        <v>6</v>
      </c>
      <c r="Z701" t="s">
        <v>184</v>
      </c>
      <c r="AA701">
        <v>45092</v>
      </c>
      <c r="AB701" t="s">
        <v>4980</v>
      </c>
      <c r="AC701" t="s">
        <v>4981</v>
      </c>
      <c r="AD701">
        <v>23</v>
      </c>
    </row>
    <row r="702" spans="1:36">
      <c r="A702">
        <v>9078</v>
      </c>
      <c r="B702" t="s">
        <v>167</v>
      </c>
      <c r="C702" t="s">
        <v>4507</v>
      </c>
      <c r="D702" t="s">
        <v>4982</v>
      </c>
      <c r="E702" t="s">
        <v>197</v>
      </c>
      <c r="F702" t="s">
        <v>4982</v>
      </c>
      <c r="G702" t="s">
        <v>4513</v>
      </c>
      <c r="H702" t="s">
        <v>4983</v>
      </c>
      <c r="I702" t="s">
        <v>4380</v>
      </c>
      <c r="J702" t="s">
        <v>4381</v>
      </c>
      <c r="K702" t="s">
        <v>4382</v>
      </c>
      <c r="L702" t="s">
        <v>927</v>
      </c>
      <c r="M702" t="s">
        <v>6</v>
      </c>
      <c r="N702">
        <v>43229</v>
      </c>
      <c r="O702" t="s">
        <v>4383</v>
      </c>
      <c r="P702">
        <v>40.101088578290302</v>
      </c>
      <c r="Q702">
        <v>-82.991832772879505</v>
      </c>
      <c r="R702">
        <v>5</v>
      </c>
      <c r="U702" t="s">
        <v>4378</v>
      </c>
      <c r="V702" t="s">
        <v>4380</v>
      </c>
      <c r="W702" t="s">
        <v>4382</v>
      </c>
      <c r="X702" t="s">
        <v>927</v>
      </c>
      <c r="Y702" t="s">
        <v>6</v>
      </c>
      <c r="Z702" t="s">
        <v>184</v>
      </c>
      <c r="AA702">
        <v>44773</v>
      </c>
      <c r="AB702" t="s">
        <v>4384</v>
      </c>
      <c r="AC702" t="s">
        <v>4385</v>
      </c>
      <c r="AD702">
        <v>26</v>
      </c>
    </row>
    <row r="703" spans="1:36">
      <c r="A703">
        <v>9079</v>
      </c>
      <c r="B703" t="s">
        <v>167</v>
      </c>
      <c r="C703" t="s">
        <v>4507</v>
      </c>
      <c r="D703" t="s">
        <v>4984</v>
      </c>
      <c r="E703" t="s">
        <v>170</v>
      </c>
      <c r="F703" t="s">
        <v>4985</v>
      </c>
      <c r="G703" t="s">
        <v>4513</v>
      </c>
      <c r="H703" t="s">
        <v>4986</v>
      </c>
      <c r="I703" t="s">
        <v>4987</v>
      </c>
      <c r="J703" t="s">
        <v>4988</v>
      </c>
      <c r="K703" t="s">
        <v>4989</v>
      </c>
      <c r="L703" t="s">
        <v>3655</v>
      </c>
      <c r="M703" t="s">
        <v>6</v>
      </c>
      <c r="N703">
        <v>74003</v>
      </c>
      <c r="O703" t="s">
        <v>4990</v>
      </c>
      <c r="P703">
        <v>36.751349287227001</v>
      </c>
      <c r="Q703">
        <v>-96.002732246868902</v>
      </c>
      <c r="U703" t="s">
        <v>4984</v>
      </c>
      <c r="V703" t="s">
        <v>4987</v>
      </c>
      <c r="W703" t="s">
        <v>2831</v>
      </c>
      <c r="X703" t="s">
        <v>985</v>
      </c>
      <c r="Y703" t="s">
        <v>6</v>
      </c>
      <c r="Z703" t="s">
        <v>184</v>
      </c>
      <c r="AA703">
        <v>44801</v>
      </c>
      <c r="AB703" t="s">
        <v>4991</v>
      </c>
      <c r="AC703" t="s">
        <v>4992</v>
      </c>
      <c r="AD703">
        <v>24</v>
      </c>
      <c r="AE703" t="s">
        <v>4993</v>
      </c>
    </row>
    <row r="704" spans="1:36">
      <c r="A704">
        <v>9080</v>
      </c>
      <c r="B704" t="s">
        <v>167</v>
      </c>
      <c r="C704" t="s">
        <v>4507</v>
      </c>
      <c r="D704" t="s">
        <v>4994</v>
      </c>
      <c r="E704" t="s">
        <v>197</v>
      </c>
      <c r="F704" t="s">
        <v>4995</v>
      </c>
      <c r="G704" t="s">
        <v>4513</v>
      </c>
      <c r="H704" t="s">
        <v>4996</v>
      </c>
      <c r="I704" t="s">
        <v>4997</v>
      </c>
      <c r="J704" t="s">
        <v>4998</v>
      </c>
      <c r="K704" t="s">
        <v>4656</v>
      </c>
      <c r="L704" t="s">
        <v>753</v>
      </c>
      <c r="M704" t="s">
        <v>6</v>
      </c>
      <c r="N704" t="s">
        <v>4999</v>
      </c>
      <c r="P704">
        <v>42.605109953744403</v>
      </c>
      <c r="Q704">
        <v>-71.158055460148006</v>
      </c>
      <c r="U704" t="s">
        <v>5000</v>
      </c>
      <c r="V704" t="s">
        <v>5001</v>
      </c>
      <c r="W704" t="s">
        <v>5002</v>
      </c>
      <c r="X704" t="s">
        <v>753</v>
      </c>
      <c r="Y704" t="s">
        <v>6</v>
      </c>
      <c r="Z704" t="s">
        <v>184</v>
      </c>
      <c r="AA704">
        <v>44435</v>
      </c>
      <c r="AB704" t="s">
        <v>5003</v>
      </c>
      <c r="AC704" t="s">
        <v>5004</v>
      </c>
      <c r="AD704">
        <v>28</v>
      </c>
      <c r="AE704" t="s">
        <v>5005</v>
      </c>
    </row>
    <row r="705" spans="1:34">
      <c r="A705">
        <v>9081</v>
      </c>
      <c r="B705" t="s">
        <v>167</v>
      </c>
      <c r="C705" t="s">
        <v>4507</v>
      </c>
      <c r="D705" t="s">
        <v>4994</v>
      </c>
      <c r="E705" t="s">
        <v>197</v>
      </c>
      <c r="F705" t="s">
        <v>4995</v>
      </c>
      <c r="G705" t="s">
        <v>4509</v>
      </c>
      <c r="H705" t="s">
        <v>5006</v>
      </c>
      <c r="I705" t="s">
        <v>4997</v>
      </c>
      <c r="J705" t="s">
        <v>4998</v>
      </c>
      <c r="K705" t="s">
        <v>4656</v>
      </c>
      <c r="L705" t="s">
        <v>753</v>
      </c>
      <c r="M705" t="s">
        <v>6</v>
      </c>
      <c r="N705" t="s">
        <v>4999</v>
      </c>
      <c r="P705">
        <v>42.605109953744403</v>
      </c>
      <c r="Q705">
        <v>-71.158055460148006</v>
      </c>
      <c r="U705" t="s">
        <v>5000</v>
      </c>
      <c r="V705" t="s">
        <v>5001</v>
      </c>
      <c r="W705" t="s">
        <v>5002</v>
      </c>
      <c r="X705" t="s">
        <v>753</v>
      </c>
      <c r="Y705" t="s">
        <v>6</v>
      </c>
      <c r="Z705" t="s">
        <v>184</v>
      </c>
      <c r="AA705">
        <v>44435</v>
      </c>
      <c r="AB705" t="s">
        <v>5003</v>
      </c>
      <c r="AC705" t="s">
        <v>5004</v>
      </c>
      <c r="AD705">
        <v>28</v>
      </c>
    </row>
    <row r="706" spans="1:34">
      <c r="A706">
        <v>9082</v>
      </c>
      <c r="B706" t="s">
        <v>167</v>
      </c>
      <c r="C706" t="s">
        <v>4507</v>
      </c>
      <c r="D706" t="s">
        <v>4387</v>
      </c>
      <c r="E706" t="s">
        <v>170</v>
      </c>
      <c r="F706" t="s">
        <v>5007</v>
      </c>
      <c r="G706" t="s">
        <v>4509</v>
      </c>
      <c r="H706" t="s">
        <v>5008</v>
      </c>
      <c r="I706" t="s">
        <v>4389</v>
      </c>
      <c r="J706" t="s">
        <v>4390</v>
      </c>
      <c r="K706" t="s">
        <v>4319</v>
      </c>
      <c r="L706" t="s">
        <v>3430</v>
      </c>
      <c r="M706" t="s">
        <v>6</v>
      </c>
      <c r="N706">
        <v>97008</v>
      </c>
      <c r="O706" t="s">
        <v>4391</v>
      </c>
      <c r="P706">
        <v>45.460783808025496</v>
      </c>
      <c r="Q706">
        <v>-122.78842645828099</v>
      </c>
      <c r="R706">
        <v>11</v>
      </c>
      <c r="U706" t="s">
        <v>4392</v>
      </c>
      <c r="V706" t="s">
        <v>4389</v>
      </c>
      <c r="W706" t="s">
        <v>4319</v>
      </c>
      <c r="X706" t="s">
        <v>3430</v>
      </c>
      <c r="Y706" t="s">
        <v>6</v>
      </c>
      <c r="Z706" t="s">
        <v>184</v>
      </c>
      <c r="AA706">
        <v>44773</v>
      </c>
      <c r="AB706" t="s">
        <v>4393</v>
      </c>
      <c r="AC706" t="s">
        <v>5009</v>
      </c>
      <c r="AD706">
        <v>17</v>
      </c>
    </row>
    <row r="707" spans="1:34">
      <c r="A707">
        <v>9083</v>
      </c>
      <c r="B707" t="s">
        <v>167</v>
      </c>
      <c r="C707" t="s">
        <v>4507</v>
      </c>
      <c r="D707" t="s">
        <v>2061</v>
      </c>
      <c r="E707" t="s">
        <v>197</v>
      </c>
      <c r="F707" t="s">
        <v>2061</v>
      </c>
      <c r="G707" t="s">
        <v>4527</v>
      </c>
      <c r="H707" t="s">
        <v>4542</v>
      </c>
      <c r="I707" t="s">
        <v>2063</v>
      </c>
      <c r="J707" t="s">
        <v>5010</v>
      </c>
      <c r="K707" t="s">
        <v>2066</v>
      </c>
      <c r="L707" t="s">
        <v>249</v>
      </c>
      <c r="M707" t="s">
        <v>6</v>
      </c>
      <c r="N707">
        <v>94010</v>
      </c>
      <c r="O707" t="s">
        <v>3102</v>
      </c>
      <c r="P707">
        <v>37.597481488111598</v>
      </c>
      <c r="Q707">
        <v>-122.38028596031</v>
      </c>
      <c r="U707" t="s">
        <v>2061</v>
      </c>
      <c r="V707" t="s">
        <v>2063</v>
      </c>
      <c r="W707" t="s">
        <v>2066</v>
      </c>
      <c r="X707" t="s">
        <v>249</v>
      </c>
      <c r="Y707" t="s">
        <v>6</v>
      </c>
      <c r="AB707" t="s">
        <v>5011</v>
      </c>
      <c r="AC707" t="s">
        <v>5012</v>
      </c>
      <c r="AD707">
        <v>26</v>
      </c>
    </row>
    <row r="708" spans="1:34">
      <c r="A708">
        <v>9084</v>
      </c>
      <c r="B708" t="s">
        <v>167</v>
      </c>
      <c r="C708" t="s">
        <v>4507</v>
      </c>
      <c r="D708" t="s">
        <v>6956</v>
      </c>
      <c r="E708" t="s">
        <v>197</v>
      </c>
      <c r="F708" t="s">
        <v>6906</v>
      </c>
      <c r="G708" t="s">
        <v>4552</v>
      </c>
      <c r="H708" t="s">
        <v>6959</v>
      </c>
      <c r="I708" t="s">
        <v>7001</v>
      </c>
      <c r="J708" t="s">
        <v>6908</v>
      </c>
      <c r="K708" t="s">
        <v>7079</v>
      </c>
      <c r="L708" t="s">
        <v>1048</v>
      </c>
      <c r="M708" t="s">
        <v>6</v>
      </c>
      <c r="N708" t="s">
        <v>6957</v>
      </c>
      <c r="O708" t="s">
        <v>7076</v>
      </c>
      <c r="P708">
        <v>32.429079432982803</v>
      </c>
      <c r="Q708">
        <v>-110.94179524466399</v>
      </c>
      <c r="R708" t="s">
        <v>6958</v>
      </c>
      <c r="U708" t="s">
        <v>6907</v>
      </c>
      <c r="V708" t="s">
        <v>7002</v>
      </c>
      <c r="W708" t="s">
        <v>4363</v>
      </c>
      <c r="X708" t="s">
        <v>927</v>
      </c>
      <c r="Y708" t="s">
        <v>6</v>
      </c>
      <c r="Z708" t="s">
        <v>6997</v>
      </c>
      <c r="AA708">
        <v>45336</v>
      </c>
      <c r="AB708" t="s">
        <v>861</v>
      </c>
      <c r="AC708" t="s">
        <v>7072</v>
      </c>
      <c r="AD708">
        <v>27</v>
      </c>
      <c r="AF708" t="s">
        <v>6903</v>
      </c>
      <c r="AG708" t="s">
        <v>6955</v>
      </c>
      <c r="AH708" t="s">
        <v>6905</v>
      </c>
    </row>
    <row r="709" spans="1:34">
      <c r="A709">
        <v>9085</v>
      </c>
      <c r="B709" t="s">
        <v>167</v>
      </c>
      <c r="C709" t="s">
        <v>4507</v>
      </c>
      <c r="D709" t="s">
        <v>5013</v>
      </c>
      <c r="E709" t="s">
        <v>197</v>
      </c>
      <c r="F709" t="s">
        <v>5013</v>
      </c>
      <c r="G709" t="s">
        <v>4552</v>
      </c>
      <c r="H709" t="s">
        <v>5014</v>
      </c>
      <c r="I709" t="s">
        <v>5015</v>
      </c>
      <c r="J709" t="s">
        <v>5016</v>
      </c>
      <c r="K709" t="s">
        <v>2740</v>
      </c>
      <c r="L709" t="s">
        <v>753</v>
      </c>
      <c r="M709" t="s">
        <v>6</v>
      </c>
      <c r="N709" t="s">
        <v>5017</v>
      </c>
      <c r="O709" t="s">
        <v>5018</v>
      </c>
      <c r="P709">
        <v>42.511522101194203</v>
      </c>
      <c r="Q709">
        <v>-71.137783842421797</v>
      </c>
      <c r="R709">
        <v>70</v>
      </c>
      <c r="U709" t="s">
        <v>5013</v>
      </c>
      <c r="V709" t="s">
        <v>5015</v>
      </c>
      <c r="W709" t="s">
        <v>5019</v>
      </c>
      <c r="X709" t="s">
        <v>5019</v>
      </c>
      <c r="Y709" t="s">
        <v>6</v>
      </c>
      <c r="Z709" t="s">
        <v>184</v>
      </c>
      <c r="AA709">
        <v>44891</v>
      </c>
      <c r="AB709" t="s">
        <v>5020</v>
      </c>
      <c r="AC709" t="s">
        <v>5021</v>
      </c>
      <c r="AD709">
        <v>15</v>
      </c>
      <c r="AE709" t="s">
        <v>5022</v>
      </c>
    </row>
    <row r="710" spans="1:34">
      <c r="A710">
        <v>9086</v>
      </c>
      <c r="B710" t="s">
        <v>167</v>
      </c>
      <c r="C710" t="s">
        <v>4507</v>
      </c>
      <c r="D710" t="s">
        <v>5023</v>
      </c>
      <c r="E710" t="s">
        <v>170</v>
      </c>
      <c r="F710" t="s">
        <v>5023</v>
      </c>
      <c r="G710" t="s">
        <v>4513</v>
      </c>
      <c r="H710" t="s">
        <v>5024</v>
      </c>
      <c r="I710" t="s">
        <v>5025</v>
      </c>
      <c r="J710" t="s">
        <v>5026</v>
      </c>
      <c r="K710" t="s">
        <v>3108</v>
      </c>
      <c r="L710" t="s">
        <v>782</v>
      </c>
      <c r="M710" t="s">
        <v>6</v>
      </c>
      <c r="N710">
        <v>29615</v>
      </c>
      <c r="O710" t="s">
        <v>5027</v>
      </c>
      <c r="P710">
        <v>34.852517976519103</v>
      </c>
      <c r="Q710">
        <v>-82.253679416363397</v>
      </c>
      <c r="R710">
        <v>10</v>
      </c>
      <c r="U710" t="s">
        <v>5023</v>
      </c>
      <c r="V710" t="s">
        <v>5025</v>
      </c>
      <c r="W710" t="s">
        <v>3108</v>
      </c>
      <c r="X710" t="s">
        <v>782</v>
      </c>
      <c r="Y710" t="s">
        <v>6</v>
      </c>
      <c r="Z710" t="s">
        <v>184</v>
      </c>
      <c r="AA710">
        <v>44773</v>
      </c>
      <c r="AB710" t="s">
        <v>5028</v>
      </c>
      <c r="AC710" t="s">
        <v>5029</v>
      </c>
      <c r="AD710">
        <v>29</v>
      </c>
      <c r="AE710" t="s">
        <v>5030</v>
      </c>
    </row>
    <row r="711" spans="1:34">
      <c r="A711">
        <v>9087</v>
      </c>
      <c r="B711" t="s">
        <v>167</v>
      </c>
      <c r="C711" t="s">
        <v>4507</v>
      </c>
      <c r="D711" t="s">
        <v>4442</v>
      </c>
      <c r="E711" t="s">
        <v>197</v>
      </c>
      <c r="F711" t="s">
        <v>5031</v>
      </c>
      <c r="G711" t="s">
        <v>5032</v>
      </c>
      <c r="H711" t="s">
        <v>5033</v>
      </c>
      <c r="I711" t="s">
        <v>4443</v>
      </c>
      <c r="J711" t="s">
        <v>4444</v>
      </c>
      <c r="K711" t="s">
        <v>1989</v>
      </c>
      <c r="L711" t="s">
        <v>435</v>
      </c>
      <c r="M711" t="s">
        <v>6</v>
      </c>
      <c r="N711">
        <v>48108</v>
      </c>
      <c r="O711" t="s">
        <v>4445</v>
      </c>
      <c r="P711">
        <v>42.2194334622002</v>
      </c>
      <c r="Q711">
        <v>-83.732290200744899</v>
      </c>
      <c r="U711" t="s">
        <v>4442</v>
      </c>
      <c r="V711" t="s">
        <v>4443</v>
      </c>
      <c r="W711" t="s">
        <v>4446</v>
      </c>
      <c r="X711" t="s">
        <v>985</v>
      </c>
      <c r="Y711" t="s">
        <v>6</v>
      </c>
      <c r="Z711" t="s">
        <v>184</v>
      </c>
      <c r="AA711">
        <v>44773</v>
      </c>
      <c r="AB711" t="s">
        <v>4447</v>
      </c>
      <c r="AC711" t="s">
        <v>4448</v>
      </c>
      <c r="AD711">
        <v>27</v>
      </c>
      <c r="AE711" t="s">
        <v>5034</v>
      </c>
    </row>
    <row r="712" spans="1:34">
      <c r="A712">
        <v>9088</v>
      </c>
      <c r="B712" t="s">
        <v>167</v>
      </c>
      <c r="C712" t="s">
        <v>4507</v>
      </c>
      <c r="D712" t="s">
        <v>1350</v>
      </c>
      <c r="E712" t="s">
        <v>197</v>
      </c>
      <c r="F712" t="s">
        <v>5035</v>
      </c>
      <c r="G712" t="s">
        <v>4513</v>
      </c>
      <c r="H712" t="s">
        <v>5036</v>
      </c>
      <c r="I712" t="s">
        <v>5037</v>
      </c>
      <c r="J712" t="s">
        <v>1353</v>
      </c>
      <c r="K712" t="s">
        <v>1354</v>
      </c>
      <c r="L712" t="s">
        <v>841</v>
      </c>
      <c r="M712" t="s">
        <v>6</v>
      </c>
      <c r="N712">
        <v>60638</v>
      </c>
      <c r="O712" t="s">
        <v>1361</v>
      </c>
      <c r="P712">
        <v>41.773344110620798</v>
      </c>
      <c r="Q712">
        <v>-87.752246344006295</v>
      </c>
      <c r="U712" t="s">
        <v>1350</v>
      </c>
      <c r="V712" t="s">
        <v>1352</v>
      </c>
      <c r="W712" t="s">
        <v>840</v>
      </c>
      <c r="X712" t="s">
        <v>841</v>
      </c>
      <c r="Y712" t="s">
        <v>6</v>
      </c>
      <c r="AB712" t="s">
        <v>5038</v>
      </c>
      <c r="AC712" t="s">
        <v>1357</v>
      </c>
      <c r="AD712">
        <v>18</v>
      </c>
    </row>
    <row r="713" spans="1:34">
      <c r="A713">
        <v>9089</v>
      </c>
      <c r="B713" t="s">
        <v>167</v>
      </c>
      <c r="C713" t="s">
        <v>4507</v>
      </c>
      <c r="D713" t="s">
        <v>5039</v>
      </c>
      <c r="E713" t="s">
        <v>170</v>
      </c>
      <c r="F713" t="s">
        <v>5040</v>
      </c>
      <c r="G713" t="s">
        <v>4513</v>
      </c>
      <c r="H713" t="s">
        <v>5041</v>
      </c>
      <c r="I713" t="s">
        <v>5042</v>
      </c>
      <c r="J713" t="s">
        <v>5043</v>
      </c>
      <c r="K713" t="s">
        <v>3654</v>
      </c>
      <c r="L713" t="s">
        <v>3655</v>
      </c>
      <c r="M713" t="s">
        <v>6</v>
      </c>
      <c r="N713">
        <v>74120</v>
      </c>
      <c r="O713" t="s">
        <v>5044</v>
      </c>
      <c r="P713">
        <v>36.159410877972803</v>
      </c>
      <c r="Q713">
        <v>-95.9861081026813</v>
      </c>
      <c r="R713">
        <v>15</v>
      </c>
      <c r="U713" t="s">
        <v>5045</v>
      </c>
      <c r="V713" t="s">
        <v>5042</v>
      </c>
      <c r="W713" t="s">
        <v>3654</v>
      </c>
      <c r="X713" t="s">
        <v>3655</v>
      </c>
      <c r="Y713" t="s">
        <v>6</v>
      </c>
      <c r="Z713" t="s">
        <v>184</v>
      </c>
      <c r="AA713">
        <v>44773</v>
      </c>
      <c r="AB713" t="s">
        <v>5046</v>
      </c>
      <c r="AC713" t="s">
        <v>5047</v>
      </c>
      <c r="AD713">
        <v>28</v>
      </c>
      <c r="AE713" t="s">
        <v>5048</v>
      </c>
    </row>
    <row r="714" spans="1:34">
      <c r="A714">
        <v>9090</v>
      </c>
      <c r="B714" t="s">
        <v>167</v>
      </c>
      <c r="C714" t="s">
        <v>4507</v>
      </c>
      <c r="D714" t="s">
        <v>5049</v>
      </c>
      <c r="E714" t="s">
        <v>170</v>
      </c>
      <c r="F714" t="s">
        <v>5050</v>
      </c>
      <c r="G714" t="s">
        <v>4513</v>
      </c>
      <c r="H714" t="s">
        <v>5033</v>
      </c>
      <c r="I714" t="s">
        <v>5051</v>
      </c>
      <c r="J714" t="s">
        <v>5052</v>
      </c>
      <c r="K714" t="s">
        <v>1300</v>
      </c>
      <c r="L714" t="s">
        <v>1006</v>
      </c>
      <c r="M714" t="s">
        <v>7</v>
      </c>
      <c r="N714" t="s">
        <v>5053</v>
      </c>
      <c r="O714" t="s">
        <v>5054</v>
      </c>
      <c r="P714">
        <v>53.721793859303098</v>
      </c>
      <c r="Q714">
        <v>-113.18992646931299</v>
      </c>
      <c r="U714" t="s">
        <v>1432</v>
      </c>
      <c r="V714" t="s">
        <v>5051</v>
      </c>
      <c r="W714" t="s">
        <v>1434</v>
      </c>
      <c r="X714" t="s">
        <v>1435</v>
      </c>
      <c r="Y714" t="s">
        <v>1436</v>
      </c>
      <c r="Z714" t="s">
        <v>184</v>
      </c>
      <c r="AA714">
        <v>44424</v>
      </c>
      <c r="AB714" t="s">
        <v>5055</v>
      </c>
      <c r="AC714" t="s">
        <v>5056</v>
      </c>
      <c r="AD714">
        <v>21</v>
      </c>
      <c r="AE714" t="s">
        <v>5057</v>
      </c>
    </row>
    <row r="715" spans="1:34">
      <c r="A715">
        <v>9091</v>
      </c>
      <c r="B715" t="s">
        <v>167</v>
      </c>
      <c r="C715" t="s">
        <v>4507</v>
      </c>
      <c r="D715" t="s">
        <v>5058</v>
      </c>
      <c r="E715" t="s">
        <v>170</v>
      </c>
      <c r="F715" t="s">
        <v>5059</v>
      </c>
      <c r="G715" t="s">
        <v>4513</v>
      </c>
      <c r="H715" t="s">
        <v>5060</v>
      </c>
      <c r="I715" t="s">
        <v>5061</v>
      </c>
      <c r="J715" t="s">
        <v>5062</v>
      </c>
      <c r="K715" t="s">
        <v>2108</v>
      </c>
      <c r="L715" t="s">
        <v>435</v>
      </c>
      <c r="M715" t="s">
        <v>6</v>
      </c>
      <c r="N715">
        <v>48326</v>
      </c>
      <c r="O715" t="s">
        <v>5063</v>
      </c>
      <c r="P715">
        <v>42.676052435739699</v>
      </c>
      <c r="Q715">
        <v>-83.2443406656988</v>
      </c>
      <c r="U715" t="s">
        <v>1432</v>
      </c>
      <c r="V715" t="s">
        <v>5051</v>
      </c>
      <c r="W715" t="s">
        <v>1434</v>
      </c>
      <c r="X715" t="s">
        <v>1435</v>
      </c>
      <c r="Y715" t="s">
        <v>1436</v>
      </c>
      <c r="Z715" t="s">
        <v>184</v>
      </c>
      <c r="AA715">
        <v>44424</v>
      </c>
      <c r="AB715" t="s">
        <v>5064</v>
      </c>
      <c r="AC715" t="s">
        <v>5056</v>
      </c>
      <c r="AD715">
        <v>21</v>
      </c>
      <c r="AE715" t="s">
        <v>5065</v>
      </c>
    </row>
    <row r="716" spans="1:34">
      <c r="A716">
        <v>9092</v>
      </c>
      <c r="B716" t="s">
        <v>167</v>
      </c>
      <c r="C716" t="s">
        <v>4507</v>
      </c>
      <c r="D716" t="s">
        <v>5066</v>
      </c>
      <c r="E716" t="s">
        <v>197</v>
      </c>
      <c r="F716" t="s">
        <v>5067</v>
      </c>
      <c r="G716" t="s">
        <v>4513</v>
      </c>
      <c r="H716" t="s">
        <v>4897</v>
      </c>
      <c r="I716" t="s">
        <v>5068</v>
      </c>
      <c r="J716" t="s">
        <v>5069</v>
      </c>
      <c r="K716" t="s">
        <v>260</v>
      </c>
      <c r="L716" t="s">
        <v>155</v>
      </c>
      <c r="M716" t="s">
        <v>7</v>
      </c>
      <c r="N716" t="s">
        <v>5070</v>
      </c>
      <c r="O716" t="s">
        <v>5071</v>
      </c>
      <c r="P716">
        <v>45.5028529292372</v>
      </c>
      <c r="Q716">
        <v>-73.614762858194396</v>
      </c>
      <c r="U716" t="s">
        <v>5072</v>
      </c>
      <c r="V716" t="s">
        <v>5073</v>
      </c>
      <c r="W716" t="s">
        <v>260</v>
      </c>
      <c r="X716" t="s">
        <v>155</v>
      </c>
      <c r="Y716" t="s">
        <v>7</v>
      </c>
      <c r="AB716" t="s">
        <v>5074</v>
      </c>
      <c r="AC716" t="s">
        <v>5075</v>
      </c>
      <c r="AD716">
        <v>29</v>
      </c>
    </row>
    <row r="717" spans="1:34">
      <c r="A717">
        <v>9093</v>
      </c>
      <c r="B717" t="s">
        <v>167</v>
      </c>
      <c r="C717" t="s">
        <v>4507</v>
      </c>
      <c r="D717" t="s">
        <v>5076</v>
      </c>
      <c r="E717" t="s">
        <v>170</v>
      </c>
      <c r="F717" t="s">
        <v>5076</v>
      </c>
      <c r="G717" t="s">
        <v>4552</v>
      </c>
      <c r="H717" t="s">
        <v>5077</v>
      </c>
      <c r="I717" t="s">
        <v>5078</v>
      </c>
      <c r="J717" t="s">
        <v>5079</v>
      </c>
      <c r="K717" t="s">
        <v>824</v>
      </c>
      <c r="L717" t="s">
        <v>249</v>
      </c>
      <c r="M717" t="s">
        <v>6</v>
      </c>
      <c r="N717">
        <v>94538</v>
      </c>
      <c r="O717" t="s">
        <v>5080</v>
      </c>
      <c r="P717">
        <v>37.506632522917499</v>
      </c>
      <c r="Q717">
        <v>-121.94869351613301</v>
      </c>
      <c r="U717" t="s">
        <v>5076</v>
      </c>
      <c r="V717" t="s">
        <v>5078</v>
      </c>
      <c r="W717" t="s">
        <v>824</v>
      </c>
      <c r="X717" t="s">
        <v>249</v>
      </c>
      <c r="Y717" t="s">
        <v>6</v>
      </c>
      <c r="Z717" t="s">
        <v>184</v>
      </c>
      <c r="AA717">
        <v>44443</v>
      </c>
      <c r="AB717" t="s">
        <v>5081</v>
      </c>
      <c r="AC717" t="s">
        <v>5082</v>
      </c>
      <c r="AD717">
        <v>25</v>
      </c>
    </row>
    <row r="718" spans="1:34">
      <c r="A718">
        <v>9094</v>
      </c>
      <c r="B718" t="s">
        <v>167</v>
      </c>
      <c r="C718" t="s">
        <v>4507</v>
      </c>
      <c r="D718" t="s">
        <v>5083</v>
      </c>
      <c r="E718" t="s">
        <v>197</v>
      </c>
      <c r="G718" t="s">
        <v>4513</v>
      </c>
      <c r="H718" t="s">
        <v>4897</v>
      </c>
      <c r="I718" t="s">
        <v>5084</v>
      </c>
      <c r="J718" t="s">
        <v>5085</v>
      </c>
      <c r="K718" t="s">
        <v>2907</v>
      </c>
      <c r="L718" t="s">
        <v>249</v>
      </c>
      <c r="M718" t="s">
        <v>6</v>
      </c>
      <c r="N718">
        <v>92121</v>
      </c>
      <c r="O718" t="s">
        <v>5086</v>
      </c>
      <c r="P718">
        <v>32.890361481885897</v>
      </c>
      <c r="Q718">
        <v>-117.182207958757</v>
      </c>
      <c r="U718" t="s">
        <v>5087</v>
      </c>
      <c r="V718" t="s">
        <v>5084</v>
      </c>
      <c r="W718" t="s">
        <v>2907</v>
      </c>
      <c r="X718" t="s">
        <v>249</v>
      </c>
      <c r="Y718" t="s">
        <v>6</v>
      </c>
      <c r="AB718" t="s">
        <v>5088</v>
      </c>
      <c r="AC718" t="s">
        <v>5089</v>
      </c>
      <c r="AD718">
        <v>27</v>
      </c>
    </row>
    <row r="719" spans="1:34">
      <c r="A719">
        <v>9095</v>
      </c>
      <c r="B719" t="s">
        <v>167</v>
      </c>
      <c r="C719" t="s">
        <v>4507</v>
      </c>
      <c r="D719" t="s">
        <v>2304</v>
      </c>
      <c r="E719" t="s">
        <v>197</v>
      </c>
      <c r="F719" t="s">
        <v>5090</v>
      </c>
      <c r="G719" t="s">
        <v>4513</v>
      </c>
      <c r="H719" t="s">
        <v>5091</v>
      </c>
      <c r="I719" t="s">
        <v>2306</v>
      </c>
      <c r="J719" t="s">
        <v>5092</v>
      </c>
      <c r="K719" t="s">
        <v>2108</v>
      </c>
      <c r="L719" t="s">
        <v>435</v>
      </c>
      <c r="M719" t="s">
        <v>6</v>
      </c>
      <c r="N719">
        <v>48326</v>
      </c>
      <c r="O719" t="s">
        <v>2309</v>
      </c>
      <c r="P719">
        <v>42.6553478978256</v>
      </c>
      <c r="Q719">
        <v>-83.249396288769503</v>
      </c>
      <c r="U719" t="s">
        <v>2310</v>
      </c>
      <c r="V719" t="s">
        <v>2306</v>
      </c>
      <c r="W719" t="s">
        <v>2308</v>
      </c>
      <c r="X719" t="s">
        <v>435</v>
      </c>
      <c r="Y719" t="s">
        <v>6</v>
      </c>
      <c r="Z719" t="s">
        <v>184</v>
      </c>
      <c r="AA719">
        <v>44414</v>
      </c>
      <c r="AB719" t="s">
        <v>5093</v>
      </c>
      <c r="AC719" t="s">
        <v>5094</v>
      </c>
      <c r="AD719">
        <v>25</v>
      </c>
    </row>
    <row r="720" spans="1:34">
      <c r="A720">
        <v>9096</v>
      </c>
      <c r="B720" t="s">
        <v>167</v>
      </c>
      <c r="C720" t="s">
        <v>4507</v>
      </c>
      <c r="D720" t="s">
        <v>5095</v>
      </c>
      <c r="E720" t="s">
        <v>197</v>
      </c>
      <c r="F720" t="s">
        <v>5095</v>
      </c>
      <c r="G720" t="s">
        <v>4552</v>
      </c>
      <c r="H720" t="s">
        <v>5096</v>
      </c>
      <c r="I720" t="s">
        <v>5097</v>
      </c>
      <c r="J720" t="s">
        <v>5098</v>
      </c>
      <c r="K720" t="s">
        <v>5099</v>
      </c>
      <c r="L720" t="s">
        <v>753</v>
      </c>
      <c r="M720" t="s">
        <v>6</v>
      </c>
      <c r="N720" t="s">
        <v>5100</v>
      </c>
      <c r="O720" t="s">
        <v>5101</v>
      </c>
      <c r="P720">
        <v>41.680588886986797</v>
      </c>
      <c r="Q720">
        <v>-71.126901716000006</v>
      </c>
      <c r="U720" t="s">
        <v>5102</v>
      </c>
      <c r="V720" t="s">
        <v>5097</v>
      </c>
      <c r="W720" t="s">
        <v>5099</v>
      </c>
      <c r="X720" t="s">
        <v>753</v>
      </c>
      <c r="Y720" t="s">
        <v>6</v>
      </c>
      <c r="Z720" t="s">
        <v>184</v>
      </c>
      <c r="AA720">
        <v>44437</v>
      </c>
      <c r="AB720" t="s">
        <v>5103</v>
      </c>
      <c r="AC720" t="s">
        <v>5104</v>
      </c>
      <c r="AD720">
        <v>29</v>
      </c>
    </row>
    <row r="722" spans="1:38">
      <c r="A722">
        <v>10001</v>
      </c>
      <c r="B722" t="s">
        <v>167</v>
      </c>
      <c r="D722" t="s">
        <v>5105</v>
      </c>
      <c r="E722" t="s">
        <v>170</v>
      </c>
      <c r="G722" t="s">
        <v>5106</v>
      </c>
      <c r="H722" t="s">
        <v>5107</v>
      </c>
      <c r="I722" t="s">
        <v>3960</v>
      </c>
      <c r="J722" t="s">
        <v>5108</v>
      </c>
      <c r="K722" t="s">
        <v>1989</v>
      </c>
      <c r="L722" t="s">
        <v>435</v>
      </c>
      <c r="M722" t="s">
        <v>6</v>
      </c>
      <c r="N722">
        <v>48108</v>
      </c>
      <c r="O722" t="s">
        <v>5109</v>
      </c>
      <c r="P722">
        <v>42.219504971898402</v>
      </c>
      <c r="Q722">
        <v>-83.732322386930704</v>
      </c>
      <c r="U722" t="s">
        <v>5110</v>
      </c>
      <c r="V722" t="s">
        <v>3960</v>
      </c>
      <c r="W722" t="s">
        <v>2075</v>
      </c>
      <c r="X722" t="s">
        <v>249</v>
      </c>
      <c r="Y722" t="s">
        <v>6</v>
      </c>
      <c r="Z722" t="s">
        <v>184</v>
      </c>
      <c r="AA722">
        <v>44435</v>
      </c>
      <c r="AB722" t="s">
        <v>5111</v>
      </c>
      <c r="AC722" t="s">
        <v>5112</v>
      </c>
      <c r="AD722">
        <v>28</v>
      </c>
      <c r="AE722" t="s">
        <v>5113</v>
      </c>
      <c r="AL722" t="s">
        <v>5114</v>
      </c>
    </row>
    <row r="723" spans="1:38">
      <c r="A723">
        <v>10002</v>
      </c>
      <c r="B723" t="s">
        <v>167</v>
      </c>
      <c r="D723" t="s">
        <v>5115</v>
      </c>
      <c r="E723" t="s">
        <v>197</v>
      </c>
      <c r="G723" t="s">
        <v>5106</v>
      </c>
      <c r="H723" t="s">
        <v>5116</v>
      </c>
      <c r="I723" t="s">
        <v>5117</v>
      </c>
      <c r="J723" t="s">
        <v>5118</v>
      </c>
      <c r="K723" t="s">
        <v>987</v>
      </c>
      <c r="L723" t="s">
        <v>753</v>
      </c>
      <c r="M723" t="s">
        <v>6</v>
      </c>
      <c r="N723">
        <v>2108</v>
      </c>
      <c r="O723" t="s">
        <v>5119</v>
      </c>
      <c r="P723">
        <v>42.358608407155501</v>
      </c>
      <c r="Q723">
        <v>-71.058423132552207</v>
      </c>
      <c r="R723">
        <v>3</v>
      </c>
      <c r="U723" t="s">
        <v>5120</v>
      </c>
      <c r="V723" t="s">
        <v>5117</v>
      </c>
      <c r="W723" t="s">
        <v>3475</v>
      </c>
      <c r="X723" t="s">
        <v>5121</v>
      </c>
      <c r="Y723" t="s">
        <v>5122</v>
      </c>
      <c r="Z723" t="s">
        <v>184</v>
      </c>
      <c r="AA723">
        <v>45289</v>
      </c>
      <c r="AB723" t="s">
        <v>5123</v>
      </c>
      <c r="AC723" t="s">
        <v>5124</v>
      </c>
      <c r="AD723">
        <v>15</v>
      </c>
      <c r="AL723" t="s">
        <v>5114</v>
      </c>
    </row>
    <row r="724" spans="1:38">
      <c r="A724">
        <v>10003</v>
      </c>
      <c r="B724" t="s">
        <v>167</v>
      </c>
      <c r="D724" t="s">
        <v>5125</v>
      </c>
      <c r="E724" t="s">
        <v>197</v>
      </c>
      <c r="G724" t="s">
        <v>5106</v>
      </c>
      <c r="H724" t="s">
        <v>5116</v>
      </c>
      <c r="I724" t="s">
        <v>5117</v>
      </c>
      <c r="J724" t="s">
        <v>5126</v>
      </c>
      <c r="K724" t="s">
        <v>5127</v>
      </c>
      <c r="L724" t="s">
        <v>963</v>
      </c>
      <c r="M724" t="s">
        <v>6</v>
      </c>
      <c r="N724">
        <v>59771</v>
      </c>
      <c r="O724" t="s">
        <v>5119</v>
      </c>
      <c r="P724">
        <v>45.680298871043803</v>
      </c>
      <c r="Q724">
        <v>-111.040000056496</v>
      </c>
      <c r="R724">
        <v>1</v>
      </c>
      <c r="U724" t="s">
        <v>5120</v>
      </c>
      <c r="V724" t="s">
        <v>5117</v>
      </c>
      <c r="W724" t="s">
        <v>3475</v>
      </c>
      <c r="X724" t="s">
        <v>5121</v>
      </c>
      <c r="Y724" t="s">
        <v>5122</v>
      </c>
      <c r="Z724" t="s">
        <v>184</v>
      </c>
      <c r="AA724">
        <v>45289</v>
      </c>
      <c r="AB724" t="s">
        <v>5123</v>
      </c>
      <c r="AC724" t="s">
        <v>5124</v>
      </c>
      <c r="AD724">
        <v>15</v>
      </c>
      <c r="AL724" t="s">
        <v>5114</v>
      </c>
    </row>
    <row r="725" spans="1:38">
      <c r="A725">
        <v>10004</v>
      </c>
      <c r="B725" t="s">
        <v>167</v>
      </c>
      <c r="D725" t="s">
        <v>5128</v>
      </c>
      <c r="E725" t="s">
        <v>197</v>
      </c>
      <c r="G725" t="s">
        <v>5106</v>
      </c>
      <c r="H725" t="s">
        <v>5129</v>
      </c>
      <c r="I725" t="s">
        <v>5130</v>
      </c>
      <c r="J725" t="s">
        <v>5131</v>
      </c>
      <c r="K725" t="s">
        <v>5132</v>
      </c>
      <c r="L725" t="s">
        <v>1287</v>
      </c>
      <c r="M725" t="s">
        <v>6</v>
      </c>
      <c r="N725">
        <v>15317</v>
      </c>
      <c r="O725" t="s">
        <v>5133</v>
      </c>
      <c r="P725">
        <v>40.271978912346398</v>
      </c>
      <c r="Q725">
        <v>-80.165964951090999</v>
      </c>
      <c r="U725" t="s">
        <v>5134</v>
      </c>
      <c r="V725" t="s">
        <v>5130</v>
      </c>
      <c r="W725" t="s">
        <v>5132</v>
      </c>
      <c r="X725" t="s">
        <v>1287</v>
      </c>
      <c r="Y725" t="s">
        <v>6</v>
      </c>
      <c r="Z725" t="s">
        <v>184</v>
      </c>
      <c r="AA725">
        <v>44376</v>
      </c>
      <c r="AB725" t="s">
        <v>5135</v>
      </c>
      <c r="AC725" t="s">
        <v>5136</v>
      </c>
      <c r="AD725">
        <v>14</v>
      </c>
      <c r="AE725" t="s">
        <v>5138</v>
      </c>
      <c r="AJ725" t="s">
        <v>5137</v>
      </c>
      <c r="AL725" t="s">
        <v>5114</v>
      </c>
    </row>
    <row r="726" spans="1:38">
      <c r="A726">
        <v>10005</v>
      </c>
      <c r="B726" t="s">
        <v>167</v>
      </c>
      <c r="D726" t="s">
        <v>5139</v>
      </c>
      <c r="E726" t="s">
        <v>197</v>
      </c>
      <c r="G726" t="s">
        <v>5106</v>
      </c>
      <c r="H726" t="s">
        <v>5140</v>
      </c>
      <c r="I726" t="s">
        <v>5141</v>
      </c>
      <c r="J726" t="s">
        <v>5142</v>
      </c>
      <c r="K726" t="s">
        <v>4238</v>
      </c>
      <c r="L726" t="s">
        <v>736</v>
      </c>
      <c r="M726" t="s">
        <v>6</v>
      </c>
      <c r="N726">
        <v>80302</v>
      </c>
      <c r="O726" t="s">
        <v>5143</v>
      </c>
      <c r="P726">
        <v>40.016584247842403</v>
      </c>
      <c r="Q726">
        <v>-105.280159075577</v>
      </c>
      <c r="R726">
        <v>40</v>
      </c>
      <c r="U726" t="s">
        <v>5139</v>
      </c>
      <c r="V726" t="s">
        <v>5141</v>
      </c>
      <c r="W726" t="s">
        <v>4238</v>
      </c>
      <c r="X726" t="s">
        <v>736</v>
      </c>
      <c r="Y726" t="s">
        <v>6</v>
      </c>
      <c r="Z726" t="s">
        <v>184</v>
      </c>
      <c r="AA726">
        <v>44779</v>
      </c>
      <c r="AB726" t="s">
        <v>5144</v>
      </c>
      <c r="AC726" t="s">
        <v>5145</v>
      </c>
      <c r="AD726">
        <v>26</v>
      </c>
      <c r="AE726" t="s">
        <v>5147</v>
      </c>
      <c r="AJ726" t="s">
        <v>5146</v>
      </c>
      <c r="AL726" t="s">
        <v>5114</v>
      </c>
    </row>
    <row r="727" spans="1:38">
      <c r="A727">
        <v>10006</v>
      </c>
      <c r="B727" t="s">
        <v>167</v>
      </c>
      <c r="D727" t="s">
        <v>3394</v>
      </c>
      <c r="E727" t="s">
        <v>170</v>
      </c>
      <c r="G727" t="s">
        <v>5106</v>
      </c>
      <c r="H727" t="s">
        <v>5148</v>
      </c>
      <c r="I727" t="s">
        <v>3395</v>
      </c>
      <c r="J727" t="s">
        <v>3396</v>
      </c>
      <c r="K727" t="s">
        <v>490</v>
      </c>
      <c r="L727" t="s">
        <v>486</v>
      </c>
      <c r="M727" t="s">
        <v>6</v>
      </c>
      <c r="N727">
        <v>63123</v>
      </c>
      <c r="O727" t="s">
        <v>3397</v>
      </c>
      <c r="P727">
        <v>38.525190795696098</v>
      </c>
      <c r="Q727">
        <v>-90.332894315494698</v>
      </c>
      <c r="R727">
        <v>92</v>
      </c>
      <c r="U727" t="s">
        <v>3398</v>
      </c>
      <c r="V727" t="s">
        <v>3399</v>
      </c>
      <c r="W727" t="s">
        <v>3400</v>
      </c>
      <c r="X727" t="s">
        <v>3401</v>
      </c>
      <c r="Y727" t="s">
        <v>3402</v>
      </c>
      <c r="Z727" t="s">
        <v>184</v>
      </c>
      <c r="AA727">
        <v>44376</v>
      </c>
      <c r="AB727" t="s">
        <v>5149</v>
      </c>
      <c r="AC727" t="s">
        <v>5150</v>
      </c>
      <c r="AD727">
        <v>16</v>
      </c>
      <c r="AE727" t="s">
        <v>5151</v>
      </c>
      <c r="AJ727" t="s">
        <v>3405</v>
      </c>
      <c r="AL727" t="s">
        <v>5114</v>
      </c>
    </row>
    <row r="728" spans="1:38">
      <c r="A728">
        <v>10007</v>
      </c>
      <c r="B728" t="s">
        <v>167</v>
      </c>
      <c r="D728" t="s">
        <v>5152</v>
      </c>
      <c r="E728" t="s">
        <v>197</v>
      </c>
      <c r="G728" t="s">
        <v>5153</v>
      </c>
      <c r="H728" t="s">
        <v>5154</v>
      </c>
      <c r="I728" t="s">
        <v>5155</v>
      </c>
      <c r="J728" t="s">
        <v>5156</v>
      </c>
      <c r="K728" t="s">
        <v>5157</v>
      </c>
      <c r="L728" t="s">
        <v>2452</v>
      </c>
      <c r="M728" t="s">
        <v>6</v>
      </c>
      <c r="N728" t="s">
        <v>5158</v>
      </c>
      <c r="O728" t="s">
        <v>5159</v>
      </c>
      <c r="R728">
        <v>36</v>
      </c>
      <c r="U728" t="s">
        <v>5152</v>
      </c>
      <c r="V728" t="s">
        <v>5155</v>
      </c>
      <c r="W728" t="s">
        <v>5157</v>
      </c>
      <c r="X728" t="s">
        <v>2452</v>
      </c>
      <c r="Y728" t="s">
        <v>6</v>
      </c>
      <c r="Z728" t="s">
        <v>184</v>
      </c>
      <c r="AA728">
        <v>44779</v>
      </c>
      <c r="AB728" t="s">
        <v>5160</v>
      </c>
      <c r="AC728" t="s">
        <v>5161</v>
      </c>
      <c r="AD728">
        <v>12</v>
      </c>
      <c r="AE728" t="s">
        <v>5163</v>
      </c>
      <c r="AJ728" t="s">
        <v>5162</v>
      </c>
      <c r="AL728" t="s">
        <v>5114</v>
      </c>
    </row>
    <row r="729" spans="1:38">
      <c r="A729">
        <v>10008</v>
      </c>
      <c r="B729" t="s">
        <v>167</v>
      </c>
      <c r="D729" t="s">
        <v>5164</v>
      </c>
      <c r="E729" t="s">
        <v>197</v>
      </c>
      <c r="G729" t="s">
        <v>5106</v>
      </c>
      <c r="H729" t="s">
        <v>5165</v>
      </c>
      <c r="I729" t="s">
        <v>5166</v>
      </c>
      <c r="J729" t="s">
        <v>5167</v>
      </c>
      <c r="K729" t="s">
        <v>4356</v>
      </c>
      <c r="L729" t="s">
        <v>753</v>
      </c>
      <c r="M729" t="s">
        <v>6</v>
      </c>
      <c r="N729" t="s">
        <v>4357</v>
      </c>
      <c r="O729" t="s">
        <v>5168</v>
      </c>
      <c r="P729">
        <v>42.485388858926299</v>
      </c>
      <c r="Q729">
        <v>-71.212085987241593</v>
      </c>
      <c r="R729">
        <v>20</v>
      </c>
      <c r="U729" t="s">
        <v>5164</v>
      </c>
      <c r="V729" t="s">
        <v>5166</v>
      </c>
      <c r="W729" t="s">
        <v>2614</v>
      </c>
      <c r="X729" t="s">
        <v>5169</v>
      </c>
      <c r="Y729" t="s">
        <v>2616</v>
      </c>
      <c r="Z729" t="s">
        <v>184</v>
      </c>
      <c r="AA729">
        <v>44779</v>
      </c>
      <c r="AB729" t="s">
        <v>5170</v>
      </c>
      <c r="AC729" t="s">
        <v>5171</v>
      </c>
      <c r="AD729">
        <v>10</v>
      </c>
      <c r="AE729" t="s">
        <v>5172</v>
      </c>
      <c r="AJ729" t="s">
        <v>5166</v>
      </c>
      <c r="AL729" t="s">
        <v>5114</v>
      </c>
    </row>
    <row r="730" spans="1:38">
      <c r="A730">
        <v>10009</v>
      </c>
      <c r="B730" t="s">
        <v>167</v>
      </c>
      <c r="D730" t="s">
        <v>5173</v>
      </c>
      <c r="E730" t="s">
        <v>197</v>
      </c>
      <c r="G730" t="s">
        <v>5106</v>
      </c>
      <c r="H730" t="s">
        <v>5174</v>
      </c>
      <c r="I730" t="s">
        <v>5175</v>
      </c>
      <c r="J730" t="s">
        <v>5176</v>
      </c>
      <c r="K730" t="s">
        <v>4525</v>
      </c>
      <c r="L730" t="s">
        <v>753</v>
      </c>
      <c r="M730" t="s">
        <v>6</v>
      </c>
      <c r="N730" t="s">
        <v>4854</v>
      </c>
      <c r="O730" t="s">
        <v>5177</v>
      </c>
      <c r="P730">
        <v>42.402192894131403</v>
      </c>
      <c r="Q730">
        <v>-71.258857002588201</v>
      </c>
      <c r="U730" t="s">
        <v>5178</v>
      </c>
      <c r="V730" t="s">
        <v>5175</v>
      </c>
      <c r="W730" t="s">
        <v>5179</v>
      </c>
      <c r="X730" t="s">
        <v>2101</v>
      </c>
      <c r="Y730" t="s">
        <v>2102</v>
      </c>
      <c r="Z730" t="s">
        <v>184</v>
      </c>
      <c r="AA730">
        <v>44376</v>
      </c>
      <c r="AB730" t="s">
        <v>5180</v>
      </c>
      <c r="AC730" t="s">
        <v>5181</v>
      </c>
      <c r="AD730">
        <v>29</v>
      </c>
      <c r="AE730" t="s">
        <v>5183</v>
      </c>
      <c r="AJ730" t="s">
        <v>5182</v>
      </c>
      <c r="AL730" t="s">
        <v>5114</v>
      </c>
    </row>
    <row r="731" spans="1:38">
      <c r="A731">
        <v>10010</v>
      </c>
      <c r="B731" t="s">
        <v>167</v>
      </c>
      <c r="D731" t="s">
        <v>5184</v>
      </c>
      <c r="E731" t="s">
        <v>170</v>
      </c>
      <c r="G731" t="s">
        <v>5106</v>
      </c>
      <c r="H731" t="s">
        <v>5185</v>
      </c>
      <c r="I731" t="s">
        <v>5186</v>
      </c>
      <c r="J731" t="s">
        <v>5187</v>
      </c>
      <c r="K731" t="s">
        <v>1706</v>
      </c>
      <c r="L731" t="s">
        <v>212</v>
      </c>
      <c r="M731" t="s">
        <v>7</v>
      </c>
      <c r="N731" t="s">
        <v>5188</v>
      </c>
      <c r="O731" t="s">
        <v>5189</v>
      </c>
      <c r="P731">
        <v>43.622348545328201</v>
      </c>
      <c r="Q731">
        <v>-79.667930356413905</v>
      </c>
      <c r="R731">
        <v>63</v>
      </c>
      <c r="U731" t="s">
        <v>5184</v>
      </c>
      <c r="V731" t="s">
        <v>5186</v>
      </c>
      <c r="W731" t="s">
        <v>1706</v>
      </c>
      <c r="X731" t="s">
        <v>212</v>
      </c>
      <c r="Y731" t="s">
        <v>7</v>
      </c>
      <c r="Z731" t="s">
        <v>184</v>
      </c>
      <c r="AA731">
        <v>44801</v>
      </c>
      <c r="AB731" t="s">
        <v>5190</v>
      </c>
      <c r="AC731" t="s">
        <v>5191</v>
      </c>
      <c r="AD731">
        <v>30</v>
      </c>
      <c r="AJ731" t="s">
        <v>5192</v>
      </c>
      <c r="AL731" t="s">
        <v>5114</v>
      </c>
    </row>
    <row r="732" spans="1:38">
      <c r="A732">
        <v>10011</v>
      </c>
      <c r="B732" t="s">
        <v>167</v>
      </c>
      <c r="D732" t="s">
        <v>5184</v>
      </c>
      <c r="E732" t="s">
        <v>170</v>
      </c>
      <c r="G732" t="s">
        <v>5106</v>
      </c>
      <c r="H732" t="s">
        <v>5185</v>
      </c>
      <c r="I732" t="s">
        <v>5186</v>
      </c>
      <c r="J732" t="s">
        <v>5193</v>
      </c>
      <c r="K732" t="s">
        <v>5194</v>
      </c>
      <c r="L732" t="s">
        <v>985</v>
      </c>
      <c r="M732" t="s">
        <v>6</v>
      </c>
      <c r="N732" t="s">
        <v>5195</v>
      </c>
      <c r="O732" t="s">
        <v>5189</v>
      </c>
      <c r="P732">
        <v>33.110091921518297</v>
      </c>
      <c r="Q732">
        <v>-96.817264202795997</v>
      </c>
      <c r="U732" t="s">
        <v>5184</v>
      </c>
      <c r="V732" t="s">
        <v>5186</v>
      </c>
      <c r="W732" t="s">
        <v>1706</v>
      </c>
      <c r="X732" t="s">
        <v>212</v>
      </c>
      <c r="Y732" t="s">
        <v>7</v>
      </c>
      <c r="Z732" t="s">
        <v>184</v>
      </c>
      <c r="AA732">
        <v>44801</v>
      </c>
      <c r="AB732" t="s">
        <v>5196</v>
      </c>
      <c r="AC732" t="s">
        <v>5191</v>
      </c>
      <c r="AD732">
        <v>30</v>
      </c>
      <c r="AJ732" t="s">
        <v>5192</v>
      </c>
      <c r="AL732" t="s">
        <v>5114</v>
      </c>
    </row>
    <row r="733" spans="1:38">
      <c r="A733">
        <v>10012</v>
      </c>
      <c r="B733" t="s">
        <v>167</v>
      </c>
      <c r="D733" t="s">
        <v>5197</v>
      </c>
      <c r="E733" t="s">
        <v>197</v>
      </c>
      <c r="G733" t="s">
        <v>5106</v>
      </c>
      <c r="H733" t="s">
        <v>5198</v>
      </c>
      <c r="I733" t="s">
        <v>5199</v>
      </c>
      <c r="J733" t="s">
        <v>5200</v>
      </c>
      <c r="K733" t="s">
        <v>3552</v>
      </c>
      <c r="L733" t="s">
        <v>435</v>
      </c>
      <c r="M733" t="s">
        <v>6</v>
      </c>
      <c r="N733">
        <v>48170</v>
      </c>
      <c r="O733" t="s">
        <v>5201</v>
      </c>
      <c r="P733">
        <v>42.3914713653717</v>
      </c>
      <c r="Q733">
        <v>-83.484952400737996</v>
      </c>
      <c r="U733" t="s">
        <v>5202</v>
      </c>
      <c r="V733" t="s">
        <v>5203</v>
      </c>
      <c r="W733" t="s">
        <v>1588</v>
      </c>
      <c r="X733" t="s">
        <v>1589</v>
      </c>
      <c r="Y733" t="s">
        <v>918</v>
      </c>
      <c r="Z733" t="s">
        <v>184</v>
      </c>
      <c r="AA733">
        <v>44376</v>
      </c>
      <c r="AB733" t="s">
        <v>5204</v>
      </c>
      <c r="AC733" t="s">
        <v>5205</v>
      </c>
      <c r="AD733">
        <v>29</v>
      </c>
      <c r="AE733" t="s">
        <v>5206</v>
      </c>
      <c r="AJ733" t="s">
        <v>5199</v>
      </c>
      <c r="AL733" t="s">
        <v>5114</v>
      </c>
    </row>
    <row r="734" spans="1:38">
      <c r="A734">
        <v>10013</v>
      </c>
      <c r="B734" t="s">
        <v>167</v>
      </c>
      <c r="D734" t="s">
        <v>5207</v>
      </c>
      <c r="E734" t="s">
        <v>197</v>
      </c>
      <c r="G734" t="s">
        <v>5106</v>
      </c>
      <c r="H734" t="s">
        <v>5208</v>
      </c>
      <c r="I734" t="s">
        <v>5209</v>
      </c>
      <c r="J734" t="s">
        <v>5210</v>
      </c>
      <c r="K734" t="s">
        <v>5211</v>
      </c>
      <c r="L734" t="s">
        <v>841</v>
      </c>
      <c r="M734" t="s">
        <v>6</v>
      </c>
      <c r="N734">
        <v>60559</v>
      </c>
      <c r="O734" t="s">
        <v>5212</v>
      </c>
      <c r="P734">
        <v>41.820511112275902</v>
      </c>
      <c r="Q734">
        <v>-87.961340875626504</v>
      </c>
      <c r="U734" t="s">
        <v>5213</v>
      </c>
      <c r="V734" t="s">
        <v>5214</v>
      </c>
      <c r="W734" t="s">
        <v>5211</v>
      </c>
      <c r="X734" t="s">
        <v>841</v>
      </c>
      <c r="Y734" t="s">
        <v>6</v>
      </c>
      <c r="Z734" t="s">
        <v>184</v>
      </c>
      <c r="AA734">
        <v>44376</v>
      </c>
      <c r="AB734" t="s">
        <v>5215</v>
      </c>
      <c r="AC734" t="s">
        <v>5216</v>
      </c>
      <c r="AD734">
        <v>23</v>
      </c>
      <c r="AE734" t="s">
        <v>5217</v>
      </c>
      <c r="AJ734" t="s">
        <v>5209</v>
      </c>
      <c r="AL734" t="s">
        <v>5114</v>
      </c>
    </row>
    <row r="735" spans="1:38">
      <c r="A735">
        <v>10014</v>
      </c>
      <c r="B735" t="s">
        <v>167</v>
      </c>
      <c r="D735" t="s">
        <v>7143</v>
      </c>
      <c r="E735" t="s">
        <v>197</v>
      </c>
      <c r="G735" t="s">
        <v>5153</v>
      </c>
      <c r="H735" t="s">
        <v>7144</v>
      </c>
      <c r="I735" t="s">
        <v>7148</v>
      </c>
      <c r="J735" t="s">
        <v>7147</v>
      </c>
      <c r="K735" t="s">
        <v>4297</v>
      </c>
      <c r="L735" t="s">
        <v>4298</v>
      </c>
      <c r="M735" t="s">
        <v>6</v>
      </c>
      <c r="N735" t="s">
        <v>4299</v>
      </c>
      <c r="P735">
        <v>41.588470491246802</v>
      </c>
      <c r="Q735">
        <v>-71.430165261429195</v>
      </c>
      <c r="R735">
        <v>150</v>
      </c>
      <c r="U735" t="s">
        <v>7150</v>
      </c>
      <c r="V735" t="s">
        <v>7149</v>
      </c>
      <c r="W735" t="s">
        <v>2614</v>
      </c>
      <c r="Y735" t="s">
        <v>2616</v>
      </c>
      <c r="Z735" t="s">
        <v>184</v>
      </c>
      <c r="AA735">
        <v>45339</v>
      </c>
      <c r="AB735" t="s">
        <v>7163</v>
      </c>
      <c r="AC735" t="s">
        <v>7151</v>
      </c>
      <c r="AD735">
        <v>30</v>
      </c>
      <c r="AF735" t="s">
        <v>7145</v>
      </c>
      <c r="AG735" t="s">
        <v>7146</v>
      </c>
      <c r="AL735" t="s">
        <v>5114</v>
      </c>
    </row>
    <row r="736" spans="1:38">
      <c r="A736">
        <v>10015</v>
      </c>
      <c r="B736" t="s">
        <v>167</v>
      </c>
      <c r="D736" t="s">
        <v>2827</v>
      </c>
      <c r="E736" t="s">
        <v>170</v>
      </c>
      <c r="G736" t="s">
        <v>5153</v>
      </c>
      <c r="H736" t="s">
        <v>5218</v>
      </c>
      <c r="I736" t="s">
        <v>2829</v>
      </c>
      <c r="J736" t="s">
        <v>2830</v>
      </c>
      <c r="K736" t="s">
        <v>2831</v>
      </c>
      <c r="L736" t="s">
        <v>985</v>
      </c>
      <c r="M736" t="s">
        <v>6</v>
      </c>
      <c r="N736">
        <v>28202</v>
      </c>
      <c r="O736" t="s">
        <v>2832</v>
      </c>
      <c r="P736">
        <v>29.7424134917134</v>
      </c>
      <c r="Q736">
        <v>-95.560475946623797</v>
      </c>
      <c r="R736">
        <v>850</v>
      </c>
      <c r="U736" t="s">
        <v>2827</v>
      </c>
      <c r="V736" t="s">
        <v>2829</v>
      </c>
      <c r="W736" t="s">
        <v>182</v>
      </c>
      <c r="X736" t="s">
        <v>183</v>
      </c>
      <c r="Y736" t="s">
        <v>6</v>
      </c>
      <c r="Z736" t="s">
        <v>184</v>
      </c>
      <c r="AA736">
        <v>45295</v>
      </c>
      <c r="AB736" t="s">
        <v>2833</v>
      </c>
      <c r="AC736" t="s">
        <v>2834</v>
      </c>
      <c r="AD736">
        <v>27</v>
      </c>
      <c r="AF736" t="s">
        <v>2846</v>
      </c>
      <c r="AG736" t="s">
        <v>2847</v>
      </c>
      <c r="AH736" t="s">
        <v>2848</v>
      </c>
      <c r="AJ736" t="s">
        <v>2835</v>
      </c>
      <c r="AL736" t="s">
        <v>5114</v>
      </c>
    </row>
    <row r="737" spans="1:38">
      <c r="A737">
        <v>10016</v>
      </c>
      <c r="B737" t="s">
        <v>167</v>
      </c>
      <c r="D737" t="s">
        <v>5219</v>
      </c>
      <c r="E737" t="s">
        <v>197</v>
      </c>
      <c r="G737" t="s">
        <v>5220</v>
      </c>
      <c r="H737" t="s">
        <v>5221</v>
      </c>
      <c r="I737" t="s">
        <v>5222</v>
      </c>
      <c r="J737" t="s">
        <v>5223</v>
      </c>
      <c r="K737" t="s">
        <v>2831</v>
      </c>
      <c r="L737" t="s">
        <v>985</v>
      </c>
      <c r="M737" t="s">
        <v>6</v>
      </c>
      <c r="N737">
        <v>77079</v>
      </c>
      <c r="O737" t="s">
        <v>5224</v>
      </c>
      <c r="P737">
        <v>29.783085845677299</v>
      </c>
      <c r="Q737">
        <v>-95.630669310974</v>
      </c>
      <c r="U737" t="s">
        <v>5225</v>
      </c>
      <c r="V737" t="s">
        <v>5222</v>
      </c>
      <c r="W737" t="s">
        <v>286</v>
      </c>
      <c r="X737" t="s">
        <v>286</v>
      </c>
      <c r="Y737" t="s">
        <v>692</v>
      </c>
      <c r="Z737" t="s">
        <v>184</v>
      </c>
      <c r="AA737">
        <v>44376</v>
      </c>
      <c r="AB737" t="s">
        <v>5226</v>
      </c>
      <c r="AC737" t="s">
        <v>5227</v>
      </c>
      <c r="AD737">
        <v>22</v>
      </c>
      <c r="AE737" t="s">
        <v>5229</v>
      </c>
      <c r="AJ737" t="s">
        <v>5228</v>
      </c>
      <c r="AL737" t="s">
        <v>5114</v>
      </c>
    </row>
    <row r="738" spans="1:38">
      <c r="A738">
        <v>10017</v>
      </c>
      <c r="B738" t="s">
        <v>167</v>
      </c>
      <c r="D738" t="s">
        <v>5230</v>
      </c>
      <c r="E738" t="s">
        <v>197</v>
      </c>
      <c r="G738" t="s">
        <v>5106</v>
      </c>
      <c r="H738" t="s">
        <v>5231</v>
      </c>
      <c r="I738" t="s">
        <v>5232</v>
      </c>
      <c r="J738" t="s">
        <v>5233</v>
      </c>
      <c r="K738" t="s">
        <v>4446</v>
      </c>
      <c r="L738" t="s">
        <v>985</v>
      </c>
      <c r="M738" t="s">
        <v>6</v>
      </c>
      <c r="N738">
        <v>78229</v>
      </c>
      <c r="O738" t="s">
        <v>5234</v>
      </c>
      <c r="P738">
        <v>29.503042097078598</v>
      </c>
      <c r="Q738">
        <v>-98.556970975873398</v>
      </c>
      <c r="U738" t="s">
        <v>5235</v>
      </c>
      <c r="V738" t="s">
        <v>5232</v>
      </c>
      <c r="W738" t="s">
        <v>4446</v>
      </c>
      <c r="X738" t="s">
        <v>985</v>
      </c>
      <c r="Y738" t="s">
        <v>6</v>
      </c>
      <c r="Z738" t="s">
        <v>184</v>
      </c>
      <c r="AA738">
        <v>44779</v>
      </c>
      <c r="AB738" t="s">
        <v>5236</v>
      </c>
      <c r="AC738" t="s">
        <v>5237</v>
      </c>
      <c r="AD738">
        <v>18</v>
      </c>
      <c r="AE738" t="s">
        <v>5238</v>
      </c>
      <c r="AJ738" t="s">
        <v>5232</v>
      </c>
      <c r="AL738" t="s">
        <v>5114</v>
      </c>
    </row>
    <row r="739" spans="1:38">
      <c r="A739">
        <v>10018</v>
      </c>
      <c r="B739" t="s">
        <v>167</v>
      </c>
      <c r="D739" t="s">
        <v>5239</v>
      </c>
      <c r="E739" t="s">
        <v>197</v>
      </c>
      <c r="G739" t="s">
        <v>5106</v>
      </c>
      <c r="H739" t="s">
        <v>5240</v>
      </c>
      <c r="I739" t="s">
        <v>5241</v>
      </c>
      <c r="J739" t="s">
        <v>5242</v>
      </c>
      <c r="K739" t="s">
        <v>3033</v>
      </c>
      <c r="L739" t="s">
        <v>212</v>
      </c>
      <c r="M739" t="s">
        <v>7</v>
      </c>
      <c r="N739" t="s">
        <v>5243</v>
      </c>
      <c r="O739" t="s">
        <v>5244</v>
      </c>
      <c r="P739">
        <v>43.506106840471098</v>
      </c>
      <c r="Q739">
        <v>-80.547734002542995</v>
      </c>
      <c r="U739" t="s">
        <v>5239</v>
      </c>
      <c r="V739" t="s">
        <v>5245</v>
      </c>
      <c r="W739" t="s">
        <v>3033</v>
      </c>
      <c r="X739" t="s">
        <v>212</v>
      </c>
      <c r="Y739" t="s">
        <v>7</v>
      </c>
      <c r="Z739" t="s">
        <v>184</v>
      </c>
      <c r="AA739">
        <v>44376</v>
      </c>
      <c r="AB739" t="s">
        <v>5246</v>
      </c>
      <c r="AC739" t="s">
        <v>5247</v>
      </c>
      <c r="AD739">
        <v>21</v>
      </c>
      <c r="AE739" t="s">
        <v>5249</v>
      </c>
      <c r="AJ739" t="s">
        <v>5248</v>
      </c>
      <c r="AL739" t="s">
        <v>5114</v>
      </c>
    </row>
    <row r="740" spans="1:38">
      <c r="A740">
        <v>10019</v>
      </c>
      <c r="B740" t="s">
        <v>167</v>
      </c>
      <c r="D740" t="s">
        <v>5250</v>
      </c>
      <c r="E740" t="s">
        <v>197</v>
      </c>
      <c r="G740" t="s">
        <v>5106</v>
      </c>
      <c r="H740" t="s">
        <v>5251</v>
      </c>
      <c r="I740" t="s">
        <v>5252</v>
      </c>
      <c r="J740" t="s">
        <v>5253</v>
      </c>
      <c r="K740" t="s">
        <v>5254</v>
      </c>
      <c r="L740" t="s">
        <v>753</v>
      </c>
      <c r="M740" t="s">
        <v>6</v>
      </c>
      <c r="N740" t="s">
        <v>5255</v>
      </c>
      <c r="O740" t="s">
        <v>5256</v>
      </c>
      <c r="P740">
        <v>42.299484733696303</v>
      </c>
      <c r="Q740">
        <v>-71.350841817935603</v>
      </c>
      <c r="U740" t="s">
        <v>5250</v>
      </c>
      <c r="V740" t="s">
        <v>5257</v>
      </c>
      <c r="W740" t="s">
        <v>5254</v>
      </c>
      <c r="X740" t="s">
        <v>753</v>
      </c>
      <c r="Y740" t="s">
        <v>6</v>
      </c>
      <c r="Z740" t="s">
        <v>184</v>
      </c>
      <c r="AA740">
        <v>44376</v>
      </c>
      <c r="AB740" t="s">
        <v>5258</v>
      </c>
      <c r="AC740" t="s">
        <v>5259</v>
      </c>
      <c r="AD740">
        <v>30</v>
      </c>
      <c r="AJ740" t="s">
        <v>5252</v>
      </c>
      <c r="AL740" t="s">
        <v>5114</v>
      </c>
    </row>
    <row r="741" spans="1:38">
      <c r="A741">
        <v>10020</v>
      </c>
      <c r="B741" t="s">
        <v>167</v>
      </c>
      <c r="D741" t="s">
        <v>5260</v>
      </c>
      <c r="E741" t="s">
        <v>197</v>
      </c>
      <c r="G741" t="s">
        <v>5106</v>
      </c>
      <c r="H741" t="s">
        <v>5261</v>
      </c>
      <c r="I741" t="s">
        <v>5262</v>
      </c>
      <c r="J741" t="s">
        <v>5263</v>
      </c>
      <c r="K741" t="s">
        <v>1989</v>
      </c>
      <c r="L741" t="s">
        <v>435</v>
      </c>
      <c r="M741" t="s">
        <v>6</v>
      </c>
      <c r="N741">
        <v>48104</v>
      </c>
      <c r="O741" t="s">
        <v>5264</v>
      </c>
      <c r="P741">
        <v>42.284007315064301</v>
      </c>
      <c r="Q741">
        <v>-83.747902629578206</v>
      </c>
      <c r="U741" t="s">
        <v>5260</v>
      </c>
      <c r="V741" t="s">
        <v>5262</v>
      </c>
      <c r="W741" t="s">
        <v>5265</v>
      </c>
      <c r="X741" t="s">
        <v>5266</v>
      </c>
      <c r="Y741" t="s">
        <v>2616</v>
      </c>
      <c r="Z741" t="s">
        <v>184</v>
      </c>
      <c r="AA741">
        <v>44435</v>
      </c>
      <c r="AB741" t="s">
        <v>5267</v>
      </c>
      <c r="AC741" t="s">
        <v>5268</v>
      </c>
      <c r="AD741">
        <v>21</v>
      </c>
      <c r="AE741" t="s">
        <v>5270</v>
      </c>
      <c r="AJ741" t="s">
        <v>5269</v>
      </c>
      <c r="AL741" t="s">
        <v>5114</v>
      </c>
    </row>
    <row r="742" spans="1:38">
      <c r="A742">
        <v>10021</v>
      </c>
      <c r="B742" t="s">
        <v>167</v>
      </c>
      <c r="D742" t="s">
        <v>5271</v>
      </c>
      <c r="E742" t="s">
        <v>170</v>
      </c>
      <c r="G742" t="s">
        <v>5106</v>
      </c>
      <c r="H742" t="s">
        <v>5272</v>
      </c>
      <c r="I742" t="s">
        <v>5273</v>
      </c>
      <c r="J742" t="s">
        <v>5274</v>
      </c>
      <c r="K742" t="s">
        <v>2075</v>
      </c>
      <c r="L742" t="s">
        <v>249</v>
      </c>
      <c r="M742" t="s">
        <v>6</v>
      </c>
      <c r="N742">
        <v>95131</v>
      </c>
      <c r="O742" t="s">
        <v>5275</v>
      </c>
      <c r="P742">
        <v>37.382518307821996</v>
      </c>
      <c r="Q742">
        <v>-121.918740518012</v>
      </c>
      <c r="R742">
        <v>41</v>
      </c>
      <c r="U742" t="s">
        <v>5271</v>
      </c>
      <c r="V742" t="s">
        <v>5273</v>
      </c>
      <c r="W742" t="s">
        <v>2075</v>
      </c>
      <c r="X742" t="s">
        <v>249</v>
      </c>
      <c r="Y742" t="s">
        <v>6</v>
      </c>
      <c r="Z742" t="s">
        <v>184</v>
      </c>
      <c r="AA742">
        <v>44801</v>
      </c>
      <c r="AB742" t="s">
        <v>5276</v>
      </c>
      <c r="AC742" t="s">
        <v>5277</v>
      </c>
      <c r="AD742">
        <v>26</v>
      </c>
      <c r="AE742" t="s">
        <v>5279</v>
      </c>
      <c r="AJ742" t="s">
        <v>5278</v>
      </c>
      <c r="AL742" t="s">
        <v>5114</v>
      </c>
    </row>
    <row r="743" spans="1:38">
      <c r="A743">
        <v>10022</v>
      </c>
      <c r="B743" t="s">
        <v>167</v>
      </c>
      <c r="D743" t="s">
        <v>5280</v>
      </c>
      <c r="E743" t="s">
        <v>170</v>
      </c>
      <c r="G743" t="s">
        <v>5106</v>
      </c>
      <c r="H743" t="s">
        <v>5281</v>
      </c>
      <c r="I743" t="s">
        <v>5282</v>
      </c>
      <c r="J743" t="s">
        <v>5283</v>
      </c>
      <c r="K743" t="s">
        <v>5284</v>
      </c>
      <c r="L743" t="s">
        <v>855</v>
      </c>
      <c r="M743" t="s">
        <v>6</v>
      </c>
      <c r="N743">
        <v>30097</v>
      </c>
      <c r="O743" t="s">
        <v>5285</v>
      </c>
      <c r="P743">
        <v>34.062648013299203</v>
      </c>
      <c r="Q743">
        <v>-84.172982818114207</v>
      </c>
      <c r="U743" t="s">
        <v>5286</v>
      </c>
      <c r="V743" t="s">
        <v>5282</v>
      </c>
      <c r="W743" t="s">
        <v>5287</v>
      </c>
      <c r="X743" t="s">
        <v>249</v>
      </c>
      <c r="Y743" t="s">
        <v>6</v>
      </c>
      <c r="Z743" t="s">
        <v>184</v>
      </c>
      <c r="AA743">
        <v>44801</v>
      </c>
      <c r="AB743" t="s">
        <v>5288</v>
      </c>
      <c r="AC743" t="s">
        <v>5289</v>
      </c>
      <c r="AD743">
        <v>12</v>
      </c>
      <c r="AE743" t="s">
        <v>5291</v>
      </c>
      <c r="AJ743" t="s">
        <v>5290</v>
      </c>
      <c r="AL743" t="s">
        <v>5114</v>
      </c>
    </row>
    <row r="744" spans="1:38">
      <c r="A744">
        <v>10023</v>
      </c>
      <c r="B744" t="s">
        <v>167</v>
      </c>
      <c r="D744" t="s">
        <v>5292</v>
      </c>
      <c r="E744" t="s">
        <v>197</v>
      </c>
      <c r="G744" t="s">
        <v>5106</v>
      </c>
      <c r="H744" t="s">
        <v>5293</v>
      </c>
      <c r="I744" t="s">
        <v>5294</v>
      </c>
      <c r="J744" t="s">
        <v>5295</v>
      </c>
      <c r="K744" t="s">
        <v>3792</v>
      </c>
      <c r="L744" t="s">
        <v>806</v>
      </c>
      <c r="M744" t="s">
        <v>6</v>
      </c>
      <c r="N744">
        <v>10013</v>
      </c>
      <c r="O744" t="s">
        <v>5296</v>
      </c>
      <c r="P744">
        <v>40.720195945277197</v>
      </c>
      <c r="Q744">
        <v>-74.006121717883005</v>
      </c>
      <c r="R744">
        <v>14</v>
      </c>
      <c r="U744" t="s">
        <v>5292</v>
      </c>
      <c r="V744" t="s">
        <v>5294</v>
      </c>
      <c r="W744" t="s">
        <v>3792</v>
      </c>
      <c r="X744" t="s">
        <v>806</v>
      </c>
      <c r="Y744" t="s">
        <v>6</v>
      </c>
      <c r="Z744" t="s">
        <v>184</v>
      </c>
      <c r="AA744">
        <v>44779</v>
      </c>
      <c r="AB744" t="s">
        <v>5297</v>
      </c>
      <c r="AC744" t="s">
        <v>5298</v>
      </c>
      <c r="AD744">
        <v>29</v>
      </c>
      <c r="AE744" t="s">
        <v>5300</v>
      </c>
      <c r="AJ744" t="s">
        <v>5299</v>
      </c>
      <c r="AL744" t="s">
        <v>5114</v>
      </c>
    </row>
    <row r="745" spans="1:38">
      <c r="A745">
        <v>10024</v>
      </c>
      <c r="B745" t="s">
        <v>167</v>
      </c>
      <c r="D745" t="s">
        <v>5301</v>
      </c>
      <c r="E745" t="s">
        <v>170</v>
      </c>
      <c r="G745" t="s">
        <v>5106</v>
      </c>
      <c r="H745" t="s">
        <v>5302</v>
      </c>
      <c r="I745" t="s">
        <v>5303</v>
      </c>
      <c r="J745" t="s">
        <v>5304</v>
      </c>
      <c r="K745" t="s">
        <v>4047</v>
      </c>
      <c r="L745" t="s">
        <v>4048</v>
      </c>
      <c r="M745" t="s">
        <v>6</v>
      </c>
      <c r="N745">
        <v>20001</v>
      </c>
      <c r="O745" t="s">
        <v>5305</v>
      </c>
      <c r="P745">
        <v>38.894775383813602</v>
      </c>
      <c r="Q745">
        <v>-77.011237602725302</v>
      </c>
      <c r="U745" t="s">
        <v>5306</v>
      </c>
      <c r="V745" t="s">
        <v>5307</v>
      </c>
      <c r="W745" t="s">
        <v>1588</v>
      </c>
      <c r="X745" t="s">
        <v>1589</v>
      </c>
      <c r="Y745" t="s">
        <v>918</v>
      </c>
      <c r="Z745" t="s">
        <v>184</v>
      </c>
      <c r="AA745">
        <v>44376</v>
      </c>
      <c r="AB745" t="s">
        <v>5308</v>
      </c>
      <c r="AC745" t="s">
        <v>5309</v>
      </c>
      <c r="AD745">
        <v>30</v>
      </c>
      <c r="AE745" t="s">
        <v>5311</v>
      </c>
      <c r="AJ745" t="s">
        <v>5310</v>
      </c>
      <c r="AL745" t="s">
        <v>5114</v>
      </c>
    </row>
    <row r="746" spans="1:38">
      <c r="A746">
        <v>10025</v>
      </c>
      <c r="B746" t="s">
        <v>167</v>
      </c>
      <c r="D746" t="s">
        <v>5312</v>
      </c>
      <c r="E746" t="s">
        <v>170</v>
      </c>
      <c r="G746" t="s">
        <v>5106</v>
      </c>
      <c r="H746" t="s">
        <v>5313</v>
      </c>
      <c r="I746" t="s">
        <v>5314</v>
      </c>
      <c r="J746" t="s">
        <v>5315</v>
      </c>
      <c r="K746" t="s">
        <v>5316</v>
      </c>
      <c r="L746" t="s">
        <v>249</v>
      </c>
      <c r="M746" t="s">
        <v>6</v>
      </c>
      <c r="N746">
        <v>95014</v>
      </c>
      <c r="O746" t="s">
        <v>5317</v>
      </c>
      <c r="P746">
        <v>37.321978320239801</v>
      </c>
      <c r="Q746">
        <v>-122.035032416159</v>
      </c>
      <c r="R746">
        <v>28</v>
      </c>
      <c r="U746" t="s">
        <v>5312</v>
      </c>
      <c r="V746" t="s">
        <v>5314</v>
      </c>
      <c r="W746" t="s">
        <v>5318</v>
      </c>
      <c r="X746" t="s">
        <v>249</v>
      </c>
      <c r="Y746" t="s">
        <v>6</v>
      </c>
      <c r="Z746" t="s">
        <v>184</v>
      </c>
      <c r="AA746">
        <v>44801</v>
      </c>
      <c r="AB746" t="s">
        <v>5319</v>
      </c>
      <c r="AC746" t="s">
        <v>5320</v>
      </c>
      <c r="AD746">
        <v>30</v>
      </c>
      <c r="AE746" t="s">
        <v>5322</v>
      </c>
      <c r="AJ746" t="s">
        <v>5321</v>
      </c>
      <c r="AL746" t="s">
        <v>5114</v>
      </c>
    </row>
    <row r="747" spans="1:38">
      <c r="A747">
        <v>11001</v>
      </c>
      <c r="B747" t="s">
        <v>167</v>
      </c>
      <c r="C747" t="s">
        <v>745</v>
      </c>
      <c r="D747" t="s">
        <v>5323</v>
      </c>
      <c r="E747" t="s">
        <v>197</v>
      </c>
      <c r="G747" t="s">
        <v>5324</v>
      </c>
      <c r="H747" t="s">
        <v>5325</v>
      </c>
      <c r="I747" t="s">
        <v>5326</v>
      </c>
      <c r="J747" t="s">
        <v>5327</v>
      </c>
      <c r="K747" t="s">
        <v>1523</v>
      </c>
      <c r="L747" t="s">
        <v>1048</v>
      </c>
      <c r="M747" t="s">
        <v>6</v>
      </c>
      <c r="N747">
        <v>85706</v>
      </c>
      <c r="O747" t="s">
        <v>5328</v>
      </c>
      <c r="P747">
        <v>32.135219928444499</v>
      </c>
      <c r="Q747">
        <v>-110.919397829804</v>
      </c>
      <c r="R747">
        <v>13</v>
      </c>
      <c r="U747" t="s">
        <v>5329</v>
      </c>
      <c r="V747" t="s">
        <v>5326</v>
      </c>
      <c r="W747" t="s">
        <v>1523</v>
      </c>
      <c r="X747" t="s">
        <v>1048</v>
      </c>
      <c r="Y747" t="s">
        <v>6</v>
      </c>
      <c r="Z747" t="s">
        <v>184</v>
      </c>
      <c r="AA747">
        <v>44867</v>
      </c>
      <c r="AB747" t="s">
        <v>5330</v>
      </c>
      <c r="AC747" t="s">
        <v>5331</v>
      </c>
      <c r="AD747">
        <v>27</v>
      </c>
      <c r="AJ747" t="s">
        <v>5332</v>
      </c>
    </row>
    <row r="748" spans="1:38">
      <c r="A748">
        <v>11002</v>
      </c>
      <c r="B748" t="s">
        <v>167</v>
      </c>
      <c r="C748" t="s">
        <v>745</v>
      </c>
      <c r="D748" t="s">
        <v>5323</v>
      </c>
      <c r="E748" t="s">
        <v>197</v>
      </c>
      <c r="G748" t="s">
        <v>5333</v>
      </c>
      <c r="H748" t="s">
        <v>5334</v>
      </c>
      <c r="I748" t="s">
        <v>5326</v>
      </c>
      <c r="J748" t="s">
        <v>5327</v>
      </c>
      <c r="K748" t="s">
        <v>1523</v>
      </c>
      <c r="L748" t="s">
        <v>1048</v>
      </c>
      <c r="M748" t="s">
        <v>6</v>
      </c>
      <c r="N748">
        <v>85706</v>
      </c>
      <c r="O748" t="s">
        <v>5328</v>
      </c>
      <c r="P748">
        <v>32.135219928444499</v>
      </c>
      <c r="Q748">
        <v>-110.919397829804</v>
      </c>
      <c r="R748">
        <v>13</v>
      </c>
      <c r="U748" t="s">
        <v>5329</v>
      </c>
      <c r="V748" t="s">
        <v>5326</v>
      </c>
      <c r="W748" t="s">
        <v>1523</v>
      </c>
      <c r="X748" t="s">
        <v>1048</v>
      </c>
      <c r="Y748" t="s">
        <v>6</v>
      </c>
      <c r="Z748" t="s">
        <v>184</v>
      </c>
      <c r="AA748">
        <v>44867</v>
      </c>
      <c r="AB748" t="s">
        <v>5330</v>
      </c>
      <c r="AC748" t="s">
        <v>5331</v>
      </c>
      <c r="AD748">
        <v>27</v>
      </c>
      <c r="AJ748" t="s">
        <v>5332</v>
      </c>
    </row>
    <row r="749" spans="1:38">
      <c r="A749">
        <v>11003</v>
      </c>
      <c r="B749" t="s">
        <v>167</v>
      </c>
      <c r="C749" t="s">
        <v>745</v>
      </c>
      <c r="D749" t="s">
        <v>4973</v>
      </c>
      <c r="E749" t="s">
        <v>197</v>
      </c>
      <c r="G749" t="s">
        <v>4974</v>
      </c>
      <c r="H749" t="s">
        <v>4975</v>
      </c>
      <c r="I749" t="s">
        <v>4976</v>
      </c>
      <c r="J749" t="s">
        <v>4977</v>
      </c>
      <c r="K749" t="s">
        <v>4978</v>
      </c>
      <c r="L749" t="s">
        <v>383</v>
      </c>
      <c r="M749" t="s">
        <v>6</v>
      </c>
      <c r="N749">
        <v>84098</v>
      </c>
      <c r="P749">
        <v>40.748399691177902</v>
      </c>
      <c r="Q749">
        <v>-111.563123520367</v>
      </c>
      <c r="R749">
        <v>10</v>
      </c>
      <c r="U749" t="s">
        <v>4979</v>
      </c>
      <c r="V749" t="s">
        <v>4976</v>
      </c>
      <c r="W749" t="s">
        <v>4978</v>
      </c>
      <c r="X749" t="s">
        <v>383</v>
      </c>
      <c r="Y749" t="s">
        <v>6</v>
      </c>
      <c r="Z749" t="s">
        <v>184</v>
      </c>
      <c r="AA749">
        <v>45092</v>
      </c>
      <c r="AB749" t="s">
        <v>4980</v>
      </c>
      <c r="AC749" t="s">
        <v>5335</v>
      </c>
      <c r="AD749">
        <v>19</v>
      </c>
      <c r="AJ749" t="s">
        <v>5336</v>
      </c>
    </row>
    <row r="750" spans="1:38">
      <c r="A750">
        <v>11004</v>
      </c>
      <c r="B750" t="s">
        <v>167</v>
      </c>
      <c r="C750" t="s">
        <v>8</v>
      </c>
      <c r="D750" t="s">
        <v>5337</v>
      </c>
      <c r="E750" t="s">
        <v>197</v>
      </c>
      <c r="G750" t="s">
        <v>5338</v>
      </c>
      <c r="H750" t="s">
        <v>5339</v>
      </c>
      <c r="I750" t="s">
        <v>3399</v>
      </c>
      <c r="J750" t="s">
        <v>3396</v>
      </c>
      <c r="K750" t="s">
        <v>490</v>
      </c>
      <c r="L750" t="s">
        <v>486</v>
      </c>
      <c r="M750" t="s">
        <v>6</v>
      </c>
      <c r="N750">
        <v>63123</v>
      </c>
      <c r="O750" t="s">
        <v>3397</v>
      </c>
      <c r="P750">
        <v>38.525295041657202</v>
      </c>
      <c r="Q750">
        <v>-90.332958793253994</v>
      </c>
      <c r="R750">
        <v>2</v>
      </c>
      <c r="U750" t="s">
        <v>3398</v>
      </c>
      <c r="V750" t="s">
        <v>3399</v>
      </c>
      <c r="W750" t="s">
        <v>3401</v>
      </c>
      <c r="X750" t="s">
        <v>5340</v>
      </c>
      <c r="Y750" t="s">
        <v>3402</v>
      </c>
      <c r="Z750" t="s">
        <v>184</v>
      </c>
      <c r="AA750">
        <v>45092</v>
      </c>
      <c r="AC750" t="s">
        <v>5341</v>
      </c>
      <c r="AD750">
        <v>26</v>
      </c>
      <c r="AJ750" t="s">
        <v>5342</v>
      </c>
    </row>
    <row r="751" spans="1:38">
      <c r="A751">
        <v>11005</v>
      </c>
      <c r="B751" t="s">
        <v>167</v>
      </c>
      <c r="C751" t="s">
        <v>8</v>
      </c>
      <c r="D751" t="s">
        <v>5343</v>
      </c>
      <c r="E751" t="s">
        <v>197</v>
      </c>
      <c r="G751" t="s">
        <v>5338</v>
      </c>
      <c r="H751" t="s">
        <v>5344</v>
      </c>
      <c r="I751" t="s">
        <v>5345</v>
      </c>
      <c r="J751" t="s">
        <v>5346</v>
      </c>
      <c r="K751" t="s">
        <v>5347</v>
      </c>
      <c r="L751" t="s">
        <v>383</v>
      </c>
      <c r="M751" t="s">
        <v>6</v>
      </c>
      <c r="N751">
        <v>84092</v>
      </c>
      <c r="O751" t="s">
        <v>5348</v>
      </c>
      <c r="P751">
        <v>40.565159328991598</v>
      </c>
      <c r="Q751">
        <v>-111.828788093254</v>
      </c>
      <c r="R751">
        <v>1</v>
      </c>
      <c r="U751" t="s">
        <v>5349</v>
      </c>
      <c r="V751" t="s">
        <v>5345</v>
      </c>
      <c r="W751" t="s">
        <v>5350</v>
      </c>
      <c r="X751" t="s">
        <v>5350</v>
      </c>
      <c r="Y751" t="s">
        <v>323</v>
      </c>
      <c r="Z751" t="s">
        <v>184</v>
      </c>
      <c r="AA751">
        <v>45092</v>
      </c>
      <c r="AB751" t="s">
        <v>5351</v>
      </c>
      <c r="AC751" t="s">
        <v>5352</v>
      </c>
      <c r="AD751">
        <v>19</v>
      </c>
      <c r="AJ751" t="s">
        <v>5353</v>
      </c>
    </row>
    <row r="752" spans="1:38">
      <c r="A752">
        <v>11006</v>
      </c>
      <c r="B752" t="s">
        <v>167</v>
      </c>
      <c r="C752" t="s">
        <v>745</v>
      </c>
      <c r="D752" t="s">
        <v>5354</v>
      </c>
      <c r="E752" t="s">
        <v>170</v>
      </c>
      <c r="G752" t="s">
        <v>4264</v>
      </c>
      <c r="H752" t="s">
        <v>4264</v>
      </c>
      <c r="I752" t="s">
        <v>5355</v>
      </c>
      <c r="J752" t="s">
        <v>5356</v>
      </c>
      <c r="K752" t="s">
        <v>5357</v>
      </c>
      <c r="L752" t="s">
        <v>155</v>
      </c>
      <c r="M752" t="s">
        <v>7</v>
      </c>
      <c r="N752" t="s">
        <v>5358</v>
      </c>
      <c r="O752" t="s">
        <v>5359</v>
      </c>
      <c r="P752">
        <v>45.445678276993903</v>
      </c>
      <c r="Q752">
        <v>-73.875020286826498</v>
      </c>
      <c r="U752" t="s">
        <v>5360</v>
      </c>
      <c r="V752" t="s">
        <v>5355</v>
      </c>
      <c r="W752" t="s">
        <v>5357</v>
      </c>
      <c r="X752" t="s">
        <v>155</v>
      </c>
      <c r="Y752" t="s">
        <v>7</v>
      </c>
      <c r="Z752" t="s">
        <v>184</v>
      </c>
      <c r="AA752">
        <v>44430</v>
      </c>
      <c r="AB752" t="s">
        <v>5361</v>
      </c>
      <c r="AC752" t="s">
        <v>5362</v>
      </c>
      <c r="AD752">
        <v>21</v>
      </c>
      <c r="AJ752" t="s">
        <v>5363</v>
      </c>
    </row>
    <row r="753" spans="1:37">
      <c r="A753">
        <v>11007</v>
      </c>
      <c r="B753" t="s">
        <v>167</v>
      </c>
      <c r="C753" t="s">
        <v>745</v>
      </c>
      <c r="D753" t="s">
        <v>5354</v>
      </c>
      <c r="E753" t="s">
        <v>170</v>
      </c>
      <c r="G753" t="s">
        <v>53</v>
      </c>
      <c r="H753" t="s">
        <v>882</v>
      </c>
      <c r="I753" t="s">
        <v>5355</v>
      </c>
      <c r="J753" t="s">
        <v>5356</v>
      </c>
      <c r="K753" t="s">
        <v>5357</v>
      </c>
      <c r="L753" t="s">
        <v>155</v>
      </c>
      <c r="M753" t="s">
        <v>7</v>
      </c>
      <c r="N753" t="s">
        <v>5358</v>
      </c>
      <c r="O753" t="s">
        <v>5359</v>
      </c>
      <c r="P753">
        <v>45.445678276993903</v>
      </c>
      <c r="Q753">
        <v>-73.875020286826498</v>
      </c>
      <c r="U753" t="s">
        <v>5360</v>
      </c>
      <c r="V753" t="s">
        <v>5355</v>
      </c>
      <c r="W753" t="s">
        <v>5357</v>
      </c>
      <c r="X753" t="s">
        <v>155</v>
      </c>
      <c r="Y753" t="s">
        <v>7</v>
      </c>
      <c r="Z753" t="s">
        <v>184</v>
      </c>
      <c r="AA753">
        <v>44430</v>
      </c>
      <c r="AB753" t="s">
        <v>5361</v>
      </c>
      <c r="AC753" t="s">
        <v>5362</v>
      </c>
      <c r="AD753">
        <v>21</v>
      </c>
      <c r="AJ753" t="s">
        <v>5363</v>
      </c>
    </row>
    <row r="754" spans="1:37">
      <c r="A754">
        <v>11008</v>
      </c>
      <c r="B754" t="s">
        <v>167</v>
      </c>
      <c r="C754" t="s">
        <v>745</v>
      </c>
      <c r="D754" t="s">
        <v>5354</v>
      </c>
      <c r="E754" t="s">
        <v>170</v>
      </c>
      <c r="G754" t="s">
        <v>53</v>
      </c>
      <c r="H754" t="s">
        <v>1630</v>
      </c>
      <c r="I754" t="s">
        <v>5355</v>
      </c>
      <c r="J754" t="s">
        <v>5356</v>
      </c>
      <c r="K754" t="s">
        <v>5357</v>
      </c>
      <c r="L754" t="s">
        <v>155</v>
      </c>
      <c r="M754" t="s">
        <v>7</v>
      </c>
      <c r="N754" t="s">
        <v>5358</v>
      </c>
      <c r="O754" t="s">
        <v>5359</v>
      </c>
      <c r="P754">
        <v>45.445678276993903</v>
      </c>
      <c r="Q754">
        <v>-73.875020286826498</v>
      </c>
      <c r="U754" t="s">
        <v>5360</v>
      </c>
      <c r="V754" t="s">
        <v>5355</v>
      </c>
      <c r="W754" t="s">
        <v>5357</v>
      </c>
      <c r="X754" t="s">
        <v>155</v>
      </c>
      <c r="Y754" t="s">
        <v>7</v>
      </c>
      <c r="Z754" t="s">
        <v>184</v>
      </c>
      <c r="AA754">
        <v>44430</v>
      </c>
      <c r="AB754" t="s">
        <v>5361</v>
      </c>
      <c r="AC754" t="s">
        <v>5362</v>
      </c>
      <c r="AD754">
        <v>21</v>
      </c>
      <c r="AJ754" t="s">
        <v>5363</v>
      </c>
    </row>
    <row r="755" spans="1:37">
      <c r="A755">
        <v>11009</v>
      </c>
      <c r="B755" t="s">
        <v>167</v>
      </c>
      <c r="C755" t="s">
        <v>745</v>
      </c>
      <c r="D755" t="s">
        <v>5354</v>
      </c>
      <c r="E755" t="s">
        <v>170</v>
      </c>
      <c r="G755" t="s">
        <v>53</v>
      </c>
      <c r="H755" t="s">
        <v>5364</v>
      </c>
      <c r="I755" t="s">
        <v>5355</v>
      </c>
      <c r="J755" t="s">
        <v>5356</v>
      </c>
      <c r="K755" t="s">
        <v>5357</v>
      </c>
      <c r="L755" t="s">
        <v>155</v>
      </c>
      <c r="M755" t="s">
        <v>7</v>
      </c>
      <c r="N755" t="s">
        <v>5358</v>
      </c>
      <c r="O755" t="s">
        <v>5359</v>
      </c>
      <c r="P755">
        <v>45.445678276993903</v>
      </c>
      <c r="Q755">
        <v>-73.875020286826498</v>
      </c>
      <c r="U755" t="s">
        <v>5360</v>
      </c>
      <c r="V755" t="s">
        <v>5355</v>
      </c>
      <c r="W755" t="s">
        <v>5357</v>
      </c>
      <c r="X755" t="s">
        <v>155</v>
      </c>
      <c r="Y755" t="s">
        <v>7</v>
      </c>
      <c r="Z755" t="s">
        <v>184</v>
      </c>
      <c r="AA755">
        <v>44430</v>
      </c>
      <c r="AB755" t="s">
        <v>5361</v>
      </c>
      <c r="AC755" t="s">
        <v>5362</v>
      </c>
      <c r="AD755">
        <v>21</v>
      </c>
      <c r="AJ755" t="s">
        <v>5363</v>
      </c>
    </row>
    <row r="756" spans="1:37">
      <c r="A756">
        <v>11010</v>
      </c>
      <c r="B756" t="s">
        <v>167</v>
      </c>
      <c r="C756" t="s">
        <v>745</v>
      </c>
      <c r="D756" t="s">
        <v>5354</v>
      </c>
      <c r="E756" t="s">
        <v>170</v>
      </c>
      <c r="G756" t="s">
        <v>53</v>
      </c>
      <c r="H756" t="s">
        <v>1662</v>
      </c>
      <c r="I756" t="s">
        <v>5355</v>
      </c>
      <c r="J756" t="s">
        <v>5356</v>
      </c>
      <c r="K756" t="s">
        <v>5357</v>
      </c>
      <c r="L756" t="s">
        <v>155</v>
      </c>
      <c r="M756" t="s">
        <v>7</v>
      </c>
      <c r="N756" t="s">
        <v>5358</v>
      </c>
      <c r="O756" t="s">
        <v>5359</v>
      </c>
      <c r="P756">
        <v>45.445678276993903</v>
      </c>
      <c r="Q756">
        <v>-73.875020286826498</v>
      </c>
      <c r="U756" t="s">
        <v>5360</v>
      </c>
      <c r="V756" t="s">
        <v>5355</v>
      </c>
      <c r="W756" t="s">
        <v>5357</v>
      </c>
      <c r="X756" t="s">
        <v>155</v>
      </c>
      <c r="Y756" t="s">
        <v>7</v>
      </c>
      <c r="Z756" t="s">
        <v>184</v>
      </c>
      <c r="AA756">
        <v>44430</v>
      </c>
      <c r="AB756" t="s">
        <v>5361</v>
      </c>
      <c r="AC756" t="s">
        <v>5362</v>
      </c>
      <c r="AD756">
        <v>21</v>
      </c>
      <c r="AJ756" t="s">
        <v>5363</v>
      </c>
    </row>
    <row r="757" spans="1:37">
      <c r="A757">
        <v>11011</v>
      </c>
      <c r="B757" t="s">
        <v>167</v>
      </c>
      <c r="C757" t="s">
        <v>745</v>
      </c>
      <c r="D757" t="s">
        <v>5354</v>
      </c>
      <c r="E757" t="s">
        <v>170</v>
      </c>
      <c r="G757" t="s">
        <v>34</v>
      </c>
      <c r="H757" t="s">
        <v>1216</v>
      </c>
      <c r="I757" t="s">
        <v>5355</v>
      </c>
      <c r="J757" t="s">
        <v>5356</v>
      </c>
      <c r="K757" t="s">
        <v>5357</v>
      </c>
      <c r="L757" t="s">
        <v>155</v>
      </c>
      <c r="M757" t="s">
        <v>7</v>
      </c>
      <c r="N757" t="s">
        <v>5358</v>
      </c>
      <c r="O757" t="s">
        <v>5359</v>
      </c>
      <c r="P757">
        <v>45.445678276993903</v>
      </c>
      <c r="Q757">
        <v>-73.875020286826498</v>
      </c>
      <c r="U757" t="s">
        <v>5360</v>
      </c>
      <c r="V757" t="s">
        <v>5355</v>
      </c>
      <c r="W757" t="s">
        <v>5357</v>
      </c>
      <c r="X757" t="s">
        <v>155</v>
      </c>
      <c r="Y757" t="s">
        <v>7</v>
      </c>
      <c r="Z757" t="s">
        <v>184</v>
      </c>
      <c r="AA757">
        <v>44430</v>
      </c>
      <c r="AB757" t="s">
        <v>5361</v>
      </c>
      <c r="AC757" t="s">
        <v>5362</v>
      </c>
      <c r="AD757">
        <v>21</v>
      </c>
      <c r="AJ757" t="s">
        <v>5363</v>
      </c>
    </row>
    <row r="758" spans="1:37">
      <c r="A758">
        <v>11012</v>
      </c>
      <c r="B758" t="s">
        <v>167</v>
      </c>
      <c r="C758" t="s">
        <v>745</v>
      </c>
      <c r="D758" t="s">
        <v>5365</v>
      </c>
      <c r="E758" t="s">
        <v>170</v>
      </c>
      <c r="G758" t="s">
        <v>1498</v>
      </c>
      <c r="H758" t="s">
        <v>1662</v>
      </c>
      <c r="I758" t="s">
        <v>5366</v>
      </c>
      <c r="J758" t="s">
        <v>5367</v>
      </c>
      <c r="K758" t="s">
        <v>5368</v>
      </c>
      <c r="L758" t="s">
        <v>115</v>
      </c>
      <c r="M758" t="s">
        <v>6</v>
      </c>
      <c r="N758">
        <v>83858</v>
      </c>
      <c r="O758" t="s">
        <v>5369</v>
      </c>
      <c r="P758">
        <v>47.799529447804503</v>
      </c>
      <c r="Q758">
        <v>-116.890487086329</v>
      </c>
      <c r="R758">
        <v>20</v>
      </c>
      <c r="U758" t="s">
        <v>5365</v>
      </c>
      <c r="V758" t="s">
        <v>5366</v>
      </c>
      <c r="W758" t="s">
        <v>5368</v>
      </c>
      <c r="X758" t="s">
        <v>115</v>
      </c>
      <c r="Y758" t="s">
        <v>6</v>
      </c>
      <c r="Z758" t="s">
        <v>184</v>
      </c>
      <c r="AA758">
        <v>44435</v>
      </c>
      <c r="AB758" t="s">
        <v>5370</v>
      </c>
      <c r="AC758" t="s">
        <v>5371</v>
      </c>
      <c r="AD758">
        <v>28</v>
      </c>
      <c r="AE758" t="s">
        <v>5372</v>
      </c>
    </row>
    <row r="759" spans="1:37">
      <c r="A759">
        <v>11013</v>
      </c>
      <c r="B759" t="s">
        <v>167</v>
      </c>
      <c r="C759" t="s">
        <v>745</v>
      </c>
      <c r="D759" t="s">
        <v>5365</v>
      </c>
      <c r="E759" t="s">
        <v>170</v>
      </c>
      <c r="G759" t="s">
        <v>1520</v>
      </c>
      <c r="H759" t="s">
        <v>1102</v>
      </c>
      <c r="I759" t="s">
        <v>5366</v>
      </c>
      <c r="J759" t="s">
        <v>5367</v>
      </c>
      <c r="K759" t="s">
        <v>5368</v>
      </c>
      <c r="L759" t="s">
        <v>115</v>
      </c>
      <c r="M759" t="s">
        <v>6</v>
      </c>
      <c r="N759">
        <v>83858</v>
      </c>
      <c r="O759" t="s">
        <v>5369</v>
      </c>
      <c r="P759">
        <v>47.799529447804503</v>
      </c>
      <c r="Q759">
        <v>-116.890487086329</v>
      </c>
      <c r="R759">
        <v>20</v>
      </c>
      <c r="U759" t="s">
        <v>5365</v>
      </c>
      <c r="V759" t="s">
        <v>5366</v>
      </c>
      <c r="W759" t="s">
        <v>5368</v>
      </c>
      <c r="X759" t="s">
        <v>115</v>
      </c>
      <c r="Y759" t="s">
        <v>6</v>
      </c>
      <c r="Z759" t="s">
        <v>184</v>
      </c>
      <c r="AA759">
        <v>44435</v>
      </c>
      <c r="AB759" t="s">
        <v>5370</v>
      </c>
      <c r="AC759" t="s">
        <v>5371</v>
      </c>
      <c r="AD759">
        <v>28</v>
      </c>
      <c r="AE759" t="s">
        <v>5372</v>
      </c>
    </row>
    <row r="760" spans="1:37">
      <c r="A760">
        <v>11014</v>
      </c>
      <c r="B760" t="s">
        <v>167</v>
      </c>
      <c r="C760" t="s">
        <v>745</v>
      </c>
      <c r="D760" t="s">
        <v>5365</v>
      </c>
      <c r="E760" t="s">
        <v>170</v>
      </c>
      <c r="G760" t="s">
        <v>1750</v>
      </c>
      <c r="H760" t="s">
        <v>882</v>
      </c>
      <c r="I760" t="s">
        <v>5366</v>
      </c>
      <c r="J760" t="s">
        <v>5367</v>
      </c>
      <c r="K760" t="s">
        <v>5368</v>
      </c>
      <c r="L760" t="s">
        <v>115</v>
      </c>
      <c r="M760" t="s">
        <v>6</v>
      </c>
      <c r="N760">
        <v>83858</v>
      </c>
      <c r="O760" t="s">
        <v>5369</v>
      </c>
      <c r="P760">
        <v>47.799529447804503</v>
      </c>
      <c r="Q760">
        <v>-116.890487086329</v>
      </c>
      <c r="R760">
        <v>20</v>
      </c>
      <c r="U760" t="s">
        <v>5365</v>
      </c>
      <c r="V760" t="s">
        <v>5366</v>
      </c>
      <c r="W760" t="s">
        <v>5368</v>
      </c>
      <c r="X760" t="s">
        <v>115</v>
      </c>
      <c r="Y760" t="s">
        <v>6</v>
      </c>
      <c r="Z760" t="s">
        <v>184</v>
      </c>
      <c r="AA760">
        <v>44435</v>
      </c>
      <c r="AB760" t="s">
        <v>5370</v>
      </c>
      <c r="AC760" t="s">
        <v>5371</v>
      </c>
      <c r="AD760">
        <v>28</v>
      </c>
      <c r="AE760" t="s">
        <v>5372</v>
      </c>
    </row>
    <row r="761" spans="1:37">
      <c r="A761">
        <v>11015</v>
      </c>
      <c r="B761" t="s">
        <v>167</v>
      </c>
      <c r="C761" t="s">
        <v>745</v>
      </c>
      <c r="D761" t="s">
        <v>5365</v>
      </c>
      <c r="E761" t="s">
        <v>170</v>
      </c>
      <c r="G761" t="s">
        <v>1750</v>
      </c>
      <c r="H761" t="s">
        <v>5364</v>
      </c>
      <c r="I761" t="s">
        <v>5366</v>
      </c>
      <c r="J761" t="s">
        <v>5367</v>
      </c>
      <c r="K761" t="s">
        <v>5368</v>
      </c>
      <c r="L761" t="s">
        <v>115</v>
      </c>
      <c r="M761" t="s">
        <v>6</v>
      </c>
      <c r="N761">
        <v>83858</v>
      </c>
      <c r="O761" t="s">
        <v>5369</v>
      </c>
      <c r="P761">
        <v>47.799529447804503</v>
      </c>
      <c r="Q761">
        <v>-116.890487086329</v>
      </c>
      <c r="R761">
        <v>20</v>
      </c>
      <c r="U761" t="s">
        <v>5365</v>
      </c>
      <c r="V761" t="s">
        <v>5366</v>
      </c>
      <c r="W761" t="s">
        <v>5368</v>
      </c>
      <c r="X761" t="s">
        <v>115</v>
      </c>
      <c r="Y761" t="s">
        <v>6</v>
      </c>
      <c r="Z761" t="s">
        <v>184</v>
      </c>
      <c r="AA761">
        <v>44435</v>
      </c>
      <c r="AB761" t="s">
        <v>5370</v>
      </c>
      <c r="AC761" t="s">
        <v>5371</v>
      </c>
      <c r="AD761">
        <v>28</v>
      </c>
      <c r="AE761" t="s">
        <v>5372</v>
      </c>
    </row>
    <row r="762" spans="1:37">
      <c r="A762">
        <v>11016</v>
      </c>
      <c r="B762" t="s">
        <v>167</v>
      </c>
      <c r="C762" t="s">
        <v>745</v>
      </c>
      <c r="D762" t="s">
        <v>5365</v>
      </c>
      <c r="E762" t="s">
        <v>170</v>
      </c>
      <c r="G762" t="s">
        <v>1750</v>
      </c>
      <c r="H762" t="s">
        <v>1662</v>
      </c>
      <c r="I762" t="s">
        <v>5366</v>
      </c>
      <c r="J762" t="s">
        <v>5367</v>
      </c>
      <c r="K762" t="s">
        <v>5368</v>
      </c>
      <c r="L762" t="s">
        <v>115</v>
      </c>
      <c r="M762" t="s">
        <v>6</v>
      </c>
      <c r="N762">
        <v>83858</v>
      </c>
      <c r="O762" t="s">
        <v>5369</v>
      </c>
      <c r="P762">
        <v>47.799529447804503</v>
      </c>
      <c r="Q762">
        <v>-116.890487086329</v>
      </c>
      <c r="R762">
        <v>20</v>
      </c>
      <c r="U762" t="s">
        <v>5365</v>
      </c>
      <c r="V762" t="s">
        <v>5366</v>
      </c>
      <c r="W762" t="s">
        <v>5368</v>
      </c>
      <c r="X762" t="s">
        <v>115</v>
      </c>
      <c r="Y762" t="s">
        <v>6</v>
      </c>
      <c r="Z762" t="s">
        <v>184</v>
      </c>
      <c r="AA762">
        <v>44435</v>
      </c>
      <c r="AB762" t="s">
        <v>5370</v>
      </c>
      <c r="AC762" t="s">
        <v>5371</v>
      </c>
      <c r="AD762">
        <v>28</v>
      </c>
      <c r="AE762" t="s">
        <v>5372</v>
      </c>
    </row>
    <row r="763" spans="1:37">
      <c r="A763">
        <v>11017</v>
      </c>
      <c r="B763" t="s">
        <v>167</v>
      </c>
      <c r="C763" t="s">
        <v>745</v>
      </c>
      <c r="D763" t="s">
        <v>5365</v>
      </c>
      <c r="E763" t="s">
        <v>170</v>
      </c>
      <c r="G763" t="s">
        <v>1750</v>
      </c>
      <c r="H763" t="s">
        <v>1102</v>
      </c>
      <c r="I763" t="s">
        <v>5366</v>
      </c>
      <c r="J763" t="s">
        <v>5367</v>
      </c>
      <c r="K763" t="s">
        <v>5368</v>
      </c>
      <c r="L763" t="s">
        <v>115</v>
      </c>
      <c r="M763" t="s">
        <v>6</v>
      </c>
      <c r="N763">
        <v>83858</v>
      </c>
      <c r="O763" t="s">
        <v>5369</v>
      </c>
      <c r="P763">
        <v>47.799529447804503</v>
      </c>
      <c r="Q763">
        <v>-116.890487086329</v>
      </c>
      <c r="R763">
        <v>20</v>
      </c>
      <c r="U763" t="s">
        <v>5365</v>
      </c>
      <c r="V763" t="s">
        <v>5366</v>
      </c>
      <c r="W763" t="s">
        <v>5368</v>
      </c>
      <c r="X763" t="s">
        <v>115</v>
      </c>
      <c r="Y763" t="s">
        <v>6</v>
      </c>
      <c r="Z763" t="s">
        <v>184</v>
      </c>
      <c r="AA763">
        <v>44435</v>
      </c>
      <c r="AB763" t="s">
        <v>5370</v>
      </c>
      <c r="AC763" t="s">
        <v>5371</v>
      </c>
      <c r="AD763">
        <v>28</v>
      </c>
      <c r="AE763" t="s">
        <v>5372</v>
      </c>
    </row>
    <row r="764" spans="1:37">
      <c r="A764">
        <v>11018</v>
      </c>
      <c r="B764" t="s">
        <v>167</v>
      </c>
      <c r="C764" t="s">
        <v>745</v>
      </c>
      <c r="D764" t="s">
        <v>5365</v>
      </c>
      <c r="E764" t="s">
        <v>170</v>
      </c>
      <c r="G764" t="s">
        <v>5373</v>
      </c>
      <c r="H764" t="s">
        <v>5374</v>
      </c>
      <c r="I764" t="s">
        <v>5366</v>
      </c>
      <c r="J764" t="s">
        <v>5367</v>
      </c>
      <c r="K764" t="s">
        <v>5368</v>
      </c>
      <c r="L764" t="s">
        <v>115</v>
      </c>
      <c r="M764" t="s">
        <v>6</v>
      </c>
      <c r="N764">
        <v>83858</v>
      </c>
      <c r="O764" t="s">
        <v>5369</v>
      </c>
      <c r="P764">
        <v>47.799529447804503</v>
      </c>
      <c r="Q764">
        <v>-116.890487086329</v>
      </c>
      <c r="R764">
        <v>20</v>
      </c>
      <c r="U764" t="s">
        <v>5365</v>
      </c>
      <c r="V764" t="s">
        <v>5366</v>
      </c>
      <c r="W764" t="s">
        <v>5368</v>
      </c>
      <c r="X764" t="s">
        <v>115</v>
      </c>
      <c r="Y764" t="s">
        <v>6</v>
      </c>
      <c r="Z764" t="s">
        <v>184</v>
      </c>
      <c r="AA764">
        <v>44435</v>
      </c>
      <c r="AB764" t="s">
        <v>5370</v>
      </c>
      <c r="AC764" t="s">
        <v>5371</v>
      </c>
      <c r="AD764">
        <v>28</v>
      </c>
      <c r="AE764" t="s">
        <v>5372</v>
      </c>
    </row>
    <row r="765" spans="1:37">
      <c r="A765">
        <v>11019</v>
      </c>
      <c r="B765" t="s">
        <v>167</v>
      </c>
      <c r="C765" t="s">
        <v>745</v>
      </c>
      <c r="D765" t="s">
        <v>3266</v>
      </c>
      <c r="E765" t="s">
        <v>197</v>
      </c>
      <c r="G765" t="s">
        <v>1559</v>
      </c>
      <c r="H765" t="s">
        <v>1102</v>
      </c>
      <c r="I765" t="s">
        <v>3267</v>
      </c>
      <c r="J765" t="s">
        <v>3268</v>
      </c>
      <c r="K765" t="s">
        <v>3269</v>
      </c>
      <c r="L765" t="s">
        <v>249</v>
      </c>
      <c r="M765" t="s">
        <v>6</v>
      </c>
      <c r="N765">
        <v>92688</v>
      </c>
      <c r="O765" t="s">
        <v>5375</v>
      </c>
      <c r="P765">
        <v>33.637099394388102</v>
      </c>
      <c r="Q765">
        <v>-117.602319545141</v>
      </c>
      <c r="R765">
        <v>30</v>
      </c>
      <c r="U765" t="s">
        <v>3271</v>
      </c>
      <c r="V765" t="s">
        <v>3272</v>
      </c>
      <c r="W765" t="s">
        <v>3269</v>
      </c>
      <c r="X765" t="s">
        <v>249</v>
      </c>
      <c r="Y765" t="s">
        <v>6</v>
      </c>
      <c r="Z765" t="s">
        <v>184</v>
      </c>
      <c r="AA765">
        <v>44435</v>
      </c>
      <c r="AB765" t="s">
        <v>5376</v>
      </c>
      <c r="AC765" t="s">
        <v>5377</v>
      </c>
      <c r="AD765">
        <v>23</v>
      </c>
      <c r="AJ765" t="s">
        <v>3274</v>
      </c>
    </row>
    <row r="766" spans="1:37">
      <c r="A766">
        <v>12001</v>
      </c>
      <c r="B766" t="s">
        <v>167</v>
      </c>
      <c r="C766" t="s">
        <v>8</v>
      </c>
      <c r="D766" t="s">
        <v>5378</v>
      </c>
      <c r="E766" t="s">
        <v>170</v>
      </c>
      <c r="G766" t="s">
        <v>5379</v>
      </c>
      <c r="H766" t="s">
        <v>5380</v>
      </c>
      <c r="I766" t="s">
        <v>5381</v>
      </c>
      <c r="J766" t="s">
        <v>5382</v>
      </c>
      <c r="K766" t="s">
        <v>286</v>
      </c>
      <c r="M766" t="s">
        <v>692</v>
      </c>
      <c r="N766" t="s">
        <v>5383</v>
      </c>
      <c r="U766" t="s">
        <v>5378</v>
      </c>
      <c r="V766" t="s">
        <v>5381</v>
      </c>
      <c r="W766" t="s">
        <v>286</v>
      </c>
      <c r="X766" t="s">
        <v>692</v>
      </c>
      <c r="Y766" t="s">
        <v>692</v>
      </c>
      <c r="AB766" t="s">
        <v>5384</v>
      </c>
      <c r="AC766" t="s">
        <v>5385</v>
      </c>
      <c r="AD766">
        <v>30</v>
      </c>
      <c r="AK766" t="s">
        <v>5386</v>
      </c>
    </row>
    <row r="767" spans="1:37">
      <c r="A767">
        <v>12002</v>
      </c>
      <c r="B767" t="s">
        <v>167</v>
      </c>
      <c r="C767" t="s">
        <v>8</v>
      </c>
      <c r="D767" t="s">
        <v>5387</v>
      </c>
      <c r="E767" t="s">
        <v>170</v>
      </c>
      <c r="G767" t="s">
        <v>5388</v>
      </c>
      <c r="H767" t="s">
        <v>5389</v>
      </c>
      <c r="I767" t="s">
        <v>5390</v>
      </c>
      <c r="J767" t="s">
        <v>5391</v>
      </c>
      <c r="K767" t="s">
        <v>3024</v>
      </c>
      <c r="L767" t="s">
        <v>1048</v>
      </c>
      <c r="M767" t="s">
        <v>6</v>
      </c>
      <c r="N767">
        <v>85016</v>
      </c>
      <c r="O767">
        <v>6027071900</v>
      </c>
      <c r="P767">
        <v>33.508057999999998</v>
      </c>
      <c r="Q767">
        <v>-112.02881929999999</v>
      </c>
      <c r="R767">
        <v>4000</v>
      </c>
      <c r="U767" t="s">
        <v>5392</v>
      </c>
      <c r="V767" t="s">
        <v>5390</v>
      </c>
      <c r="W767" t="s">
        <v>5393</v>
      </c>
      <c r="X767" t="s">
        <v>249</v>
      </c>
      <c r="Y767" t="s">
        <v>3834</v>
      </c>
      <c r="AB767" t="s">
        <v>5384</v>
      </c>
      <c r="AC767" t="s">
        <v>5394</v>
      </c>
      <c r="AD767">
        <v>30</v>
      </c>
      <c r="AK767" t="s">
        <v>5395</v>
      </c>
    </row>
    <row r="768" spans="1:37">
      <c r="A768">
        <v>12003</v>
      </c>
      <c r="B768" t="s">
        <v>167</v>
      </c>
      <c r="C768" t="s">
        <v>8</v>
      </c>
      <c r="D768" t="s">
        <v>5396</v>
      </c>
      <c r="E768" t="s">
        <v>170</v>
      </c>
      <c r="G768" t="s">
        <v>5397</v>
      </c>
      <c r="H768" t="s">
        <v>5398</v>
      </c>
      <c r="I768" t="s">
        <v>5399</v>
      </c>
      <c r="J768" t="s">
        <v>5400</v>
      </c>
      <c r="K768" t="s">
        <v>5401</v>
      </c>
      <c r="L768" t="s">
        <v>1598</v>
      </c>
      <c r="M768" t="s">
        <v>6</v>
      </c>
      <c r="N768">
        <v>20110</v>
      </c>
      <c r="O768" t="s">
        <v>5402</v>
      </c>
      <c r="P768">
        <v>38.751598199999997</v>
      </c>
      <c r="Q768">
        <v>-77.472752799999995</v>
      </c>
      <c r="R768">
        <v>25</v>
      </c>
      <c r="U768" t="s">
        <v>5396</v>
      </c>
      <c r="V768" t="s">
        <v>5399</v>
      </c>
      <c r="W768" t="s">
        <v>5401</v>
      </c>
      <c r="X768" t="s">
        <v>1598</v>
      </c>
      <c r="Y768" t="s">
        <v>3834</v>
      </c>
      <c r="AB768" t="s">
        <v>5384</v>
      </c>
      <c r="AC768" t="s">
        <v>5403</v>
      </c>
      <c r="AD768">
        <v>16</v>
      </c>
      <c r="AE768" t="s">
        <v>5405</v>
      </c>
      <c r="AJ768" t="s">
        <v>5404</v>
      </c>
      <c r="AK768" t="s">
        <v>5406</v>
      </c>
    </row>
    <row r="769" spans="1:37">
      <c r="A769">
        <v>12004</v>
      </c>
      <c r="B769" t="s">
        <v>167</v>
      </c>
      <c r="C769" t="s">
        <v>8</v>
      </c>
      <c r="D769" t="s">
        <v>5407</v>
      </c>
      <c r="E769" t="s">
        <v>170</v>
      </c>
      <c r="G769" t="s">
        <v>5408</v>
      </c>
      <c r="H769" t="s">
        <v>5409</v>
      </c>
      <c r="I769" t="s">
        <v>5410</v>
      </c>
      <c r="J769" t="s">
        <v>5411</v>
      </c>
      <c r="K769" t="s">
        <v>5412</v>
      </c>
      <c r="L769" t="s">
        <v>886</v>
      </c>
      <c r="M769" t="s">
        <v>6</v>
      </c>
      <c r="N769">
        <v>42141</v>
      </c>
      <c r="O769" t="s">
        <v>5413</v>
      </c>
      <c r="P769">
        <v>36.995319000000002</v>
      </c>
      <c r="Q769">
        <v>-85.911860000000004</v>
      </c>
      <c r="U769" t="s">
        <v>5407</v>
      </c>
      <c r="V769" t="s">
        <v>5410</v>
      </c>
      <c r="W769" t="s">
        <v>5412</v>
      </c>
      <c r="X769" t="s">
        <v>886</v>
      </c>
      <c r="Y769" t="s">
        <v>6</v>
      </c>
      <c r="AB769" t="s">
        <v>5414</v>
      </c>
      <c r="AC769" t="s">
        <v>5415</v>
      </c>
      <c r="AD769">
        <v>25</v>
      </c>
    </row>
    <row r="770" spans="1:37">
      <c r="A770">
        <v>12005</v>
      </c>
      <c r="B770" t="s">
        <v>167</v>
      </c>
      <c r="C770" t="s">
        <v>8</v>
      </c>
      <c r="D770" t="s">
        <v>5416</v>
      </c>
      <c r="E770" t="s">
        <v>170</v>
      </c>
      <c r="G770" t="s">
        <v>5417</v>
      </c>
      <c r="H770" t="s">
        <v>5418</v>
      </c>
      <c r="I770" t="s">
        <v>5419</v>
      </c>
      <c r="J770" t="s">
        <v>5420</v>
      </c>
      <c r="K770" t="s">
        <v>5421</v>
      </c>
      <c r="L770" t="s">
        <v>249</v>
      </c>
      <c r="M770" t="s">
        <v>6</v>
      </c>
      <c r="N770">
        <v>94102</v>
      </c>
      <c r="O770" t="s">
        <v>5422</v>
      </c>
      <c r="P770">
        <v>37.779476000000003</v>
      </c>
      <c r="Q770">
        <v>-122.41448200000001</v>
      </c>
      <c r="R770">
        <v>133</v>
      </c>
      <c r="U770" t="s">
        <v>5423</v>
      </c>
      <c r="V770" t="s">
        <v>5419</v>
      </c>
      <c r="W770" t="s">
        <v>286</v>
      </c>
      <c r="X770" t="s">
        <v>5424</v>
      </c>
      <c r="Y770" t="s">
        <v>692</v>
      </c>
      <c r="AB770" t="s">
        <v>5425</v>
      </c>
      <c r="AC770" t="s">
        <v>5426</v>
      </c>
      <c r="AD770">
        <v>23</v>
      </c>
      <c r="AE770" t="s">
        <v>5428</v>
      </c>
      <c r="AJ770" t="s">
        <v>5427</v>
      </c>
    </row>
    <row r="771" spans="1:37">
      <c r="A771">
        <v>12006</v>
      </c>
      <c r="B771" t="s">
        <v>167</v>
      </c>
      <c r="C771" t="s">
        <v>8</v>
      </c>
      <c r="D771" t="s">
        <v>5429</v>
      </c>
      <c r="E771" t="s">
        <v>170</v>
      </c>
      <c r="G771" t="s">
        <v>5430</v>
      </c>
      <c r="H771" t="s">
        <v>5431</v>
      </c>
      <c r="I771" t="s">
        <v>5432</v>
      </c>
      <c r="J771" t="s">
        <v>5433</v>
      </c>
      <c r="K771" t="s">
        <v>1992</v>
      </c>
      <c r="L771" t="s">
        <v>841</v>
      </c>
      <c r="M771" t="s">
        <v>6</v>
      </c>
      <c r="N771">
        <v>60532</v>
      </c>
      <c r="O771" t="s">
        <v>5434</v>
      </c>
      <c r="P771">
        <v>41.8079173</v>
      </c>
      <c r="Q771">
        <v>-88.055546100000001</v>
      </c>
      <c r="R771">
        <v>10</v>
      </c>
      <c r="U771" t="s">
        <v>5429</v>
      </c>
      <c r="V771" t="s">
        <v>5432</v>
      </c>
      <c r="W771" t="s">
        <v>1992</v>
      </c>
      <c r="X771" t="s">
        <v>841</v>
      </c>
      <c r="Y771" t="s">
        <v>3834</v>
      </c>
      <c r="AB771" t="s">
        <v>5384</v>
      </c>
      <c r="AC771" t="s">
        <v>5435</v>
      </c>
      <c r="AD771">
        <v>29</v>
      </c>
      <c r="AE771" t="s">
        <v>5436</v>
      </c>
    </row>
    <row r="772" spans="1:37">
      <c r="A772">
        <v>12007</v>
      </c>
      <c r="B772" t="s">
        <v>167</v>
      </c>
      <c r="C772" t="s">
        <v>8</v>
      </c>
      <c r="D772" t="s">
        <v>5437</v>
      </c>
      <c r="E772" t="s">
        <v>170</v>
      </c>
      <c r="G772" t="s">
        <v>5438</v>
      </c>
      <c r="H772" t="s">
        <v>5439</v>
      </c>
      <c r="I772" t="s">
        <v>5440</v>
      </c>
      <c r="J772" t="s">
        <v>5441</v>
      </c>
      <c r="K772" t="s">
        <v>1083</v>
      </c>
      <c r="L772" t="s">
        <v>927</v>
      </c>
      <c r="M772" t="s">
        <v>6</v>
      </c>
      <c r="N772">
        <v>44481</v>
      </c>
      <c r="O772" t="s">
        <v>5442</v>
      </c>
      <c r="P772">
        <v>41.236030200000002</v>
      </c>
      <c r="Q772">
        <v>-80.818541199999999</v>
      </c>
      <c r="R772">
        <v>10</v>
      </c>
      <c r="U772" t="s">
        <v>5443</v>
      </c>
      <c r="V772" t="s">
        <v>5440</v>
      </c>
      <c r="W772" t="s">
        <v>5444</v>
      </c>
      <c r="X772" t="s">
        <v>927</v>
      </c>
      <c r="Y772" t="s">
        <v>3834</v>
      </c>
      <c r="AB772" t="s">
        <v>5445</v>
      </c>
      <c r="AC772" t="s">
        <v>5446</v>
      </c>
      <c r="AD772">
        <v>24</v>
      </c>
      <c r="AK772" t="s">
        <v>5447</v>
      </c>
    </row>
    <row r="773" spans="1:37">
      <c r="A773">
        <v>12008</v>
      </c>
      <c r="B773" t="s">
        <v>167</v>
      </c>
      <c r="C773" t="s">
        <v>8</v>
      </c>
      <c r="D773" t="s">
        <v>5448</v>
      </c>
      <c r="E773" t="s">
        <v>170</v>
      </c>
      <c r="G773" t="s">
        <v>5379</v>
      </c>
      <c r="H773" t="s">
        <v>5380</v>
      </c>
      <c r="I773" t="s">
        <v>5449</v>
      </c>
      <c r="J773" t="s">
        <v>5450</v>
      </c>
      <c r="K773" t="s">
        <v>1753</v>
      </c>
      <c r="L773" t="s">
        <v>435</v>
      </c>
      <c r="M773" t="s">
        <v>6</v>
      </c>
      <c r="N773">
        <v>48226</v>
      </c>
      <c r="O773" t="s">
        <v>5451</v>
      </c>
      <c r="P773">
        <v>42.328469699999999</v>
      </c>
      <c r="Q773">
        <v>-83.046613399999998</v>
      </c>
      <c r="R773">
        <v>235</v>
      </c>
      <c r="U773" t="s">
        <v>5452</v>
      </c>
      <c r="V773" t="s">
        <v>5453</v>
      </c>
      <c r="W773" t="s">
        <v>1753</v>
      </c>
      <c r="X773" t="s">
        <v>435</v>
      </c>
      <c r="Y773" t="s">
        <v>3834</v>
      </c>
      <c r="AB773" t="s">
        <v>5384</v>
      </c>
      <c r="AC773" t="s">
        <v>5454</v>
      </c>
      <c r="AD773">
        <v>29</v>
      </c>
      <c r="AE773" t="s">
        <v>5455</v>
      </c>
      <c r="AK773" t="s">
        <v>5456</v>
      </c>
    </row>
    <row r="774" spans="1:37">
      <c r="A774">
        <v>12009</v>
      </c>
      <c r="B774" t="s">
        <v>167</v>
      </c>
      <c r="C774" t="s">
        <v>8</v>
      </c>
      <c r="D774" t="s">
        <v>5457</v>
      </c>
      <c r="E774" t="s">
        <v>170</v>
      </c>
      <c r="G774" t="s">
        <v>5458</v>
      </c>
      <c r="H774" t="s">
        <v>5459</v>
      </c>
      <c r="I774" t="s">
        <v>5460</v>
      </c>
      <c r="J774" t="s">
        <v>5461</v>
      </c>
      <c r="K774" t="s">
        <v>5462</v>
      </c>
      <c r="L774" t="s">
        <v>806</v>
      </c>
      <c r="M774" t="s">
        <v>6</v>
      </c>
      <c r="N774">
        <v>10013</v>
      </c>
      <c r="O774" t="s">
        <v>5463</v>
      </c>
      <c r="P774">
        <v>40.726477485916398</v>
      </c>
      <c r="Q774">
        <v>-73.975567317209098</v>
      </c>
      <c r="U774" t="s">
        <v>5464</v>
      </c>
      <c r="V774" t="s">
        <v>5460</v>
      </c>
      <c r="W774" t="s">
        <v>5465</v>
      </c>
      <c r="X774" t="s">
        <v>806</v>
      </c>
      <c r="Y774" t="s">
        <v>3834</v>
      </c>
      <c r="AB774" t="s">
        <v>5384</v>
      </c>
      <c r="AC774" t="s">
        <v>5466</v>
      </c>
      <c r="AD774">
        <v>17</v>
      </c>
    </row>
    <row r="775" spans="1:37">
      <c r="A775">
        <v>12010</v>
      </c>
      <c r="B775" t="s">
        <v>167</v>
      </c>
      <c r="C775" t="s">
        <v>8</v>
      </c>
      <c r="D775" t="s">
        <v>4119</v>
      </c>
      <c r="E775" t="s">
        <v>170</v>
      </c>
      <c r="G775" t="s">
        <v>3949</v>
      </c>
      <c r="H775" t="s">
        <v>5439</v>
      </c>
      <c r="I775" t="s">
        <v>5467</v>
      </c>
      <c r="J775" t="s">
        <v>5468</v>
      </c>
      <c r="K775" t="s">
        <v>5469</v>
      </c>
      <c r="L775" t="s">
        <v>1287</v>
      </c>
      <c r="M775" t="s">
        <v>6</v>
      </c>
      <c r="N775">
        <v>19102</v>
      </c>
      <c r="O775" t="s">
        <v>5470</v>
      </c>
      <c r="P775">
        <v>39.948900000000002</v>
      </c>
      <c r="Q775">
        <v>-75.1661</v>
      </c>
      <c r="R775">
        <v>170</v>
      </c>
      <c r="U775" t="s">
        <v>4119</v>
      </c>
      <c r="V775" t="s">
        <v>5467</v>
      </c>
      <c r="W775" t="s">
        <v>5469</v>
      </c>
      <c r="X775" t="s">
        <v>1287</v>
      </c>
      <c r="Y775" t="s">
        <v>3834</v>
      </c>
      <c r="AB775" t="s">
        <v>5384</v>
      </c>
      <c r="AC775" t="s">
        <v>5471</v>
      </c>
      <c r="AD775">
        <v>29</v>
      </c>
      <c r="AE775" t="s">
        <v>5473</v>
      </c>
      <c r="AJ775" t="s">
        <v>5472</v>
      </c>
      <c r="AK775" t="s">
        <v>5474</v>
      </c>
    </row>
    <row r="776" spans="1:37">
      <c r="A776">
        <v>12011</v>
      </c>
      <c r="B776" t="s">
        <v>167</v>
      </c>
      <c r="C776" t="s">
        <v>8</v>
      </c>
      <c r="D776" t="s">
        <v>5475</v>
      </c>
      <c r="E776" t="s">
        <v>170</v>
      </c>
      <c r="G776" t="s">
        <v>5476</v>
      </c>
      <c r="H776" t="s">
        <v>5477</v>
      </c>
      <c r="I776" t="s">
        <v>5478</v>
      </c>
      <c r="J776" t="s">
        <v>5479</v>
      </c>
      <c r="K776" t="s">
        <v>5480</v>
      </c>
      <c r="L776" t="s">
        <v>3461</v>
      </c>
      <c r="M776" t="s">
        <v>6</v>
      </c>
      <c r="N776">
        <v>10022</v>
      </c>
      <c r="O776" t="s">
        <v>5481</v>
      </c>
      <c r="P776">
        <v>40.762669500000001</v>
      </c>
      <c r="Q776">
        <v>-73.968261600000005</v>
      </c>
      <c r="R776">
        <v>25</v>
      </c>
      <c r="U776" t="s">
        <v>5482</v>
      </c>
      <c r="V776" t="s">
        <v>5478</v>
      </c>
      <c r="W776" t="s">
        <v>5465</v>
      </c>
      <c r="X776" t="s">
        <v>806</v>
      </c>
      <c r="Y776" t="s">
        <v>6</v>
      </c>
      <c r="AB776" t="s">
        <v>5384</v>
      </c>
      <c r="AC776" t="s">
        <v>5483</v>
      </c>
      <c r="AD776">
        <v>28</v>
      </c>
      <c r="AE776" t="s">
        <v>5485</v>
      </c>
      <c r="AJ776" t="s">
        <v>5484</v>
      </c>
    </row>
    <row r="777" spans="1:37">
      <c r="A777">
        <v>12012</v>
      </c>
      <c r="B777" t="s">
        <v>167</v>
      </c>
      <c r="C777" t="s">
        <v>8</v>
      </c>
      <c r="D777" t="s">
        <v>5486</v>
      </c>
      <c r="E777" t="s">
        <v>170</v>
      </c>
      <c r="G777" t="s">
        <v>5408</v>
      </c>
      <c r="H777" t="s">
        <v>5409</v>
      </c>
      <c r="I777" t="s">
        <v>5487</v>
      </c>
      <c r="J777" t="s">
        <v>5488</v>
      </c>
      <c r="K777" t="s">
        <v>5489</v>
      </c>
      <c r="L777" t="s">
        <v>183</v>
      </c>
      <c r="M777" t="s">
        <v>6</v>
      </c>
      <c r="N777">
        <v>27601</v>
      </c>
      <c r="O777" t="s">
        <v>5490</v>
      </c>
      <c r="P777">
        <v>35.778667900000002</v>
      </c>
      <c r="Q777">
        <v>-78.639698699999997</v>
      </c>
      <c r="U777" t="s">
        <v>5486</v>
      </c>
      <c r="V777" t="s">
        <v>5491</v>
      </c>
      <c r="W777" t="s">
        <v>5489</v>
      </c>
      <c r="X777" t="s">
        <v>183</v>
      </c>
      <c r="Y777" t="s">
        <v>6</v>
      </c>
      <c r="AB777" t="s">
        <v>5492</v>
      </c>
      <c r="AC777" t="s">
        <v>5493</v>
      </c>
      <c r="AD777">
        <v>28</v>
      </c>
    </row>
    <row r="778" spans="1:37">
      <c r="A778">
        <v>12013</v>
      </c>
      <c r="B778" t="s">
        <v>167</v>
      </c>
      <c r="C778" t="s">
        <v>8</v>
      </c>
      <c r="D778" t="s">
        <v>5494</v>
      </c>
      <c r="E778" t="s">
        <v>170</v>
      </c>
      <c r="G778" t="s">
        <v>5417</v>
      </c>
      <c r="H778" t="s">
        <v>5495</v>
      </c>
      <c r="I778" t="s">
        <v>5496</v>
      </c>
      <c r="J778" t="s">
        <v>5497</v>
      </c>
      <c r="K778" t="s">
        <v>5498</v>
      </c>
      <c r="L778" t="s">
        <v>3430</v>
      </c>
      <c r="M778" t="s">
        <v>6</v>
      </c>
      <c r="N778">
        <v>97401</v>
      </c>
      <c r="P778">
        <v>44.063331900000001</v>
      </c>
      <c r="Q778">
        <v>-123.0904192</v>
      </c>
      <c r="R778">
        <v>550</v>
      </c>
      <c r="U778" t="s">
        <v>5499</v>
      </c>
      <c r="V778" t="s">
        <v>5496</v>
      </c>
      <c r="W778" t="s">
        <v>5500</v>
      </c>
      <c r="Y778" t="s">
        <v>692</v>
      </c>
      <c r="AB778" t="s">
        <v>5384</v>
      </c>
      <c r="AC778" t="s">
        <v>5501</v>
      </c>
      <c r="AD778">
        <v>28</v>
      </c>
      <c r="AE778" t="s">
        <v>5502</v>
      </c>
    </row>
    <row r="779" spans="1:37">
      <c r="A779">
        <v>12014</v>
      </c>
      <c r="B779" t="s">
        <v>167</v>
      </c>
      <c r="C779" t="s">
        <v>8</v>
      </c>
      <c r="D779" t="s">
        <v>5503</v>
      </c>
      <c r="E779" t="s">
        <v>170</v>
      </c>
      <c r="G779" t="s">
        <v>5408</v>
      </c>
      <c r="H779" t="s">
        <v>5409</v>
      </c>
      <c r="I779" t="s">
        <v>5504</v>
      </c>
      <c r="J779" t="s">
        <v>5505</v>
      </c>
      <c r="K779" t="s">
        <v>3123</v>
      </c>
      <c r="L779" t="s">
        <v>855</v>
      </c>
      <c r="M779" t="s">
        <v>6</v>
      </c>
      <c r="N779">
        <v>30308</v>
      </c>
      <c r="O779" t="s">
        <v>5506</v>
      </c>
      <c r="P779">
        <v>33.776932000000002</v>
      </c>
      <c r="Q779">
        <v>-84.389120000000005</v>
      </c>
      <c r="U779" t="s">
        <v>5503</v>
      </c>
      <c r="V779" t="s">
        <v>5504</v>
      </c>
      <c r="W779" t="s">
        <v>3123</v>
      </c>
      <c r="X779" t="s">
        <v>855</v>
      </c>
      <c r="Y779" t="s">
        <v>3834</v>
      </c>
      <c r="AB779" t="s">
        <v>5504</v>
      </c>
      <c r="AC779" t="s">
        <v>5507</v>
      </c>
      <c r="AD779">
        <v>29</v>
      </c>
      <c r="AK779" t="s">
        <v>5508</v>
      </c>
    </row>
    <row r="780" spans="1:37">
      <c r="A780">
        <v>12015</v>
      </c>
      <c r="B780" t="s">
        <v>167</v>
      </c>
      <c r="C780" t="s">
        <v>8</v>
      </c>
      <c r="D780" t="s">
        <v>5509</v>
      </c>
      <c r="E780" t="s">
        <v>170</v>
      </c>
      <c r="G780" t="s">
        <v>5510</v>
      </c>
      <c r="H780" t="s">
        <v>5439</v>
      </c>
      <c r="I780" t="s">
        <v>5511</v>
      </c>
      <c r="J780" t="s">
        <v>5512</v>
      </c>
      <c r="K780" t="s">
        <v>1197</v>
      </c>
      <c r="L780" t="s">
        <v>249</v>
      </c>
      <c r="M780" t="s">
        <v>6</v>
      </c>
      <c r="N780">
        <v>90017</v>
      </c>
      <c r="O780" t="s">
        <v>5513</v>
      </c>
      <c r="P780">
        <v>34.050829999999998</v>
      </c>
      <c r="Q780">
        <v>-118.25888999999999</v>
      </c>
      <c r="U780" t="s">
        <v>5509</v>
      </c>
      <c r="V780" t="s">
        <v>5514</v>
      </c>
      <c r="W780" t="s">
        <v>1706</v>
      </c>
      <c r="X780" t="s">
        <v>212</v>
      </c>
      <c r="Y780" t="s">
        <v>7</v>
      </c>
      <c r="AB780" t="s">
        <v>5515</v>
      </c>
      <c r="AC780" t="s">
        <v>5516</v>
      </c>
      <c r="AD780">
        <v>24</v>
      </c>
    </row>
    <row r="781" spans="1:37">
      <c r="A781">
        <v>12016</v>
      </c>
      <c r="B781" t="s">
        <v>167</v>
      </c>
      <c r="C781" t="s">
        <v>8</v>
      </c>
      <c r="D781" t="s">
        <v>5517</v>
      </c>
      <c r="E781" t="s">
        <v>170</v>
      </c>
      <c r="G781" t="s">
        <v>5518</v>
      </c>
      <c r="H781" t="s">
        <v>5519</v>
      </c>
      <c r="I781" t="s">
        <v>5520</v>
      </c>
      <c r="J781" t="s">
        <v>5521</v>
      </c>
      <c r="K781" t="s">
        <v>3986</v>
      </c>
      <c r="L781" t="s">
        <v>249</v>
      </c>
      <c r="M781" t="s">
        <v>6</v>
      </c>
      <c r="N781">
        <v>94566</v>
      </c>
      <c r="P781">
        <v>37.661486400000001</v>
      </c>
      <c r="Q781">
        <v>-121.90033459999999</v>
      </c>
      <c r="V781" t="s">
        <v>5520</v>
      </c>
      <c r="W781" t="s">
        <v>3986</v>
      </c>
      <c r="X781" t="s">
        <v>249</v>
      </c>
      <c r="Y781" t="s">
        <v>6</v>
      </c>
      <c r="AB781" t="s">
        <v>5522</v>
      </c>
      <c r="AC781" t="s">
        <v>5523</v>
      </c>
      <c r="AD781">
        <v>10</v>
      </c>
    </row>
    <row r="782" spans="1:37">
      <c r="A782">
        <v>12017</v>
      </c>
      <c r="B782" t="s">
        <v>167</v>
      </c>
      <c r="C782" t="s">
        <v>8</v>
      </c>
      <c r="D782" t="s">
        <v>5524</v>
      </c>
      <c r="E782" t="s">
        <v>170</v>
      </c>
      <c r="G782" t="s">
        <v>5525</v>
      </c>
      <c r="H782" t="s">
        <v>5526</v>
      </c>
      <c r="I782" t="s">
        <v>5527</v>
      </c>
      <c r="J782" t="s">
        <v>5528</v>
      </c>
      <c r="K782" t="s">
        <v>5529</v>
      </c>
      <c r="L782" t="s">
        <v>1400</v>
      </c>
      <c r="M782" t="s">
        <v>6</v>
      </c>
      <c r="N782">
        <v>34228</v>
      </c>
      <c r="O782" t="s">
        <v>5530</v>
      </c>
      <c r="P782">
        <v>27.345949999999998</v>
      </c>
      <c r="Q782">
        <v>-82.604659999999996</v>
      </c>
      <c r="U782" t="s">
        <v>5524</v>
      </c>
      <c r="V782" t="s">
        <v>5527</v>
      </c>
      <c r="W782" t="s">
        <v>5529</v>
      </c>
      <c r="X782" t="s">
        <v>1400</v>
      </c>
      <c r="Y782" t="s">
        <v>3834</v>
      </c>
      <c r="AB782" t="s">
        <v>5384</v>
      </c>
      <c r="AC782" t="s">
        <v>5531</v>
      </c>
      <c r="AD782">
        <v>22</v>
      </c>
      <c r="AK782" t="s">
        <v>5532</v>
      </c>
    </row>
    <row r="783" spans="1:37">
      <c r="A783">
        <v>12018</v>
      </c>
      <c r="B783" t="s">
        <v>167</v>
      </c>
      <c r="C783" t="s">
        <v>8</v>
      </c>
      <c r="D783" t="s">
        <v>5533</v>
      </c>
      <c r="E783" t="s">
        <v>170</v>
      </c>
      <c r="G783" t="s">
        <v>5534</v>
      </c>
      <c r="H783" t="s">
        <v>5409</v>
      </c>
      <c r="I783" t="s">
        <v>5535</v>
      </c>
      <c r="J783" t="s">
        <v>5536</v>
      </c>
      <c r="K783" t="s">
        <v>1742</v>
      </c>
      <c r="L783" t="s">
        <v>802</v>
      </c>
      <c r="M783" t="s">
        <v>6</v>
      </c>
      <c r="N783">
        <v>46204</v>
      </c>
      <c r="O783" t="s">
        <v>5537</v>
      </c>
      <c r="P783">
        <v>39.767537699999998</v>
      </c>
      <c r="Q783">
        <v>-86.161410900000007</v>
      </c>
      <c r="R783">
        <v>75</v>
      </c>
      <c r="U783" t="s">
        <v>5533</v>
      </c>
      <c r="V783" t="s">
        <v>5535</v>
      </c>
      <c r="W783" t="s">
        <v>1742</v>
      </c>
      <c r="X783" t="s">
        <v>802</v>
      </c>
      <c r="Y783" t="s">
        <v>6</v>
      </c>
      <c r="AB783" t="s">
        <v>5384</v>
      </c>
      <c r="AC783" t="s">
        <v>5538</v>
      </c>
      <c r="AD783">
        <v>16</v>
      </c>
    </row>
    <row r="784" spans="1:37">
      <c r="A784">
        <v>12019</v>
      </c>
      <c r="B784" t="s">
        <v>167</v>
      </c>
      <c r="C784" t="s">
        <v>8</v>
      </c>
      <c r="D784" t="s">
        <v>5539</v>
      </c>
      <c r="E784" t="s">
        <v>170</v>
      </c>
      <c r="G784" t="s">
        <v>3949</v>
      </c>
      <c r="H784" t="s">
        <v>5439</v>
      </c>
      <c r="I784" t="s">
        <v>5540</v>
      </c>
      <c r="J784" t="s">
        <v>5541</v>
      </c>
      <c r="K784" t="s">
        <v>5542</v>
      </c>
      <c r="L784" t="s">
        <v>841</v>
      </c>
      <c r="M784" t="s">
        <v>6</v>
      </c>
      <c r="N784">
        <v>60067</v>
      </c>
      <c r="O784" t="s">
        <v>5543</v>
      </c>
      <c r="P784">
        <v>42.087292400000003</v>
      </c>
      <c r="Q784">
        <v>-88.067855600000001</v>
      </c>
      <c r="R784">
        <v>5</v>
      </c>
      <c r="U784" t="s">
        <v>5544</v>
      </c>
      <c r="V784" t="s">
        <v>5545</v>
      </c>
      <c r="W784" t="s">
        <v>5542</v>
      </c>
      <c r="X784" t="s">
        <v>841</v>
      </c>
      <c r="Y784" t="s">
        <v>3834</v>
      </c>
      <c r="AB784" t="s">
        <v>5546</v>
      </c>
      <c r="AC784" t="s">
        <v>5547</v>
      </c>
      <c r="AD784">
        <v>30</v>
      </c>
      <c r="AE784" t="s">
        <v>5549</v>
      </c>
      <c r="AJ784" t="s">
        <v>5548</v>
      </c>
      <c r="AK784" t="s">
        <v>5550</v>
      </c>
    </row>
    <row r="785" spans="1:37">
      <c r="A785">
        <v>12020</v>
      </c>
      <c r="B785" t="s">
        <v>167</v>
      </c>
      <c r="C785" t="s">
        <v>8</v>
      </c>
      <c r="D785" t="s">
        <v>5551</v>
      </c>
      <c r="E785" t="s">
        <v>170</v>
      </c>
      <c r="G785" t="s">
        <v>5552</v>
      </c>
      <c r="H785" t="s">
        <v>5409</v>
      </c>
      <c r="I785" t="s">
        <v>5553</v>
      </c>
      <c r="J785" t="s">
        <v>5554</v>
      </c>
      <c r="K785" t="s">
        <v>3792</v>
      </c>
      <c r="L785" t="s">
        <v>806</v>
      </c>
      <c r="M785" t="s">
        <v>6</v>
      </c>
      <c r="N785">
        <v>10017</v>
      </c>
      <c r="O785" t="s">
        <v>5555</v>
      </c>
      <c r="P785">
        <v>40.751562300000003</v>
      </c>
      <c r="Q785">
        <v>-73.977425699999998</v>
      </c>
      <c r="U785" t="s">
        <v>5551</v>
      </c>
      <c r="V785" t="s">
        <v>5553</v>
      </c>
      <c r="W785" t="s">
        <v>3792</v>
      </c>
      <c r="X785" t="s">
        <v>806</v>
      </c>
      <c r="Y785" t="s">
        <v>3834</v>
      </c>
      <c r="AB785" t="s">
        <v>5384</v>
      </c>
      <c r="AC785" t="s">
        <v>5556</v>
      </c>
      <c r="AD785">
        <v>27</v>
      </c>
      <c r="AE785" t="s">
        <v>5558</v>
      </c>
      <c r="AJ785" t="s">
        <v>5557</v>
      </c>
    </row>
    <row r="786" spans="1:37">
      <c r="A786">
        <v>12021</v>
      </c>
      <c r="B786" t="s">
        <v>167</v>
      </c>
      <c r="C786" t="s">
        <v>8</v>
      </c>
      <c r="D786" t="s">
        <v>5559</v>
      </c>
      <c r="E786" t="s">
        <v>170</v>
      </c>
      <c r="G786" t="s">
        <v>3949</v>
      </c>
      <c r="H786" t="s">
        <v>5560</v>
      </c>
      <c r="I786" t="s">
        <v>5561</v>
      </c>
      <c r="J786" t="s">
        <v>5562</v>
      </c>
      <c r="K786" t="s">
        <v>5563</v>
      </c>
      <c r="L786" t="s">
        <v>155</v>
      </c>
      <c r="M786" t="s">
        <v>7</v>
      </c>
      <c r="N786" t="s">
        <v>5564</v>
      </c>
      <c r="O786" t="s">
        <v>5565</v>
      </c>
      <c r="P786">
        <v>46.797308000000001</v>
      </c>
      <c r="Q786">
        <v>-71.302888999999993</v>
      </c>
      <c r="R786">
        <v>570</v>
      </c>
      <c r="U786" t="s">
        <v>5559</v>
      </c>
      <c r="V786" t="s">
        <v>5566</v>
      </c>
      <c r="W786" t="s">
        <v>5563</v>
      </c>
      <c r="X786" t="s">
        <v>155</v>
      </c>
      <c r="Y786" t="s">
        <v>7</v>
      </c>
      <c r="AC786" t="s">
        <v>5567</v>
      </c>
      <c r="AD786">
        <v>30</v>
      </c>
      <c r="AE786" t="s">
        <v>5568</v>
      </c>
      <c r="AJ786" t="s">
        <v>5484</v>
      </c>
      <c r="AK786" t="s">
        <v>5569</v>
      </c>
    </row>
    <row r="787" spans="1:37">
      <c r="A787">
        <v>12022</v>
      </c>
      <c r="B787" t="s">
        <v>167</v>
      </c>
      <c r="C787" t="s">
        <v>8</v>
      </c>
      <c r="D787" t="s">
        <v>5570</v>
      </c>
      <c r="E787" t="s">
        <v>170</v>
      </c>
      <c r="G787" t="s">
        <v>5571</v>
      </c>
      <c r="H787" t="s">
        <v>5572</v>
      </c>
      <c r="I787" t="s">
        <v>5573</v>
      </c>
      <c r="J787" t="s">
        <v>5574</v>
      </c>
      <c r="K787" t="s">
        <v>5575</v>
      </c>
      <c r="L787" t="s">
        <v>1048</v>
      </c>
      <c r="M787" t="s">
        <v>6</v>
      </c>
      <c r="N787">
        <v>85377</v>
      </c>
      <c r="O787" t="s">
        <v>5576</v>
      </c>
      <c r="P787">
        <v>33.822237700000002</v>
      </c>
      <c r="Q787">
        <v>-111.91816679999999</v>
      </c>
      <c r="R787">
        <v>12</v>
      </c>
      <c r="U787" t="s">
        <v>5570</v>
      </c>
      <c r="V787" t="s">
        <v>5573</v>
      </c>
      <c r="W787" t="s">
        <v>5575</v>
      </c>
      <c r="X787" t="s">
        <v>1048</v>
      </c>
      <c r="Y787" t="s">
        <v>3834</v>
      </c>
      <c r="AB787" t="s">
        <v>5384</v>
      </c>
      <c r="AC787" t="s">
        <v>5577</v>
      </c>
      <c r="AD787">
        <v>29</v>
      </c>
      <c r="AK787" t="s">
        <v>5578</v>
      </c>
    </row>
    <row r="788" spans="1:37">
      <c r="A788">
        <v>12023</v>
      </c>
      <c r="B788" t="s">
        <v>167</v>
      </c>
      <c r="C788" t="s">
        <v>8</v>
      </c>
      <c r="D788" t="s">
        <v>5579</v>
      </c>
      <c r="E788" t="s">
        <v>170</v>
      </c>
      <c r="G788" t="s">
        <v>5580</v>
      </c>
      <c r="H788" t="s">
        <v>5581</v>
      </c>
      <c r="I788" t="s">
        <v>5582</v>
      </c>
      <c r="J788" t="s">
        <v>5583</v>
      </c>
      <c r="K788" t="s">
        <v>5584</v>
      </c>
      <c r="L788" t="s">
        <v>782</v>
      </c>
      <c r="M788" t="s">
        <v>6</v>
      </c>
      <c r="N788">
        <v>29601</v>
      </c>
      <c r="P788">
        <v>34.850743999999999</v>
      </c>
      <c r="Q788">
        <v>-82.398960000000002</v>
      </c>
      <c r="U788" t="s">
        <v>5585</v>
      </c>
      <c r="V788" t="s">
        <v>5586</v>
      </c>
      <c r="W788" t="s">
        <v>2636</v>
      </c>
      <c r="X788" t="s">
        <v>918</v>
      </c>
      <c r="Y788" t="s">
        <v>918</v>
      </c>
      <c r="AB788" t="s">
        <v>5384</v>
      </c>
      <c r="AC788" t="s">
        <v>5587</v>
      </c>
      <c r="AD788">
        <v>15</v>
      </c>
    </row>
    <row r="789" spans="1:37">
      <c r="A789">
        <v>12024</v>
      </c>
      <c r="B789" t="s">
        <v>167</v>
      </c>
      <c r="C789" t="s">
        <v>8</v>
      </c>
      <c r="D789" t="s">
        <v>5588</v>
      </c>
      <c r="E789" t="s">
        <v>197</v>
      </c>
      <c r="G789" t="s">
        <v>5580</v>
      </c>
      <c r="H789" t="s">
        <v>5439</v>
      </c>
      <c r="I789" t="s">
        <v>5589</v>
      </c>
      <c r="J789" t="s">
        <v>5590</v>
      </c>
      <c r="K789" t="s">
        <v>1933</v>
      </c>
      <c r="L789" t="s">
        <v>249</v>
      </c>
      <c r="M789" t="s">
        <v>6</v>
      </c>
      <c r="N789">
        <v>95814</v>
      </c>
      <c r="O789" t="s">
        <v>5591</v>
      </c>
      <c r="P789">
        <v>38.578418093199197</v>
      </c>
      <c r="Q789">
        <v>-121.502585146238</v>
      </c>
      <c r="R789">
        <v>12</v>
      </c>
      <c r="U789" t="s">
        <v>5592</v>
      </c>
      <c r="V789" t="s">
        <v>5589</v>
      </c>
      <c r="W789" t="s">
        <v>3475</v>
      </c>
      <c r="X789" t="s">
        <v>5121</v>
      </c>
      <c r="Y789" t="s">
        <v>5122</v>
      </c>
      <c r="Z789" t="s">
        <v>184</v>
      </c>
      <c r="AA789">
        <v>45289</v>
      </c>
      <c r="AB789" t="s">
        <v>861</v>
      </c>
      <c r="AC789" t="s">
        <v>5593</v>
      </c>
      <c r="AD789">
        <v>22</v>
      </c>
    </row>
    <row r="790" spans="1:37">
      <c r="A790">
        <v>12025</v>
      </c>
      <c r="B790" t="s">
        <v>167</v>
      </c>
      <c r="C790" t="s">
        <v>8</v>
      </c>
      <c r="D790" t="s">
        <v>5594</v>
      </c>
      <c r="E790" t="s">
        <v>170</v>
      </c>
      <c r="G790" t="s">
        <v>5408</v>
      </c>
      <c r="H790" t="s">
        <v>5409</v>
      </c>
      <c r="I790" t="s">
        <v>5595</v>
      </c>
      <c r="J790" t="s">
        <v>5596</v>
      </c>
      <c r="K790" t="s">
        <v>5597</v>
      </c>
      <c r="L790" t="s">
        <v>155</v>
      </c>
      <c r="M790" t="s">
        <v>7</v>
      </c>
      <c r="N790" t="s">
        <v>5598</v>
      </c>
      <c r="O790" t="s">
        <v>5599</v>
      </c>
      <c r="P790">
        <v>48.427750000000003</v>
      </c>
      <c r="Q790">
        <v>-71.059319000000002</v>
      </c>
      <c r="U790" t="s">
        <v>5594</v>
      </c>
      <c r="V790" t="s">
        <v>5595</v>
      </c>
      <c r="W790" t="s">
        <v>5600</v>
      </c>
      <c r="X790" t="s">
        <v>155</v>
      </c>
      <c r="Y790" t="s">
        <v>7</v>
      </c>
      <c r="AB790" t="s">
        <v>5595</v>
      </c>
      <c r="AC790" t="s">
        <v>5601</v>
      </c>
      <c r="AD790">
        <v>18</v>
      </c>
    </row>
    <row r="791" spans="1:37">
      <c r="A791">
        <v>12026</v>
      </c>
      <c r="B791" t="s">
        <v>167</v>
      </c>
      <c r="C791" t="s">
        <v>8</v>
      </c>
      <c r="D791" t="s">
        <v>5602</v>
      </c>
      <c r="E791" t="s">
        <v>170</v>
      </c>
      <c r="G791" t="s">
        <v>3949</v>
      </c>
      <c r="H791" t="s">
        <v>5439</v>
      </c>
      <c r="I791" t="s">
        <v>5603</v>
      </c>
      <c r="J791" t="s">
        <v>5604</v>
      </c>
      <c r="K791" t="s">
        <v>5287</v>
      </c>
      <c r="L791" t="s">
        <v>249</v>
      </c>
      <c r="M791" t="s">
        <v>6</v>
      </c>
      <c r="N791">
        <v>93108</v>
      </c>
      <c r="P791">
        <v>34.422497800000002</v>
      </c>
      <c r="Q791">
        <v>-119.6089119</v>
      </c>
      <c r="R791">
        <v>2000</v>
      </c>
      <c r="U791" t="s">
        <v>5605</v>
      </c>
      <c r="V791" t="s">
        <v>5603</v>
      </c>
      <c r="W791" t="s">
        <v>5287</v>
      </c>
      <c r="X791" t="s">
        <v>249</v>
      </c>
      <c r="Y791" t="s">
        <v>3834</v>
      </c>
      <c r="AB791" t="s">
        <v>5606</v>
      </c>
      <c r="AC791" t="s">
        <v>5607</v>
      </c>
      <c r="AD791">
        <v>28</v>
      </c>
      <c r="AK791" t="s">
        <v>5608</v>
      </c>
    </row>
    <row r="792" spans="1:37">
      <c r="A792">
        <v>12027</v>
      </c>
      <c r="B792" t="s">
        <v>167</v>
      </c>
      <c r="C792" t="s">
        <v>8</v>
      </c>
      <c r="D792" t="s">
        <v>5609</v>
      </c>
      <c r="E792" t="s">
        <v>170</v>
      </c>
      <c r="G792" t="s">
        <v>5610</v>
      </c>
      <c r="H792" t="s">
        <v>5611</v>
      </c>
      <c r="I792" t="s">
        <v>5612</v>
      </c>
      <c r="J792" t="s">
        <v>5613</v>
      </c>
      <c r="K792" t="s">
        <v>5614</v>
      </c>
      <c r="L792" t="s">
        <v>753</v>
      </c>
      <c r="M792" t="s">
        <v>6</v>
      </c>
      <c r="N792">
        <v>2142</v>
      </c>
      <c r="O792" t="s">
        <v>5615</v>
      </c>
      <c r="P792">
        <v>42.362493299999997</v>
      </c>
      <c r="Q792">
        <v>-71.0834282</v>
      </c>
      <c r="R792">
        <v>4</v>
      </c>
      <c r="U792" t="s">
        <v>5616</v>
      </c>
      <c r="V792" t="s">
        <v>5612</v>
      </c>
      <c r="W792" t="s">
        <v>1466</v>
      </c>
      <c r="X792" t="s">
        <v>753</v>
      </c>
      <c r="Y792" t="s">
        <v>3834</v>
      </c>
      <c r="AB792" t="s">
        <v>5384</v>
      </c>
      <c r="AC792" t="s">
        <v>5617</v>
      </c>
      <c r="AD792">
        <v>28</v>
      </c>
      <c r="AK792" t="s">
        <v>5618</v>
      </c>
    </row>
    <row r="793" spans="1:37">
      <c r="A793">
        <v>12028</v>
      </c>
      <c r="B793" t="s">
        <v>167</v>
      </c>
      <c r="C793" t="s">
        <v>8</v>
      </c>
      <c r="D793" t="s">
        <v>5619</v>
      </c>
      <c r="E793" t="s">
        <v>170</v>
      </c>
      <c r="G793" t="s">
        <v>5408</v>
      </c>
      <c r="H793" t="s">
        <v>5409</v>
      </c>
      <c r="I793" t="s">
        <v>5620</v>
      </c>
      <c r="J793" t="s">
        <v>5621</v>
      </c>
      <c r="K793" t="s">
        <v>5622</v>
      </c>
      <c r="L793" t="s">
        <v>927</v>
      </c>
      <c r="M793" t="s">
        <v>6</v>
      </c>
      <c r="N793">
        <v>43604</v>
      </c>
      <c r="O793" t="s">
        <v>5623</v>
      </c>
      <c r="P793">
        <v>41.634436000000001</v>
      </c>
      <c r="Q793">
        <v>-83.551384999999996</v>
      </c>
      <c r="U793" t="s">
        <v>5619</v>
      </c>
      <c r="V793" t="s">
        <v>5620</v>
      </c>
      <c r="W793" t="s">
        <v>5622</v>
      </c>
      <c r="X793" t="s">
        <v>927</v>
      </c>
      <c r="Y793" t="s">
        <v>3834</v>
      </c>
      <c r="AB793" t="s">
        <v>5620</v>
      </c>
      <c r="AC793" t="s">
        <v>5624</v>
      </c>
      <c r="AD793">
        <v>24</v>
      </c>
    </row>
    <row r="794" spans="1:37">
      <c r="A794">
        <v>12029</v>
      </c>
      <c r="B794" t="s">
        <v>167</v>
      </c>
      <c r="C794" t="s">
        <v>8</v>
      </c>
      <c r="D794" t="s">
        <v>5625</v>
      </c>
      <c r="E794" t="s">
        <v>170</v>
      </c>
      <c r="G794" t="s">
        <v>5626</v>
      </c>
      <c r="H794" t="s">
        <v>5439</v>
      </c>
      <c r="I794" t="s">
        <v>5627</v>
      </c>
      <c r="J794" t="s">
        <v>5628</v>
      </c>
      <c r="K794" t="s">
        <v>4416</v>
      </c>
      <c r="L794" t="s">
        <v>5629</v>
      </c>
      <c r="M794" t="s">
        <v>6</v>
      </c>
      <c r="N794">
        <v>48111</v>
      </c>
      <c r="O794" t="s">
        <v>5630</v>
      </c>
      <c r="P794">
        <v>42.236505000000001</v>
      </c>
      <c r="Q794">
        <v>-83.439325999999994</v>
      </c>
      <c r="U794" t="s">
        <v>5631</v>
      </c>
      <c r="V794" t="s">
        <v>5627</v>
      </c>
      <c r="W794" t="s">
        <v>4418</v>
      </c>
      <c r="Y794" t="s">
        <v>692</v>
      </c>
      <c r="AB794" t="s">
        <v>5632</v>
      </c>
      <c r="AC794" t="s">
        <v>5633</v>
      </c>
      <c r="AD794">
        <v>17</v>
      </c>
      <c r="AK794" t="s">
        <v>5634</v>
      </c>
    </row>
    <row r="795" spans="1:37">
      <c r="A795">
        <v>12030</v>
      </c>
      <c r="B795" t="s">
        <v>167</v>
      </c>
      <c r="C795" t="s">
        <v>8</v>
      </c>
      <c r="D795" t="s">
        <v>5635</v>
      </c>
      <c r="E795" t="s">
        <v>170</v>
      </c>
      <c r="G795" t="s">
        <v>5636</v>
      </c>
      <c r="H795" t="s">
        <v>5637</v>
      </c>
      <c r="I795" t="s">
        <v>5638</v>
      </c>
      <c r="J795" t="s">
        <v>5639</v>
      </c>
      <c r="K795" t="s">
        <v>3792</v>
      </c>
      <c r="L795" t="s">
        <v>806</v>
      </c>
      <c r="M795" t="s">
        <v>6</v>
      </c>
      <c r="N795">
        <v>10041</v>
      </c>
      <c r="O795" t="s">
        <v>5640</v>
      </c>
      <c r="P795">
        <v>40.703361000000001</v>
      </c>
      <c r="Q795">
        <v>-74.009732</v>
      </c>
      <c r="U795" t="s">
        <v>5641</v>
      </c>
      <c r="V795" t="s">
        <v>5638</v>
      </c>
      <c r="W795" t="s">
        <v>3792</v>
      </c>
      <c r="X795" t="s">
        <v>806</v>
      </c>
      <c r="Y795" t="s">
        <v>3834</v>
      </c>
      <c r="AB795" t="s">
        <v>5384</v>
      </c>
      <c r="AC795" t="s">
        <v>5642</v>
      </c>
      <c r="AD795">
        <v>23</v>
      </c>
      <c r="AJ795" t="s">
        <v>5638</v>
      </c>
    </row>
    <row r="796" spans="1:37">
      <c r="A796">
        <v>12031</v>
      </c>
      <c r="B796" t="s">
        <v>167</v>
      </c>
      <c r="C796" t="s">
        <v>8</v>
      </c>
      <c r="D796" t="s">
        <v>5643</v>
      </c>
      <c r="E796" t="s">
        <v>170</v>
      </c>
      <c r="G796" t="s">
        <v>5408</v>
      </c>
      <c r="H796" t="s">
        <v>5409</v>
      </c>
      <c r="I796" t="s">
        <v>5644</v>
      </c>
      <c r="J796" t="s">
        <v>5645</v>
      </c>
      <c r="K796" t="s">
        <v>4592</v>
      </c>
      <c r="L796" t="s">
        <v>1347</v>
      </c>
      <c r="M796" t="s">
        <v>6</v>
      </c>
      <c r="N796">
        <v>8830</v>
      </c>
      <c r="O796" t="s">
        <v>5646</v>
      </c>
      <c r="P796">
        <v>40.560448399999999</v>
      </c>
      <c r="Q796">
        <v>-74.323531500000001</v>
      </c>
      <c r="U796" t="s">
        <v>5306</v>
      </c>
      <c r="V796" t="s">
        <v>5647</v>
      </c>
      <c r="W796" t="s">
        <v>5648</v>
      </c>
      <c r="X796" t="s">
        <v>1589</v>
      </c>
      <c r="Y796" t="s">
        <v>918</v>
      </c>
      <c r="AB796" t="s">
        <v>5649</v>
      </c>
      <c r="AC796" t="s">
        <v>5650</v>
      </c>
      <c r="AD796">
        <v>14</v>
      </c>
      <c r="AJ796" t="s">
        <v>5651</v>
      </c>
      <c r="AK796" t="s">
        <v>5652</v>
      </c>
    </row>
    <row r="797" spans="1:37">
      <c r="A797">
        <v>12032</v>
      </c>
      <c r="B797" t="s">
        <v>167</v>
      </c>
      <c r="C797" t="s">
        <v>8</v>
      </c>
      <c r="D797" t="s">
        <v>5653</v>
      </c>
      <c r="E797" t="s">
        <v>170</v>
      </c>
      <c r="G797" t="s">
        <v>5654</v>
      </c>
      <c r="H797" t="s">
        <v>5380</v>
      </c>
      <c r="I797" t="s">
        <v>5655</v>
      </c>
      <c r="J797" t="s">
        <v>5656</v>
      </c>
      <c r="K797" t="s">
        <v>3024</v>
      </c>
      <c r="L797" t="s">
        <v>1048</v>
      </c>
      <c r="M797" t="s">
        <v>6</v>
      </c>
      <c r="N797">
        <v>85004</v>
      </c>
      <c r="O797" t="s">
        <v>5657</v>
      </c>
      <c r="P797">
        <v>33.448039299999998</v>
      </c>
      <c r="Q797">
        <v>-112.07546290000001</v>
      </c>
      <c r="R797">
        <v>1000</v>
      </c>
      <c r="U797" t="s">
        <v>5653</v>
      </c>
      <c r="V797" t="s">
        <v>5655</v>
      </c>
      <c r="W797" t="s">
        <v>3024</v>
      </c>
      <c r="X797" t="s">
        <v>1048</v>
      </c>
      <c r="Y797" t="s">
        <v>3834</v>
      </c>
      <c r="AB797" t="s">
        <v>5384</v>
      </c>
      <c r="AC797" t="s">
        <v>5658</v>
      </c>
      <c r="AD797">
        <v>30</v>
      </c>
    </row>
    <row r="798" spans="1:37">
      <c r="A798">
        <v>12033</v>
      </c>
      <c r="B798" t="s">
        <v>167</v>
      </c>
      <c r="C798" t="s">
        <v>8</v>
      </c>
      <c r="D798" t="s">
        <v>5659</v>
      </c>
      <c r="E798" t="s">
        <v>170</v>
      </c>
      <c r="G798" t="s">
        <v>5408</v>
      </c>
      <c r="H798" t="s">
        <v>5409</v>
      </c>
      <c r="I798" t="s">
        <v>5660</v>
      </c>
      <c r="J798" t="s">
        <v>5661</v>
      </c>
      <c r="K798" t="s">
        <v>5662</v>
      </c>
      <c r="L798" t="s">
        <v>886</v>
      </c>
      <c r="M798" t="s">
        <v>6</v>
      </c>
      <c r="N798">
        <v>40601</v>
      </c>
      <c r="O798" t="s">
        <v>5663</v>
      </c>
      <c r="P798">
        <v>38.200315699999997</v>
      </c>
      <c r="Q798">
        <v>-84.876598200000004</v>
      </c>
      <c r="U798" t="s">
        <v>5659</v>
      </c>
      <c r="V798" t="s">
        <v>5660</v>
      </c>
      <c r="W798" t="s">
        <v>5662</v>
      </c>
      <c r="X798" t="s">
        <v>886</v>
      </c>
      <c r="Y798" t="s">
        <v>3834</v>
      </c>
      <c r="AB798" t="s">
        <v>5384</v>
      </c>
      <c r="AC798" t="s">
        <v>5664</v>
      </c>
      <c r="AD798">
        <v>25</v>
      </c>
    </row>
    <row r="799" spans="1:37">
      <c r="A799">
        <v>12034</v>
      </c>
      <c r="B799" t="s">
        <v>167</v>
      </c>
      <c r="C799" t="s">
        <v>8</v>
      </c>
      <c r="D799" t="s">
        <v>5665</v>
      </c>
      <c r="E799" t="s">
        <v>170</v>
      </c>
      <c r="G799" t="s">
        <v>5666</v>
      </c>
      <c r="H799" t="s">
        <v>5418</v>
      </c>
      <c r="I799" t="s">
        <v>5667</v>
      </c>
      <c r="J799" t="s">
        <v>5668</v>
      </c>
      <c r="K799" t="s">
        <v>5421</v>
      </c>
      <c r="L799" t="s">
        <v>249</v>
      </c>
      <c r="M799" t="s">
        <v>6</v>
      </c>
      <c r="N799">
        <v>94104</v>
      </c>
      <c r="O799" t="s">
        <v>5669</v>
      </c>
      <c r="P799">
        <v>37.793377399999997</v>
      </c>
      <c r="Q799">
        <v>-122.4027696</v>
      </c>
      <c r="U799" t="s">
        <v>5665</v>
      </c>
      <c r="V799" t="s">
        <v>5670</v>
      </c>
      <c r="W799" t="s">
        <v>5421</v>
      </c>
      <c r="X799" t="s">
        <v>249</v>
      </c>
      <c r="Y799" t="s">
        <v>3834</v>
      </c>
      <c r="AB799" t="s">
        <v>5384</v>
      </c>
      <c r="AC799" t="s">
        <v>5671</v>
      </c>
      <c r="AD799">
        <v>23</v>
      </c>
    </row>
    <row r="800" spans="1:37">
      <c r="A800">
        <v>12035</v>
      </c>
      <c r="B800" t="s">
        <v>167</v>
      </c>
      <c r="C800" t="s">
        <v>8</v>
      </c>
      <c r="D800" t="s">
        <v>5672</v>
      </c>
      <c r="E800" t="s">
        <v>170</v>
      </c>
      <c r="G800" t="s">
        <v>5673</v>
      </c>
      <c r="H800" t="s">
        <v>5674</v>
      </c>
      <c r="I800" t="s">
        <v>5675</v>
      </c>
      <c r="J800" t="s">
        <v>5676</v>
      </c>
      <c r="K800" t="s">
        <v>5677</v>
      </c>
      <c r="L800" t="s">
        <v>736</v>
      </c>
      <c r="M800" t="s">
        <v>6</v>
      </c>
      <c r="N800">
        <v>80202</v>
      </c>
      <c r="O800" t="s">
        <v>5678</v>
      </c>
      <c r="P800">
        <v>39.74738</v>
      </c>
      <c r="Q800">
        <v>-104.98994999999999</v>
      </c>
      <c r="U800" t="s">
        <v>5672</v>
      </c>
      <c r="V800" t="s">
        <v>5675</v>
      </c>
      <c r="W800" t="s">
        <v>5679</v>
      </c>
      <c r="X800" t="s">
        <v>736</v>
      </c>
      <c r="Y800" t="s">
        <v>6</v>
      </c>
      <c r="AB800" t="s">
        <v>5680</v>
      </c>
      <c r="AC800" t="s">
        <v>5681</v>
      </c>
      <c r="AD800">
        <v>21</v>
      </c>
    </row>
    <row r="801" spans="1:36">
      <c r="A801">
        <v>12036</v>
      </c>
      <c r="B801" t="s">
        <v>167</v>
      </c>
      <c r="C801" t="s">
        <v>8</v>
      </c>
      <c r="D801" t="s">
        <v>5682</v>
      </c>
      <c r="E801" t="s">
        <v>170</v>
      </c>
      <c r="G801" t="s">
        <v>5683</v>
      </c>
      <c r="H801" t="s">
        <v>5684</v>
      </c>
      <c r="I801" t="s">
        <v>5685</v>
      </c>
      <c r="J801" t="s">
        <v>5686</v>
      </c>
      <c r="K801" t="s">
        <v>2701</v>
      </c>
      <c r="L801" t="s">
        <v>435</v>
      </c>
      <c r="M801" t="s">
        <v>6</v>
      </c>
      <c r="N801">
        <v>49503</v>
      </c>
      <c r="O801" t="s">
        <v>5687</v>
      </c>
      <c r="P801">
        <v>42.966645</v>
      </c>
      <c r="Q801">
        <v>-85.6697779</v>
      </c>
      <c r="R801">
        <v>200</v>
      </c>
      <c r="U801" t="s">
        <v>5682</v>
      </c>
      <c r="V801" t="s">
        <v>5685</v>
      </c>
      <c r="W801" t="s">
        <v>2701</v>
      </c>
      <c r="X801" t="s">
        <v>435</v>
      </c>
      <c r="Y801" t="s">
        <v>3834</v>
      </c>
      <c r="AB801" t="s">
        <v>5688</v>
      </c>
      <c r="AC801" t="s">
        <v>5689</v>
      </c>
      <c r="AD801">
        <v>30</v>
      </c>
    </row>
    <row r="802" spans="1:36">
      <c r="AD802">
        <v>0</v>
      </c>
    </row>
    <row r="803" spans="1:36">
      <c r="AD803">
        <v>0</v>
      </c>
    </row>
    <row r="804" spans="1:36">
      <c r="A804">
        <v>3001</v>
      </c>
      <c r="B804" t="s">
        <v>230</v>
      </c>
      <c r="C804" t="s">
        <v>745</v>
      </c>
      <c r="D804" t="s">
        <v>5690</v>
      </c>
      <c r="E804" t="s">
        <v>197</v>
      </c>
      <c r="F804" t="s">
        <v>5691</v>
      </c>
      <c r="G804" t="s">
        <v>5692</v>
      </c>
      <c r="H804" t="s">
        <v>5693</v>
      </c>
      <c r="I804" t="s">
        <v>5694</v>
      </c>
      <c r="J804" t="s">
        <v>5327</v>
      </c>
      <c r="K804" t="s">
        <v>1523</v>
      </c>
      <c r="L804" t="s">
        <v>1048</v>
      </c>
      <c r="M804" t="s">
        <v>6</v>
      </c>
      <c r="N804">
        <v>85706</v>
      </c>
      <c r="P804">
        <v>32.1352471838158</v>
      </c>
      <c r="Q804">
        <v>-110.919408557889</v>
      </c>
      <c r="R804">
        <v>11</v>
      </c>
      <c r="S804">
        <v>10</v>
      </c>
      <c r="T804" t="s">
        <v>1095</v>
      </c>
      <c r="U804" t="s">
        <v>5695</v>
      </c>
      <c r="V804" t="s">
        <v>5694</v>
      </c>
      <c r="W804" t="s">
        <v>1523</v>
      </c>
      <c r="X804" t="s">
        <v>1048</v>
      </c>
      <c r="Y804" t="s">
        <v>6</v>
      </c>
      <c r="Z804" t="s">
        <v>184</v>
      </c>
      <c r="AA804">
        <v>44892</v>
      </c>
      <c r="AB804" t="s">
        <v>5696</v>
      </c>
      <c r="AC804" t="s">
        <v>5697</v>
      </c>
      <c r="AD804">
        <v>17</v>
      </c>
      <c r="AE804" t="s">
        <v>5699</v>
      </c>
      <c r="AJ804" t="s">
        <v>5698</v>
      </c>
    </row>
    <row r="805" spans="1:36">
      <c r="A805">
        <v>3002</v>
      </c>
      <c r="B805" t="s">
        <v>230</v>
      </c>
      <c r="C805" t="s">
        <v>745</v>
      </c>
      <c r="D805" t="s">
        <v>5700</v>
      </c>
      <c r="E805" t="s">
        <v>5701</v>
      </c>
      <c r="F805" t="s">
        <v>5702</v>
      </c>
      <c r="G805" t="s">
        <v>5703</v>
      </c>
      <c r="H805" t="s">
        <v>5704</v>
      </c>
      <c r="I805" t="s">
        <v>5705</v>
      </c>
      <c r="J805" t="s">
        <v>5706</v>
      </c>
      <c r="K805" t="s">
        <v>1872</v>
      </c>
      <c r="L805" t="s">
        <v>1873</v>
      </c>
      <c r="M805" t="s">
        <v>6</v>
      </c>
      <c r="N805">
        <v>20742</v>
      </c>
      <c r="O805" t="s">
        <v>5707</v>
      </c>
      <c r="P805">
        <v>38.992705314830999</v>
      </c>
      <c r="Q805">
        <v>-76.938531547373998</v>
      </c>
      <c r="R805">
        <v>2</v>
      </c>
      <c r="U805" t="s">
        <v>5708</v>
      </c>
      <c r="V805" t="s">
        <v>5705</v>
      </c>
      <c r="W805" t="s">
        <v>1872</v>
      </c>
      <c r="X805" t="s">
        <v>1873</v>
      </c>
      <c r="Y805" t="s">
        <v>6</v>
      </c>
      <c r="Z805" t="s">
        <v>184</v>
      </c>
      <c r="AA805">
        <v>44888</v>
      </c>
      <c r="AB805" t="s">
        <v>5709</v>
      </c>
      <c r="AC805" t="s">
        <v>5710</v>
      </c>
      <c r="AD805">
        <v>19</v>
      </c>
      <c r="AE805" t="s">
        <v>5711</v>
      </c>
      <c r="AJ805" t="s">
        <v>5705</v>
      </c>
    </row>
    <row r="806" spans="1:36">
      <c r="A806">
        <v>3003</v>
      </c>
      <c r="B806" t="s">
        <v>167</v>
      </c>
      <c r="C806" t="s">
        <v>745</v>
      </c>
      <c r="D806" t="s">
        <v>2482</v>
      </c>
      <c r="E806" t="s">
        <v>170</v>
      </c>
      <c r="F806" t="s">
        <v>5712</v>
      </c>
      <c r="G806" t="s">
        <v>5703</v>
      </c>
      <c r="H806" t="s">
        <v>5713</v>
      </c>
      <c r="I806" t="s">
        <v>4568</v>
      </c>
      <c r="J806" t="s">
        <v>5714</v>
      </c>
      <c r="K806" t="s">
        <v>5715</v>
      </c>
      <c r="L806" t="s">
        <v>886</v>
      </c>
      <c r="M806" t="s">
        <v>6</v>
      </c>
      <c r="N806">
        <v>42029</v>
      </c>
      <c r="O806" t="s">
        <v>2487</v>
      </c>
      <c r="P806">
        <v>37.049776139148499</v>
      </c>
      <c r="Q806">
        <v>-88.366252687082607</v>
      </c>
      <c r="R806">
        <v>252</v>
      </c>
      <c r="U806" t="s">
        <v>2482</v>
      </c>
      <c r="V806" t="s">
        <v>4568</v>
      </c>
      <c r="W806" t="s">
        <v>2488</v>
      </c>
      <c r="X806" t="s">
        <v>1287</v>
      </c>
      <c r="Y806" t="s">
        <v>6</v>
      </c>
      <c r="Z806" t="s">
        <v>184</v>
      </c>
      <c r="AA806">
        <v>44776</v>
      </c>
      <c r="AB806" t="s">
        <v>5716</v>
      </c>
      <c r="AC806" t="s">
        <v>5717</v>
      </c>
      <c r="AD806">
        <v>18</v>
      </c>
      <c r="AJ806" t="s">
        <v>5718</v>
      </c>
    </row>
    <row r="807" spans="1:36">
      <c r="A807">
        <v>3004</v>
      </c>
      <c r="B807" t="s">
        <v>167</v>
      </c>
      <c r="C807" t="s">
        <v>745</v>
      </c>
      <c r="D807" t="s">
        <v>2482</v>
      </c>
      <c r="E807" t="s">
        <v>170</v>
      </c>
      <c r="F807" t="s">
        <v>2483</v>
      </c>
      <c r="G807" t="s">
        <v>5703</v>
      </c>
      <c r="H807" t="s">
        <v>2492</v>
      </c>
      <c r="I807" t="s">
        <v>4568</v>
      </c>
      <c r="J807" t="s">
        <v>2485</v>
      </c>
      <c r="K807" t="s">
        <v>2486</v>
      </c>
      <c r="L807" t="s">
        <v>993</v>
      </c>
      <c r="M807" t="s">
        <v>6</v>
      </c>
      <c r="N807">
        <v>53226</v>
      </c>
      <c r="O807" t="s">
        <v>5719</v>
      </c>
      <c r="P807">
        <v>43.046096428291399</v>
      </c>
      <c r="Q807">
        <v>-88.054938126525101</v>
      </c>
      <c r="U807" t="s">
        <v>2482</v>
      </c>
      <c r="V807" t="s">
        <v>4568</v>
      </c>
      <c r="W807" t="s">
        <v>2488</v>
      </c>
      <c r="X807" t="s">
        <v>1287</v>
      </c>
      <c r="Y807" t="s">
        <v>6</v>
      </c>
      <c r="Z807" t="s">
        <v>184</v>
      </c>
      <c r="AA807">
        <v>44776</v>
      </c>
      <c r="AB807" t="s">
        <v>5720</v>
      </c>
      <c r="AC807" t="s">
        <v>5717</v>
      </c>
      <c r="AD807">
        <v>18</v>
      </c>
      <c r="AJ807" t="s">
        <v>5718</v>
      </c>
    </row>
    <row r="808" spans="1:36">
      <c r="A808">
        <v>3005</v>
      </c>
      <c r="B808" t="s">
        <v>167</v>
      </c>
      <c r="C808" t="s">
        <v>745</v>
      </c>
      <c r="D808" t="s">
        <v>5721</v>
      </c>
      <c r="E808" t="s">
        <v>5722</v>
      </c>
      <c r="F808" t="s">
        <v>5723</v>
      </c>
      <c r="G808" t="s">
        <v>5724</v>
      </c>
      <c r="H808" t="s">
        <v>5725</v>
      </c>
      <c r="I808" t="s">
        <v>5726</v>
      </c>
      <c r="J808" t="s">
        <v>5727</v>
      </c>
      <c r="K808" t="s">
        <v>5728</v>
      </c>
      <c r="L808" t="s">
        <v>212</v>
      </c>
      <c r="M808" t="s">
        <v>7</v>
      </c>
      <c r="N808" t="s">
        <v>5729</v>
      </c>
      <c r="O808" t="s">
        <v>5730</v>
      </c>
      <c r="P808">
        <v>42.941009699289999</v>
      </c>
      <c r="Q808">
        <v>-82.422414888364301</v>
      </c>
      <c r="U808" t="s">
        <v>5723</v>
      </c>
      <c r="V808" t="s">
        <v>5726</v>
      </c>
      <c r="W808" t="s">
        <v>5731</v>
      </c>
      <c r="X808" t="s">
        <v>5732</v>
      </c>
      <c r="Y808" t="s">
        <v>4935</v>
      </c>
      <c r="Z808" t="s">
        <v>184</v>
      </c>
      <c r="AA808">
        <v>45218</v>
      </c>
      <c r="AB808" t="s">
        <v>5733</v>
      </c>
      <c r="AC808" t="s">
        <v>5734</v>
      </c>
      <c r="AD808">
        <v>26</v>
      </c>
      <c r="AJ808" t="s">
        <v>5735</v>
      </c>
    </row>
    <row r="809" spans="1:36">
      <c r="A809">
        <v>3006</v>
      </c>
      <c r="B809" t="s">
        <v>167</v>
      </c>
      <c r="C809" t="s">
        <v>745</v>
      </c>
      <c r="D809" t="s">
        <v>914</v>
      </c>
      <c r="E809" t="s">
        <v>170</v>
      </c>
      <c r="F809" t="s">
        <v>5736</v>
      </c>
      <c r="G809" t="s">
        <v>5737</v>
      </c>
      <c r="H809" t="s">
        <v>5738</v>
      </c>
      <c r="I809" t="s">
        <v>915</v>
      </c>
      <c r="J809" t="s">
        <v>5739</v>
      </c>
      <c r="K809" t="s">
        <v>5736</v>
      </c>
      <c r="L809" t="s">
        <v>767</v>
      </c>
      <c r="M809" t="s">
        <v>6</v>
      </c>
      <c r="N809">
        <v>70734</v>
      </c>
      <c r="O809" t="s">
        <v>5740</v>
      </c>
      <c r="P809">
        <v>30.1901518954691</v>
      </c>
      <c r="Q809">
        <v>-91.011508117941801</v>
      </c>
      <c r="R809">
        <v>2200</v>
      </c>
      <c r="U809" t="s">
        <v>914</v>
      </c>
      <c r="V809" t="s">
        <v>915</v>
      </c>
      <c r="W809" t="s">
        <v>916</v>
      </c>
      <c r="X809" t="s">
        <v>916</v>
      </c>
      <c r="Y809" t="s">
        <v>918</v>
      </c>
      <c r="Z809" t="s">
        <v>184</v>
      </c>
      <c r="AA809">
        <v>45090</v>
      </c>
      <c r="AB809" t="s">
        <v>5741</v>
      </c>
      <c r="AC809" t="s">
        <v>920</v>
      </c>
      <c r="AD809">
        <v>29</v>
      </c>
      <c r="AE809" t="s">
        <v>5743</v>
      </c>
      <c r="AJ809" t="s">
        <v>5742</v>
      </c>
    </row>
    <row r="810" spans="1:36">
      <c r="A810">
        <v>3007</v>
      </c>
      <c r="B810" t="s">
        <v>167</v>
      </c>
      <c r="C810" t="s">
        <v>745</v>
      </c>
      <c r="D810" t="s">
        <v>945</v>
      </c>
      <c r="E810" t="s">
        <v>170</v>
      </c>
      <c r="F810" t="s">
        <v>945</v>
      </c>
      <c r="G810" t="s">
        <v>5703</v>
      </c>
      <c r="H810" t="s">
        <v>2130</v>
      </c>
      <c r="I810" t="s">
        <v>946</v>
      </c>
      <c r="J810" t="s">
        <v>5744</v>
      </c>
      <c r="K810" t="s">
        <v>948</v>
      </c>
      <c r="L810" t="s">
        <v>767</v>
      </c>
      <c r="M810" t="s">
        <v>6</v>
      </c>
      <c r="N810">
        <v>70522</v>
      </c>
      <c r="O810" t="s">
        <v>949</v>
      </c>
      <c r="P810">
        <v>29.682028224720899</v>
      </c>
      <c r="Q810">
        <v>-91.456384674051804</v>
      </c>
      <c r="R810">
        <v>150</v>
      </c>
      <c r="U810" t="s">
        <v>945</v>
      </c>
      <c r="V810" t="s">
        <v>946</v>
      </c>
      <c r="W810" t="s">
        <v>950</v>
      </c>
      <c r="X810" t="s">
        <v>855</v>
      </c>
      <c r="Y810" t="s">
        <v>6</v>
      </c>
      <c r="Z810" t="s">
        <v>184</v>
      </c>
      <c r="AA810">
        <v>44865</v>
      </c>
      <c r="AB810" t="s">
        <v>861</v>
      </c>
      <c r="AC810" t="s">
        <v>5745</v>
      </c>
      <c r="AD810">
        <v>23</v>
      </c>
      <c r="AJ810" t="s">
        <v>952</v>
      </c>
    </row>
    <row r="811" spans="1:36">
      <c r="A811">
        <v>3008</v>
      </c>
      <c r="B811" t="s">
        <v>167</v>
      </c>
      <c r="C811" t="s">
        <v>745</v>
      </c>
      <c r="D811" t="s">
        <v>5746</v>
      </c>
      <c r="E811" t="s">
        <v>197</v>
      </c>
      <c r="F811" t="s">
        <v>5747</v>
      </c>
      <c r="G811" t="s">
        <v>5703</v>
      </c>
      <c r="H811" t="s">
        <v>2130</v>
      </c>
      <c r="I811" t="s">
        <v>5748</v>
      </c>
      <c r="J811" t="s">
        <v>5749</v>
      </c>
      <c r="K811" t="s">
        <v>1380</v>
      </c>
      <c r="L811" t="s">
        <v>985</v>
      </c>
      <c r="M811" t="s">
        <v>6</v>
      </c>
      <c r="N811">
        <v>78737</v>
      </c>
      <c r="O811" t="s">
        <v>5750</v>
      </c>
      <c r="P811">
        <v>30.228820750892702</v>
      </c>
      <c r="Q811">
        <v>-98.004790402596797</v>
      </c>
      <c r="R811">
        <v>22</v>
      </c>
      <c r="S811">
        <v>3</v>
      </c>
      <c r="T811" t="s">
        <v>5751</v>
      </c>
      <c r="U811" t="s">
        <v>5746</v>
      </c>
      <c r="V811" t="s">
        <v>5748</v>
      </c>
      <c r="W811" t="s">
        <v>5752</v>
      </c>
      <c r="X811" t="s">
        <v>985</v>
      </c>
      <c r="Y811" t="s">
        <v>6</v>
      </c>
      <c r="Z811" t="s">
        <v>184</v>
      </c>
      <c r="AA811">
        <v>44776</v>
      </c>
      <c r="AB811" t="s">
        <v>5753</v>
      </c>
      <c r="AC811" t="s">
        <v>5754</v>
      </c>
      <c r="AD811">
        <v>21</v>
      </c>
      <c r="AJ811" t="s">
        <v>5748</v>
      </c>
    </row>
    <row r="812" spans="1:36">
      <c r="A812">
        <v>3009</v>
      </c>
      <c r="B812" t="s">
        <v>230</v>
      </c>
      <c r="C812" t="s">
        <v>745</v>
      </c>
      <c r="D812" t="s">
        <v>5755</v>
      </c>
      <c r="E812" t="s">
        <v>170</v>
      </c>
      <c r="F812" t="s">
        <v>4772</v>
      </c>
      <c r="G812" t="s">
        <v>5692</v>
      </c>
      <c r="H812" t="s">
        <v>5756</v>
      </c>
      <c r="I812" t="s">
        <v>5757</v>
      </c>
      <c r="J812" t="s">
        <v>5758</v>
      </c>
      <c r="K812" t="s">
        <v>5759</v>
      </c>
      <c r="L812" t="s">
        <v>802</v>
      </c>
      <c r="M812" t="s">
        <v>6</v>
      </c>
      <c r="N812">
        <v>47449</v>
      </c>
      <c r="O812" t="s">
        <v>3995</v>
      </c>
      <c r="P812">
        <v>38.904471818180298</v>
      </c>
      <c r="Q812">
        <v>-86.9193165602899</v>
      </c>
      <c r="R812">
        <v>16</v>
      </c>
      <c r="U812" t="s">
        <v>5755</v>
      </c>
      <c r="V812" t="s">
        <v>5757</v>
      </c>
      <c r="W812" t="s">
        <v>5760</v>
      </c>
      <c r="X812" t="s">
        <v>359</v>
      </c>
      <c r="Y812" t="s">
        <v>6</v>
      </c>
      <c r="Z812" t="s">
        <v>184</v>
      </c>
      <c r="AA812">
        <v>44888</v>
      </c>
      <c r="AB812" t="s">
        <v>5761</v>
      </c>
      <c r="AC812" t="s">
        <v>5762</v>
      </c>
      <c r="AD812">
        <v>13</v>
      </c>
      <c r="AE812" t="s">
        <v>5763</v>
      </c>
      <c r="AJ812" t="s">
        <v>5757</v>
      </c>
    </row>
    <row r="813" spans="1:36">
      <c r="A813">
        <v>3010</v>
      </c>
      <c r="B813" t="s">
        <v>167</v>
      </c>
      <c r="C813" t="s">
        <v>745</v>
      </c>
      <c r="D813" t="s">
        <v>4595</v>
      </c>
      <c r="E813" t="s">
        <v>170</v>
      </c>
      <c r="F813" t="s">
        <v>984</v>
      </c>
      <c r="G813" t="s">
        <v>5703</v>
      </c>
      <c r="H813" t="s">
        <v>5764</v>
      </c>
      <c r="I813" t="s">
        <v>982</v>
      </c>
      <c r="J813" t="s">
        <v>983</v>
      </c>
      <c r="K813" t="s">
        <v>980</v>
      </c>
      <c r="L813" t="s">
        <v>985</v>
      </c>
      <c r="M813" t="s">
        <v>6</v>
      </c>
      <c r="N813">
        <v>79065</v>
      </c>
      <c r="O813" t="s">
        <v>986</v>
      </c>
      <c r="P813">
        <v>35.5102384491897</v>
      </c>
      <c r="Q813">
        <v>-101.014396617812</v>
      </c>
      <c r="R813">
        <v>100</v>
      </c>
      <c r="U813" t="s">
        <v>4595</v>
      </c>
      <c r="V813" t="s">
        <v>982</v>
      </c>
      <c r="W813" t="s">
        <v>987</v>
      </c>
      <c r="X813" t="s">
        <v>753</v>
      </c>
      <c r="Y813" t="s">
        <v>6</v>
      </c>
      <c r="Z813" t="s">
        <v>184</v>
      </c>
      <c r="AA813">
        <v>45289</v>
      </c>
      <c r="AB813" t="s">
        <v>5765</v>
      </c>
      <c r="AC813" t="s">
        <v>988</v>
      </c>
      <c r="AD813">
        <v>26</v>
      </c>
      <c r="AE813" t="s">
        <v>5766</v>
      </c>
    </row>
    <row r="814" spans="1:36">
      <c r="A814">
        <v>3011</v>
      </c>
      <c r="B814" t="s">
        <v>195</v>
      </c>
      <c r="C814" t="s">
        <v>745</v>
      </c>
      <c r="D814" t="s">
        <v>5767</v>
      </c>
      <c r="E814" t="s">
        <v>197</v>
      </c>
      <c r="F814" t="s">
        <v>5767</v>
      </c>
      <c r="G814" t="s">
        <v>5737</v>
      </c>
      <c r="H814" t="s">
        <v>4264</v>
      </c>
      <c r="I814" t="s">
        <v>5768</v>
      </c>
      <c r="J814" t="s">
        <v>5769</v>
      </c>
      <c r="K814" t="s">
        <v>5770</v>
      </c>
      <c r="L814" t="s">
        <v>5771</v>
      </c>
      <c r="M814" t="s">
        <v>6</v>
      </c>
      <c r="P814">
        <v>38.6233</v>
      </c>
      <c r="Q814">
        <v>-82.518600000000006</v>
      </c>
      <c r="R814">
        <v>60</v>
      </c>
      <c r="U814" t="s">
        <v>5767</v>
      </c>
      <c r="V814" t="s">
        <v>5768</v>
      </c>
      <c r="W814" t="s">
        <v>5772</v>
      </c>
      <c r="X814" t="s">
        <v>5773</v>
      </c>
      <c r="Y814" t="s">
        <v>5774</v>
      </c>
      <c r="Z814" t="s">
        <v>184</v>
      </c>
      <c r="AA814">
        <v>45304</v>
      </c>
      <c r="AB814" t="s">
        <v>5775</v>
      </c>
      <c r="AC814" t="s">
        <v>5776</v>
      </c>
      <c r="AD814">
        <v>20</v>
      </c>
    </row>
    <row r="815" spans="1:36">
      <c r="A815">
        <v>3012</v>
      </c>
      <c r="B815" t="s">
        <v>167</v>
      </c>
      <c r="C815" t="s">
        <v>745</v>
      </c>
      <c r="D815" t="s">
        <v>5777</v>
      </c>
      <c r="E815" t="s">
        <v>170</v>
      </c>
      <c r="F815" t="s">
        <v>5778</v>
      </c>
      <c r="G815" t="s">
        <v>5779</v>
      </c>
      <c r="H815" t="s">
        <v>5779</v>
      </c>
      <c r="I815" t="s">
        <v>5780</v>
      </c>
      <c r="J815" t="s">
        <v>5781</v>
      </c>
      <c r="K815" t="s">
        <v>182</v>
      </c>
      <c r="L815" t="s">
        <v>183</v>
      </c>
      <c r="M815" t="s">
        <v>6</v>
      </c>
      <c r="N815">
        <v>28273</v>
      </c>
      <c r="O815" t="s">
        <v>5782</v>
      </c>
      <c r="P815">
        <v>35.1088675784722</v>
      </c>
      <c r="Q815">
        <v>-80.961428745998603</v>
      </c>
      <c r="S815">
        <v>150</v>
      </c>
      <c r="T815" t="s">
        <v>5783</v>
      </c>
      <c r="U815" t="s">
        <v>5777</v>
      </c>
      <c r="V815" t="s">
        <v>5784</v>
      </c>
      <c r="W815" t="s">
        <v>182</v>
      </c>
      <c r="X815" t="s">
        <v>183</v>
      </c>
      <c r="Y815" t="s">
        <v>6</v>
      </c>
      <c r="Z815" t="s">
        <v>184</v>
      </c>
      <c r="AA815">
        <v>44776</v>
      </c>
      <c r="AB815" t="s">
        <v>5785</v>
      </c>
      <c r="AC815" t="s">
        <v>5786</v>
      </c>
      <c r="AD815">
        <v>30</v>
      </c>
    </row>
    <row r="816" spans="1:36">
      <c r="A816">
        <v>3013</v>
      </c>
      <c r="B816" t="s">
        <v>167</v>
      </c>
      <c r="C816" t="s">
        <v>745</v>
      </c>
      <c r="D816" t="s">
        <v>5777</v>
      </c>
      <c r="E816" t="s">
        <v>170</v>
      </c>
      <c r="F816" t="s">
        <v>5787</v>
      </c>
      <c r="G816" t="s">
        <v>5779</v>
      </c>
      <c r="H816" t="s">
        <v>5779</v>
      </c>
      <c r="I816" t="s">
        <v>5780</v>
      </c>
      <c r="J816" t="s">
        <v>5788</v>
      </c>
      <c r="K816" t="s">
        <v>5789</v>
      </c>
      <c r="L816" t="s">
        <v>183</v>
      </c>
      <c r="M816" t="s">
        <v>6</v>
      </c>
      <c r="N816">
        <v>28027</v>
      </c>
      <c r="O816" t="s">
        <v>5790</v>
      </c>
      <c r="P816">
        <v>35.418851636933503</v>
      </c>
      <c r="Q816">
        <v>-80.660078984610493</v>
      </c>
      <c r="S816">
        <v>60</v>
      </c>
      <c r="T816" t="s">
        <v>5783</v>
      </c>
      <c r="U816" t="s">
        <v>5777</v>
      </c>
      <c r="V816" t="s">
        <v>5784</v>
      </c>
      <c r="W816" t="s">
        <v>182</v>
      </c>
      <c r="X816" t="s">
        <v>183</v>
      </c>
      <c r="Y816" t="s">
        <v>6</v>
      </c>
      <c r="Z816" t="s">
        <v>184</v>
      </c>
      <c r="AA816">
        <v>44776</v>
      </c>
      <c r="AB816" t="s">
        <v>5791</v>
      </c>
      <c r="AC816" t="s">
        <v>5786</v>
      </c>
      <c r="AD816">
        <v>30</v>
      </c>
    </row>
    <row r="817" spans="1:37">
      <c r="A817">
        <v>3014</v>
      </c>
      <c r="B817" t="s">
        <v>167</v>
      </c>
      <c r="C817" t="s">
        <v>745</v>
      </c>
      <c r="D817" t="s">
        <v>5792</v>
      </c>
      <c r="E817" t="s">
        <v>197</v>
      </c>
      <c r="F817" t="s">
        <v>5793</v>
      </c>
      <c r="G817" t="s">
        <v>5737</v>
      </c>
      <c r="H817" t="s">
        <v>4264</v>
      </c>
      <c r="I817" t="s">
        <v>5794</v>
      </c>
      <c r="J817" t="s">
        <v>5795</v>
      </c>
      <c r="K817" t="s">
        <v>4363</v>
      </c>
      <c r="L817" t="s">
        <v>927</v>
      </c>
      <c r="M817" t="s">
        <v>6</v>
      </c>
      <c r="N817">
        <v>44110</v>
      </c>
      <c r="O817" t="s">
        <v>5796</v>
      </c>
      <c r="P817">
        <v>41.551600000000001</v>
      </c>
      <c r="Q817" t="s">
        <v>5797</v>
      </c>
      <c r="U817" t="s">
        <v>5798</v>
      </c>
      <c r="V817" t="s">
        <v>5794</v>
      </c>
      <c r="W817" t="s">
        <v>4363</v>
      </c>
      <c r="X817" t="s">
        <v>927</v>
      </c>
      <c r="Y817" t="s">
        <v>6</v>
      </c>
      <c r="Z817" t="s">
        <v>184</v>
      </c>
      <c r="AA817">
        <v>44865</v>
      </c>
      <c r="AB817" t="s">
        <v>5799</v>
      </c>
      <c r="AC817" t="s">
        <v>5800</v>
      </c>
      <c r="AD817">
        <v>25</v>
      </c>
      <c r="AE817" t="s">
        <v>5801</v>
      </c>
      <c r="AJ817" t="s">
        <v>5794</v>
      </c>
    </row>
    <row r="818" spans="1:37">
      <c r="A818">
        <v>3015</v>
      </c>
      <c r="B818" t="s">
        <v>167</v>
      </c>
      <c r="C818" t="s">
        <v>745</v>
      </c>
      <c r="D818" t="s">
        <v>5802</v>
      </c>
      <c r="E818" t="s">
        <v>170</v>
      </c>
      <c r="F818" t="s">
        <v>5803</v>
      </c>
      <c r="G818" t="s">
        <v>5703</v>
      </c>
      <c r="H818" t="s">
        <v>2130</v>
      </c>
      <c r="I818" t="s">
        <v>5804</v>
      </c>
      <c r="J818" t="s">
        <v>5805</v>
      </c>
      <c r="K818" t="s">
        <v>5806</v>
      </c>
      <c r="L818" t="s">
        <v>733</v>
      </c>
      <c r="M818" t="s">
        <v>6</v>
      </c>
      <c r="N818">
        <v>35601</v>
      </c>
      <c r="O818" t="s">
        <v>5807</v>
      </c>
      <c r="P818">
        <v>34.630190410947399</v>
      </c>
      <c r="Q818">
        <v>-87.040453891204905</v>
      </c>
      <c r="R818">
        <v>400</v>
      </c>
      <c r="S818">
        <v>2000</v>
      </c>
      <c r="T818" t="s">
        <v>1095</v>
      </c>
      <c r="U818" t="s">
        <v>5808</v>
      </c>
      <c r="V818" t="s">
        <v>5804</v>
      </c>
      <c r="W818" t="s">
        <v>5809</v>
      </c>
      <c r="X818" t="s">
        <v>806</v>
      </c>
      <c r="Y818" t="s">
        <v>6</v>
      </c>
      <c r="Z818" t="s">
        <v>184</v>
      </c>
      <c r="AA818">
        <v>44776</v>
      </c>
      <c r="AB818" t="s">
        <v>5810</v>
      </c>
      <c r="AC818" t="s">
        <v>5811</v>
      </c>
      <c r="AD818">
        <v>20</v>
      </c>
      <c r="AE818" t="s">
        <v>5813</v>
      </c>
      <c r="AJ818" t="s">
        <v>5812</v>
      </c>
    </row>
    <row r="819" spans="1:37">
      <c r="A819">
        <v>3016</v>
      </c>
      <c r="B819" t="s">
        <v>167</v>
      </c>
      <c r="C819" t="s">
        <v>745</v>
      </c>
      <c r="D819" t="s">
        <v>5814</v>
      </c>
      <c r="E819" t="s">
        <v>170</v>
      </c>
      <c r="F819" t="s">
        <v>5815</v>
      </c>
      <c r="G819" t="s">
        <v>5816</v>
      </c>
      <c r="H819" t="s">
        <v>5817</v>
      </c>
      <c r="I819" t="s">
        <v>5804</v>
      </c>
      <c r="J819" t="s">
        <v>5818</v>
      </c>
      <c r="K819" t="s">
        <v>5819</v>
      </c>
      <c r="L819" t="s">
        <v>782</v>
      </c>
      <c r="M819" t="s">
        <v>6</v>
      </c>
      <c r="N819">
        <v>29020</v>
      </c>
      <c r="O819" t="s">
        <v>5820</v>
      </c>
      <c r="P819">
        <v>34.245213575593098</v>
      </c>
      <c r="Q819">
        <v>-80.637172895293503</v>
      </c>
      <c r="R819">
        <v>75</v>
      </c>
      <c r="S819">
        <v>4000</v>
      </c>
      <c r="T819" t="s">
        <v>1095</v>
      </c>
      <c r="U819" t="s">
        <v>5821</v>
      </c>
      <c r="V819" t="s">
        <v>5804</v>
      </c>
      <c r="W819" t="s">
        <v>5822</v>
      </c>
      <c r="X819" t="s">
        <v>5823</v>
      </c>
      <c r="Y819" t="s">
        <v>938</v>
      </c>
      <c r="Z819" t="s">
        <v>184</v>
      </c>
      <c r="AA819">
        <v>44776</v>
      </c>
      <c r="AB819" t="s">
        <v>5824</v>
      </c>
      <c r="AC819" t="s">
        <v>5825</v>
      </c>
      <c r="AD819">
        <v>22</v>
      </c>
      <c r="AJ819" t="s">
        <v>5826</v>
      </c>
    </row>
    <row r="820" spans="1:37">
      <c r="A820">
        <v>3017</v>
      </c>
      <c r="B820" t="s">
        <v>389</v>
      </c>
      <c r="C820" t="s">
        <v>745</v>
      </c>
      <c r="D820" t="s">
        <v>5827</v>
      </c>
      <c r="E820" t="s">
        <v>197</v>
      </c>
      <c r="F820" t="s">
        <v>5828</v>
      </c>
      <c r="G820" t="s">
        <v>5737</v>
      </c>
      <c r="H820" t="s">
        <v>4264</v>
      </c>
      <c r="I820" t="s">
        <v>5829</v>
      </c>
      <c r="J820" t="s">
        <v>5830</v>
      </c>
      <c r="K820" t="s">
        <v>1147</v>
      </c>
      <c r="L820" t="s">
        <v>1148</v>
      </c>
      <c r="M820" t="s">
        <v>6</v>
      </c>
      <c r="N820">
        <v>37040</v>
      </c>
      <c r="P820">
        <v>36.620493660396299</v>
      </c>
      <c r="Q820">
        <v>-87.233381818991802</v>
      </c>
      <c r="R820">
        <v>68</v>
      </c>
      <c r="S820">
        <v>80000</v>
      </c>
      <c r="T820" t="s">
        <v>1095</v>
      </c>
      <c r="U820" t="s">
        <v>5831</v>
      </c>
      <c r="V820" t="s">
        <v>5829</v>
      </c>
      <c r="W820" t="s">
        <v>2145</v>
      </c>
      <c r="X820" t="s">
        <v>1150</v>
      </c>
      <c r="Y820" t="s">
        <v>1151</v>
      </c>
      <c r="Z820" t="s">
        <v>184</v>
      </c>
      <c r="AA820">
        <v>45090</v>
      </c>
      <c r="AB820" t="s">
        <v>5832</v>
      </c>
      <c r="AC820" t="s">
        <v>5833</v>
      </c>
      <c r="AD820">
        <v>15</v>
      </c>
      <c r="AE820" t="s">
        <v>5835</v>
      </c>
      <c r="AJ820" t="s">
        <v>5834</v>
      </c>
    </row>
    <row r="821" spans="1:37">
      <c r="A821">
        <v>3018</v>
      </c>
      <c r="B821" t="s">
        <v>167</v>
      </c>
      <c r="C821" t="s">
        <v>745</v>
      </c>
      <c r="D821" t="s">
        <v>5836</v>
      </c>
      <c r="E821" t="s">
        <v>170</v>
      </c>
      <c r="F821" t="s">
        <v>3495</v>
      </c>
      <c r="G821" t="s">
        <v>8</v>
      </c>
      <c r="H821" t="s">
        <v>5837</v>
      </c>
      <c r="I821" t="s">
        <v>3497</v>
      </c>
      <c r="J821" t="s">
        <v>5838</v>
      </c>
      <c r="K821" t="s">
        <v>5839</v>
      </c>
      <c r="L821" t="s">
        <v>435</v>
      </c>
      <c r="M821" t="s">
        <v>6</v>
      </c>
      <c r="N821">
        <v>48067</v>
      </c>
      <c r="O821" t="s">
        <v>5840</v>
      </c>
      <c r="P821">
        <v>42.4884285451677</v>
      </c>
      <c r="Q821">
        <v>-83.144588203709304</v>
      </c>
      <c r="U821" t="s">
        <v>5841</v>
      </c>
      <c r="V821" t="s">
        <v>3497</v>
      </c>
      <c r="W821" t="s">
        <v>3500</v>
      </c>
      <c r="Y821" t="s">
        <v>692</v>
      </c>
      <c r="Z821" t="s">
        <v>184</v>
      </c>
      <c r="AA821">
        <v>45289</v>
      </c>
      <c r="AC821" t="s">
        <v>5842</v>
      </c>
      <c r="AD821">
        <v>26</v>
      </c>
    </row>
    <row r="822" spans="1:37">
      <c r="A822">
        <v>3019</v>
      </c>
      <c r="B822" t="s">
        <v>389</v>
      </c>
      <c r="C822" t="s">
        <v>745</v>
      </c>
      <c r="D822" t="s">
        <v>5843</v>
      </c>
      <c r="E822" t="s">
        <v>197</v>
      </c>
      <c r="F822" t="s">
        <v>5844</v>
      </c>
      <c r="G822" t="s">
        <v>5737</v>
      </c>
      <c r="H822" t="s">
        <v>4264</v>
      </c>
      <c r="J822" t="s">
        <v>7042</v>
      </c>
      <c r="K822" t="s">
        <v>5845</v>
      </c>
      <c r="L822" t="s">
        <v>1148</v>
      </c>
      <c r="M822" t="s">
        <v>6</v>
      </c>
      <c r="N822">
        <v>37160</v>
      </c>
      <c r="P822">
        <v>35.573341600080902</v>
      </c>
      <c r="Q822">
        <v>-86.4532116957771</v>
      </c>
      <c r="R822">
        <v>100</v>
      </c>
      <c r="S822">
        <v>60000</v>
      </c>
      <c r="T822" t="s">
        <v>5846</v>
      </c>
      <c r="U822" t="s">
        <v>7043</v>
      </c>
      <c r="V822" t="s">
        <v>7044</v>
      </c>
      <c r="W822" t="s">
        <v>7045</v>
      </c>
      <c r="X822" t="s">
        <v>7046</v>
      </c>
      <c r="Y822" t="s">
        <v>1151</v>
      </c>
      <c r="Z822" t="s">
        <v>2886</v>
      </c>
      <c r="AA822">
        <v>45321</v>
      </c>
      <c r="AB822" t="s">
        <v>5847</v>
      </c>
      <c r="AC822" t="s">
        <v>5848</v>
      </c>
      <c r="AD822">
        <v>26</v>
      </c>
      <c r="AE822" t="s">
        <v>7238</v>
      </c>
      <c r="AF822" t="s">
        <v>5849</v>
      </c>
      <c r="AH822" t="s">
        <v>5851</v>
      </c>
      <c r="AK822" t="s">
        <v>5850</v>
      </c>
    </row>
    <row r="823" spans="1:37">
      <c r="A823">
        <v>3020</v>
      </c>
      <c r="B823" t="s">
        <v>167</v>
      </c>
      <c r="C823" t="s">
        <v>745</v>
      </c>
      <c r="D823" t="s">
        <v>5852</v>
      </c>
      <c r="E823" t="s">
        <v>170</v>
      </c>
      <c r="F823" t="s">
        <v>5853</v>
      </c>
      <c r="G823" t="s">
        <v>5703</v>
      </c>
      <c r="H823" t="s">
        <v>2130</v>
      </c>
      <c r="I823" t="s">
        <v>5854</v>
      </c>
      <c r="J823" t="s">
        <v>5855</v>
      </c>
      <c r="K823" t="s">
        <v>4656</v>
      </c>
      <c r="L823" t="s">
        <v>4652</v>
      </c>
      <c r="M823" t="s">
        <v>6</v>
      </c>
      <c r="N823">
        <v>19805</v>
      </c>
      <c r="O823" t="s">
        <v>5856</v>
      </c>
      <c r="P823">
        <v>39.755632986089203</v>
      </c>
      <c r="Q823">
        <v>-75.605074929555698</v>
      </c>
      <c r="U823" t="s">
        <v>5852</v>
      </c>
      <c r="V823" t="s">
        <v>5854</v>
      </c>
      <c r="W823" t="s">
        <v>4656</v>
      </c>
      <c r="X823" t="s">
        <v>4652</v>
      </c>
      <c r="Y823" t="s">
        <v>6</v>
      </c>
      <c r="Z823" t="s">
        <v>184</v>
      </c>
      <c r="AA823">
        <v>44776</v>
      </c>
      <c r="AB823" t="s">
        <v>5857</v>
      </c>
      <c r="AC823" t="s">
        <v>5858</v>
      </c>
      <c r="AD823">
        <v>21</v>
      </c>
      <c r="AE823" t="s">
        <v>5860</v>
      </c>
      <c r="AJ823" t="s">
        <v>5859</v>
      </c>
    </row>
    <row r="824" spans="1:37">
      <c r="A824">
        <v>3021</v>
      </c>
      <c r="B824" t="s">
        <v>195</v>
      </c>
      <c r="C824" t="s">
        <v>745</v>
      </c>
      <c r="D824" t="s">
        <v>5861</v>
      </c>
      <c r="E824" t="s">
        <v>197</v>
      </c>
      <c r="F824" t="s">
        <v>5862</v>
      </c>
      <c r="G824" t="s">
        <v>5737</v>
      </c>
      <c r="H824" t="s">
        <v>4264</v>
      </c>
      <c r="I824" t="s">
        <v>5863</v>
      </c>
      <c r="J824" t="s">
        <v>5864</v>
      </c>
      <c r="K824" t="s">
        <v>2142</v>
      </c>
      <c r="L824" t="s">
        <v>855</v>
      </c>
      <c r="M824" t="s">
        <v>6</v>
      </c>
      <c r="N824">
        <v>30529</v>
      </c>
      <c r="O824" t="s">
        <v>5865</v>
      </c>
      <c r="P824">
        <v>34.173772984579898</v>
      </c>
      <c r="Q824">
        <v>-83.4361416159946</v>
      </c>
      <c r="R824">
        <v>300</v>
      </c>
      <c r="S824">
        <v>120000</v>
      </c>
      <c r="T824" t="s">
        <v>1095</v>
      </c>
      <c r="U824" t="s">
        <v>5866</v>
      </c>
      <c r="V824" t="s">
        <v>5867</v>
      </c>
      <c r="W824" t="s">
        <v>5868</v>
      </c>
      <c r="X824" t="s">
        <v>5869</v>
      </c>
      <c r="Y824" t="s">
        <v>967</v>
      </c>
      <c r="Z824" t="s">
        <v>184</v>
      </c>
      <c r="AA824">
        <v>45090</v>
      </c>
      <c r="AB824" t="s">
        <v>5870</v>
      </c>
      <c r="AC824" t="s">
        <v>5871</v>
      </c>
      <c r="AD824">
        <v>25</v>
      </c>
      <c r="AE824" t="s">
        <v>5873</v>
      </c>
      <c r="AJ824" t="s">
        <v>5872</v>
      </c>
    </row>
    <row r="825" spans="1:37">
      <c r="A825">
        <v>3022</v>
      </c>
      <c r="B825" t="s">
        <v>167</v>
      </c>
      <c r="C825" t="s">
        <v>745</v>
      </c>
      <c r="D825" t="s">
        <v>5861</v>
      </c>
      <c r="E825" t="s">
        <v>197</v>
      </c>
      <c r="F825" t="s">
        <v>5862</v>
      </c>
      <c r="G825" t="s">
        <v>5737</v>
      </c>
      <c r="H825" t="s">
        <v>4264</v>
      </c>
      <c r="I825" t="s">
        <v>5874</v>
      </c>
      <c r="J825" t="s">
        <v>5864</v>
      </c>
      <c r="K825" t="s">
        <v>2142</v>
      </c>
      <c r="L825" t="s">
        <v>855</v>
      </c>
      <c r="M825" t="s">
        <v>6</v>
      </c>
      <c r="N825">
        <v>30529</v>
      </c>
      <c r="O825" t="s">
        <v>5865</v>
      </c>
      <c r="P825">
        <v>34.173772984579898</v>
      </c>
      <c r="Q825">
        <v>-83.4361416159946</v>
      </c>
      <c r="R825">
        <v>300</v>
      </c>
      <c r="S825">
        <v>20000</v>
      </c>
      <c r="T825" t="s">
        <v>1095</v>
      </c>
      <c r="U825" t="s">
        <v>5866</v>
      </c>
      <c r="V825" t="s">
        <v>5875</v>
      </c>
      <c r="W825" t="s">
        <v>5868</v>
      </c>
      <c r="X825" t="s">
        <v>5869</v>
      </c>
      <c r="Y825" t="s">
        <v>967</v>
      </c>
      <c r="Z825" t="s">
        <v>184</v>
      </c>
      <c r="AA825">
        <v>45090</v>
      </c>
      <c r="AB825" t="s">
        <v>5870</v>
      </c>
      <c r="AC825" t="s">
        <v>5871</v>
      </c>
      <c r="AD825">
        <v>25</v>
      </c>
      <c r="AE825" t="s">
        <v>5876</v>
      </c>
      <c r="AJ825" t="s">
        <v>5872</v>
      </c>
    </row>
    <row r="826" spans="1:37">
      <c r="A826">
        <v>3023</v>
      </c>
      <c r="B826" t="s">
        <v>195</v>
      </c>
      <c r="C826" t="s">
        <v>745</v>
      </c>
      <c r="D826" t="s">
        <v>5861</v>
      </c>
      <c r="E826" t="s">
        <v>197</v>
      </c>
      <c r="F826" t="s">
        <v>5877</v>
      </c>
      <c r="G826" t="s">
        <v>5737</v>
      </c>
      <c r="H826" t="s">
        <v>4264</v>
      </c>
      <c r="I826" t="s">
        <v>5878</v>
      </c>
      <c r="L826" t="s">
        <v>435</v>
      </c>
      <c r="M826" t="s">
        <v>6</v>
      </c>
      <c r="P826">
        <v>44.537733054858698</v>
      </c>
      <c r="Q826">
        <v>-85.663783220836606</v>
      </c>
      <c r="S826">
        <v>60000</v>
      </c>
      <c r="T826" t="s">
        <v>1095</v>
      </c>
      <c r="U826" t="s">
        <v>5866</v>
      </c>
      <c r="V826" t="s">
        <v>5875</v>
      </c>
      <c r="W826" t="s">
        <v>5868</v>
      </c>
      <c r="X826" t="s">
        <v>5869</v>
      </c>
      <c r="Y826" t="s">
        <v>967</v>
      </c>
      <c r="Z826" t="s">
        <v>184</v>
      </c>
      <c r="AA826">
        <v>45090</v>
      </c>
      <c r="AB826" t="s">
        <v>5879</v>
      </c>
      <c r="AC826" t="s">
        <v>5871</v>
      </c>
      <c r="AD826">
        <v>25</v>
      </c>
      <c r="AE826" t="s">
        <v>5880</v>
      </c>
      <c r="AJ826" t="s">
        <v>5872</v>
      </c>
    </row>
    <row r="827" spans="1:37">
      <c r="A827">
        <v>3024</v>
      </c>
      <c r="B827" t="s">
        <v>195</v>
      </c>
      <c r="C827" t="s">
        <v>745</v>
      </c>
      <c r="D827" t="s">
        <v>5861</v>
      </c>
      <c r="E827" t="s">
        <v>197</v>
      </c>
      <c r="F827" t="s">
        <v>5881</v>
      </c>
      <c r="G827" t="s">
        <v>5737</v>
      </c>
      <c r="H827" t="s">
        <v>4264</v>
      </c>
      <c r="I827" t="s">
        <v>5882</v>
      </c>
      <c r="L827" t="s">
        <v>1148</v>
      </c>
      <c r="M827" t="s">
        <v>6</v>
      </c>
      <c r="P827">
        <v>35.873531820579501</v>
      </c>
      <c r="Q827">
        <v>-86.546639470085395</v>
      </c>
      <c r="S827">
        <v>40000</v>
      </c>
      <c r="T827" t="s">
        <v>1095</v>
      </c>
      <c r="U827" t="s">
        <v>5866</v>
      </c>
      <c r="V827" t="s">
        <v>5875</v>
      </c>
      <c r="W827" t="s">
        <v>5868</v>
      </c>
      <c r="X827" t="s">
        <v>5869</v>
      </c>
      <c r="Y827" t="s">
        <v>967</v>
      </c>
      <c r="Z827" t="s">
        <v>184</v>
      </c>
      <c r="AA827">
        <v>45090</v>
      </c>
      <c r="AB827" t="s">
        <v>5879</v>
      </c>
      <c r="AC827" t="s">
        <v>5871</v>
      </c>
      <c r="AD827">
        <v>25</v>
      </c>
      <c r="AE827" t="s">
        <v>5883</v>
      </c>
      <c r="AJ827" t="s">
        <v>5872</v>
      </c>
    </row>
    <row r="828" spans="1:37">
      <c r="A828">
        <v>3025</v>
      </c>
      <c r="B828" t="s">
        <v>195</v>
      </c>
      <c r="C828" t="s">
        <v>745</v>
      </c>
      <c r="D828" t="s">
        <v>5861</v>
      </c>
      <c r="E828" t="s">
        <v>197</v>
      </c>
      <c r="F828" t="s">
        <v>5884</v>
      </c>
      <c r="G828" t="s">
        <v>5737</v>
      </c>
      <c r="H828" t="s">
        <v>4264</v>
      </c>
      <c r="I828" t="s">
        <v>5885</v>
      </c>
      <c r="L828" t="s">
        <v>886</v>
      </c>
      <c r="M828" t="s">
        <v>6</v>
      </c>
      <c r="P828">
        <v>38.1138330202389</v>
      </c>
      <c r="Q828">
        <v>-84.185196441281704</v>
      </c>
      <c r="S828">
        <v>40000</v>
      </c>
      <c r="T828" t="s">
        <v>1095</v>
      </c>
      <c r="U828" t="s">
        <v>5866</v>
      </c>
      <c r="V828" t="s">
        <v>5875</v>
      </c>
      <c r="W828" t="s">
        <v>5868</v>
      </c>
      <c r="X828" t="s">
        <v>5869</v>
      </c>
      <c r="Y828" t="s">
        <v>967</v>
      </c>
      <c r="Z828" t="s">
        <v>184</v>
      </c>
      <c r="AA828">
        <v>45090</v>
      </c>
      <c r="AB828" t="s">
        <v>5879</v>
      </c>
      <c r="AC828" t="s">
        <v>5871</v>
      </c>
      <c r="AD828">
        <v>25</v>
      </c>
      <c r="AE828" t="s">
        <v>5886</v>
      </c>
      <c r="AJ828" t="s">
        <v>5872</v>
      </c>
    </row>
    <row r="829" spans="1:37">
      <c r="A829">
        <v>3026</v>
      </c>
      <c r="B829" t="s">
        <v>195</v>
      </c>
      <c r="C829" t="s">
        <v>745</v>
      </c>
      <c r="D829" t="s">
        <v>5861</v>
      </c>
      <c r="E829" t="s">
        <v>197</v>
      </c>
      <c r="F829" t="s">
        <v>5887</v>
      </c>
      <c r="G829" t="s">
        <v>5737</v>
      </c>
      <c r="H829" t="s">
        <v>4264</v>
      </c>
      <c r="I829" t="s">
        <v>5888</v>
      </c>
      <c r="L829" t="s">
        <v>927</v>
      </c>
      <c r="M829" t="s">
        <v>6</v>
      </c>
      <c r="P829">
        <v>41.077137031444302</v>
      </c>
      <c r="Q829">
        <v>-82.721765449655905</v>
      </c>
      <c r="S829">
        <v>20000</v>
      </c>
      <c r="T829" t="s">
        <v>1095</v>
      </c>
      <c r="U829" t="s">
        <v>5866</v>
      </c>
      <c r="V829" t="s">
        <v>5875</v>
      </c>
      <c r="W829" t="s">
        <v>5868</v>
      </c>
      <c r="X829" t="s">
        <v>5869</v>
      </c>
      <c r="Y829" t="s">
        <v>967</v>
      </c>
      <c r="Z829" t="s">
        <v>184</v>
      </c>
      <c r="AA829">
        <v>45090</v>
      </c>
      <c r="AB829" t="s">
        <v>5879</v>
      </c>
      <c r="AC829" t="s">
        <v>5871</v>
      </c>
      <c r="AD829">
        <v>25</v>
      </c>
      <c r="AE829" t="s">
        <v>5880</v>
      </c>
      <c r="AJ829" t="s">
        <v>5872</v>
      </c>
    </row>
    <row r="830" spans="1:37">
      <c r="A830">
        <v>3027</v>
      </c>
      <c r="B830" t="s">
        <v>167</v>
      </c>
      <c r="C830" t="s">
        <v>745</v>
      </c>
      <c r="D830" t="s">
        <v>3536</v>
      </c>
      <c r="E830" t="s">
        <v>197</v>
      </c>
      <c r="F830" t="s">
        <v>5889</v>
      </c>
      <c r="G830" t="s">
        <v>5779</v>
      </c>
      <c r="H830" t="s">
        <v>5779</v>
      </c>
      <c r="I830" t="s">
        <v>3543</v>
      </c>
      <c r="J830" t="s">
        <v>5890</v>
      </c>
      <c r="K830" t="s">
        <v>3541</v>
      </c>
      <c r="L830" t="s">
        <v>3430</v>
      </c>
      <c r="M830" t="s">
        <v>6</v>
      </c>
      <c r="N830">
        <v>97355</v>
      </c>
      <c r="O830" t="s">
        <v>4738</v>
      </c>
      <c r="P830">
        <v>44.549052367809303</v>
      </c>
      <c r="Q830">
        <v>-122.91976220768601</v>
      </c>
      <c r="R830">
        <v>460</v>
      </c>
      <c r="S830">
        <v>50</v>
      </c>
      <c r="T830" t="s">
        <v>1095</v>
      </c>
      <c r="U830" t="s">
        <v>3536</v>
      </c>
      <c r="V830" t="s">
        <v>3543</v>
      </c>
      <c r="W830" t="s">
        <v>3541</v>
      </c>
      <c r="X830" t="s">
        <v>3430</v>
      </c>
      <c r="Y830" t="s">
        <v>6</v>
      </c>
      <c r="Z830" t="s">
        <v>184</v>
      </c>
      <c r="AA830">
        <v>45095</v>
      </c>
      <c r="AB830" t="s">
        <v>3544</v>
      </c>
      <c r="AC830" t="s">
        <v>5891</v>
      </c>
      <c r="AD830">
        <v>18</v>
      </c>
      <c r="AE830" t="s">
        <v>3547</v>
      </c>
      <c r="AJ830" t="s">
        <v>5892</v>
      </c>
    </row>
    <row r="831" spans="1:37">
      <c r="A831">
        <v>3028</v>
      </c>
      <c r="B831" t="s">
        <v>195</v>
      </c>
      <c r="C831" t="s">
        <v>745</v>
      </c>
      <c r="D831" t="s">
        <v>3536</v>
      </c>
      <c r="E831" t="s">
        <v>197</v>
      </c>
      <c r="F831" t="s">
        <v>5893</v>
      </c>
      <c r="G831" t="s">
        <v>5779</v>
      </c>
      <c r="H831" t="s">
        <v>5779</v>
      </c>
      <c r="I831" t="s">
        <v>3543</v>
      </c>
      <c r="K831" t="s">
        <v>5894</v>
      </c>
      <c r="L831" t="s">
        <v>802</v>
      </c>
      <c r="M831" t="s">
        <v>6</v>
      </c>
      <c r="P831">
        <v>39.4803078209464</v>
      </c>
      <c r="Q831">
        <v>-87.411791887882302</v>
      </c>
      <c r="R831">
        <v>640</v>
      </c>
      <c r="S831">
        <v>1</v>
      </c>
      <c r="T831" t="s">
        <v>5895</v>
      </c>
      <c r="U831" t="s">
        <v>3536</v>
      </c>
      <c r="V831" t="s">
        <v>3543</v>
      </c>
      <c r="W831" t="s">
        <v>3541</v>
      </c>
      <c r="X831" t="s">
        <v>3430</v>
      </c>
      <c r="Y831" t="s">
        <v>6</v>
      </c>
      <c r="Z831" t="s">
        <v>184</v>
      </c>
      <c r="AA831">
        <v>45095</v>
      </c>
      <c r="AB831" t="s">
        <v>5896</v>
      </c>
      <c r="AC831" t="s">
        <v>5891</v>
      </c>
      <c r="AD831">
        <v>18</v>
      </c>
      <c r="AE831" t="s">
        <v>5897</v>
      </c>
      <c r="AJ831" t="s">
        <v>5892</v>
      </c>
    </row>
    <row r="832" spans="1:37">
      <c r="A832">
        <v>3029</v>
      </c>
      <c r="B832" t="s">
        <v>195</v>
      </c>
      <c r="C832" t="s">
        <v>745</v>
      </c>
      <c r="D832" t="s">
        <v>3536</v>
      </c>
      <c r="E832" t="s">
        <v>197</v>
      </c>
      <c r="F832" t="s">
        <v>5898</v>
      </c>
      <c r="G832" t="s">
        <v>5779</v>
      </c>
      <c r="H832" t="s">
        <v>5779</v>
      </c>
      <c r="I832" t="s">
        <v>3543</v>
      </c>
      <c r="K832" t="s">
        <v>5894</v>
      </c>
      <c r="L832" t="s">
        <v>802</v>
      </c>
      <c r="M832" t="s">
        <v>6</v>
      </c>
      <c r="P832">
        <v>39.4803078209464</v>
      </c>
      <c r="Q832">
        <v>-87.411791887882302</v>
      </c>
      <c r="R832">
        <v>640</v>
      </c>
      <c r="S832">
        <v>2</v>
      </c>
      <c r="T832" t="s">
        <v>5895</v>
      </c>
      <c r="U832" t="s">
        <v>3536</v>
      </c>
      <c r="V832" t="s">
        <v>3543</v>
      </c>
      <c r="W832" t="s">
        <v>3541</v>
      </c>
      <c r="X832" t="s">
        <v>3430</v>
      </c>
      <c r="Y832" t="s">
        <v>6</v>
      </c>
      <c r="Z832" t="s">
        <v>184</v>
      </c>
      <c r="AA832">
        <v>45095</v>
      </c>
      <c r="AB832" t="s">
        <v>5899</v>
      </c>
      <c r="AC832" t="s">
        <v>5891</v>
      </c>
      <c r="AD832">
        <v>18</v>
      </c>
      <c r="AE832" t="s">
        <v>5900</v>
      </c>
      <c r="AJ832" t="s">
        <v>5892</v>
      </c>
    </row>
    <row r="833" spans="1:37">
      <c r="A833">
        <v>3030</v>
      </c>
      <c r="B833" t="s">
        <v>167</v>
      </c>
      <c r="C833" t="s">
        <v>745</v>
      </c>
      <c r="D833" t="s">
        <v>5901</v>
      </c>
      <c r="F833" t="s">
        <v>5902</v>
      </c>
      <c r="G833" t="s">
        <v>5703</v>
      </c>
      <c r="H833" t="s">
        <v>2130</v>
      </c>
      <c r="I833" t="s">
        <v>5903</v>
      </c>
      <c r="J833" t="s">
        <v>5904</v>
      </c>
      <c r="K833" t="s">
        <v>5905</v>
      </c>
      <c r="L833" t="s">
        <v>782</v>
      </c>
      <c r="M833" t="s">
        <v>6</v>
      </c>
      <c r="N833">
        <v>29841</v>
      </c>
      <c r="O833" t="s">
        <v>5906</v>
      </c>
      <c r="P833">
        <v>33.477461016908201</v>
      </c>
      <c r="Q833">
        <v>-81.931766685047194</v>
      </c>
      <c r="U833" t="s">
        <v>5901</v>
      </c>
      <c r="V833" t="s">
        <v>5907</v>
      </c>
      <c r="W833" t="s">
        <v>5908</v>
      </c>
      <c r="X833" t="s">
        <v>855</v>
      </c>
      <c r="Y833" t="s">
        <v>6</v>
      </c>
      <c r="Z833" t="s">
        <v>184</v>
      </c>
      <c r="AA833">
        <v>44776</v>
      </c>
      <c r="AB833" t="s">
        <v>5909</v>
      </c>
      <c r="AC833" t="s">
        <v>5910</v>
      </c>
      <c r="AD833">
        <v>13</v>
      </c>
      <c r="AJ833" t="s">
        <v>5911</v>
      </c>
    </row>
    <row r="834" spans="1:37">
      <c r="A834">
        <v>3031</v>
      </c>
      <c r="B834" t="s">
        <v>167</v>
      </c>
      <c r="C834" t="s">
        <v>745</v>
      </c>
      <c r="D834" t="s">
        <v>2827</v>
      </c>
      <c r="E834" t="s">
        <v>170</v>
      </c>
      <c r="F834" t="s">
        <v>5912</v>
      </c>
      <c r="G834" t="s">
        <v>5737</v>
      </c>
      <c r="H834" t="s">
        <v>4264</v>
      </c>
      <c r="I834" t="s">
        <v>5913</v>
      </c>
      <c r="J834" t="s">
        <v>5914</v>
      </c>
      <c r="K834" t="s">
        <v>5915</v>
      </c>
      <c r="L834" t="s">
        <v>806</v>
      </c>
      <c r="M834" t="s">
        <v>6</v>
      </c>
      <c r="N834">
        <v>14210</v>
      </c>
      <c r="O834" t="s">
        <v>5916</v>
      </c>
      <c r="P834">
        <v>42.868162064212903</v>
      </c>
      <c r="Q834">
        <v>-78.8403631004022</v>
      </c>
      <c r="R834">
        <v>170</v>
      </c>
      <c r="U834" t="s">
        <v>5917</v>
      </c>
      <c r="V834" t="s">
        <v>5913</v>
      </c>
      <c r="W834" t="s">
        <v>182</v>
      </c>
      <c r="X834" t="s">
        <v>183</v>
      </c>
      <c r="Y834" t="s">
        <v>6</v>
      </c>
      <c r="Z834" t="s">
        <v>184</v>
      </c>
      <c r="AA834">
        <v>44780</v>
      </c>
      <c r="AB834" t="s">
        <v>5918</v>
      </c>
      <c r="AC834" t="s">
        <v>5919</v>
      </c>
      <c r="AD834">
        <v>27</v>
      </c>
      <c r="AE834" t="s">
        <v>5921</v>
      </c>
      <c r="AJ834" t="s">
        <v>5920</v>
      </c>
    </row>
    <row r="835" spans="1:37">
      <c r="A835">
        <v>3032</v>
      </c>
      <c r="B835" t="s">
        <v>167</v>
      </c>
      <c r="C835" t="s">
        <v>745</v>
      </c>
      <c r="D835" t="s">
        <v>2827</v>
      </c>
      <c r="E835" t="s">
        <v>170</v>
      </c>
      <c r="F835" t="s">
        <v>2827</v>
      </c>
      <c r="G835" t="s">
        <v>5737</v>
      </c>
      <c r="H835" t="s">
        <v>5922</v>
      </c>
      <c r="I835" t="s">
        <v>2829</v>
      </c>
      <c r="J835" t="s">
        <v>3609</v>
      </c>
      <c r="K835" t="s">
        <v>182</v>
      </c>
      <c r="L835" t="s">
        <v>183</v>
      </c>
      <c r="M835" t="s">
        <v>6</v>
      </c>
      <c r="N835">
        <v>28202</v>
      </c>
      <c r="O835" t="s">
        <v>2832</v>
      </c>
      <c r="P835">
        <v>35.224141438955201</v>
      </c>
      <c r="Q835">
        <v>-80.851357648248396</v>
      </c>
      <c r="R835">
        <v>1300</v>
      </c>
      <c r="U835" t="s">
        <v>2827</v>
      </c>
      <c r="V835" t="s">
        <v>2829</v>
      </c>
      <c r="W835" t="s">
        <v>182</v>
      </c>
      <c r="X835" t="s">
        <v>183</v>
      </c>
      <c r="Y835" t="s">
        <v>6</v>
      </c>
      <c r="Z835" t="s">
        <v>184</v>
      </c>
      <c r="AA835">
        <v>45295</v>
      </c>
      <c r="AB835" t="s">
        <v>3610</v>
      </c>
      <c r="AC835" t="s">
        <v>5919</v>
      </c>
      <c r="AD835">
        <v>27</v>
      </c>
      <c r="AF835" t="s">
        <v>2846</v>
      </c>
      <c r="AJ835" t="s">
        <v>2835</v>
      </c>
      <c r="AK835" t="s">
        <v>3612</v>
      </c>
    </row>
    <row r="836" spans="1:37">
      <c r="A836">
        <v>3033</v>
      </c>
      <c r="B836" t="s">
        <v>167</v>
      </c>
      <c r="C836" t="s">
        <v>745</v>
      </c>
      <c r="D836" t="s">
        <v>5923</v>
      </c>
      <c r="E836" t="s">
        <v>170</v>
      </c>
      <c r="F836" t="s">
        <v>5924</v>
      </c>
      <c r="G836" t="s">
        <v>5737</v>
      </c>
      <c r="H836" t="s">
        <v>5738</v>
      </c>
      <c r="I836" t="s">
        <v>5925</v>
      </c>
      <c r="J836" t="s">
        <v>5926</v>
      </c>
      <c r="K836" t="s">
        <v>5927</v>
      </c>
      <c r="L836" t="s">
        <v>985</v>
      </c>
      <c r="M836" t="s">
        <v>6</v>
      </c>
      <c r="N836">
        <v>77301</v>
      </c>
      <c r="O836" t="s">
        <v>5928</v>
      </c>
      <c r="P836">
        <v>30.313858072617201</v>
      </c>
      <c r="Q836">
        <v>-95.388507847018005</v>
      </c>
      <c r="R836">
        <v>175</v>
      </c>
      <c r="S836">
        <v>36287</v>
      </c>
      <c r="T836" t="s">
        <v>1095</v>
      </c>
      <c r="U836" t="s">
        <v>5929</v>
      </c>
      <c r="V836" t="s">
        <v>5925</v>
      </c>
      <c r="W836" t="s">
        <v>5930</v>
      </c>
      <c r="X836" t="s">
        <v>985</v>
      </c>
      <c r="Y836" t="s">
        <v>6</v>
      </c>
      <c r="Z836" t="s">
        <v>184</v>
      </c>
      <c r="AA836">
        <v>45091</v>
      </c>
      <c r="AB836" t="s">
        <v>5931</v>
      </c>
      <c r="AC836" t="s">
        <v>5932</v>
      </c>
      <c r="AD836">
        <v>22</v>
      </c>
      <c r="AJ836" t="s">
        <v>5933</v>
      </c>
    </row>
    <row r="837" spans="1:37">
      <c r="A837">
        <v>3034</v>
      </c>
      <c r="B837" t="s">
        <v>195</v>
      </c>
      <c r="C837" t="s">
        <v>745</v>
      </c>
      <c r="D837" t="s">
        <v>4851</v>
      </c>
      <c r="E837" t="s">
        <v>170</v>
      </c>
      <c r="F837" t="s">
        <v>5934</v>
      </c>
      <c r="G837" t="s">
        <v>5737</v>
      </c>
      <c r="H837" t="s">
        <v>5935</v>
      </c>
      <c r="I837" t="s">
        <v>4265</v>
      </c>
      <c r="J837" t="s">
        <v>4859</v>
      </c>
      <c r="K837" t="s">
        <v>4860</v>
      </c>
      <c r="L837" t="s">
        <v>767</v>
      </c>
      <c r="M837" t="s">
        <v>6</v>
      </c>
      <c r="N837">
        <v>70776</v>
      </c>
      <c r="O837" t="s">
        <v>4855</v>
      </c>
      <c r="P837">
        <v>30.235844451886202</v>
      </c>
      <c r="Q837">
        <v>-91.099597389348105</v>
      </c>
      <c r="R837">
        <v>80</v>
      </c>
      <c r="S837">
        <v>10000</v>
      </c>
      <c r="T837" t="s">
        <v>5936</v>
      </c>
      <c r="U837" t="s">
        <v>4263</v>
      </c>
      <c r="V837" t="s">
        <v>4265</v>
      </c>
      <c r="W837" t="s">
        <v>4525</v>
      </c>
      <c r="X837" t="s">
        <v>753</v>
      </c>
      <c r="Y837" t="s">
        <v>6</v>
      </c>
      <c r="Z837" t="s">
        <v>184</v>
      </c>
      <c r="AA837">
        <v>44899</v>
      </c>
      <c r="AB837" t="s">
        <v>5937</v>
      </c>
      <c r="AC837" t="s">
        <v>5938</v>
      </c>
      <c r="AD837">
        <v>21</v>
      </c>
      <c r="AE837" t="s">
        <v>5940</v>
      </c>
      <c r="AJ837" t="s">
        <v>5939</v>
      </c>
    </row>
    <row r="838" spans="1:37">
      <c r="A838">
        <v>3035</v>
      </c>
      <c r="B838" t="s">
        <v>195</v>
      </c>
      <c r="C838" t="s">
        <v>745</v>
      </c>
      <c r="D838" t="s">
        <v>5941</v>
      </c>
      <c r="E838" t="s">
        <v>197</v>
      </c>
      <c r="F838" t="s">
        <v>5942</v>
      </c>
      <c r="G838" t="s">
        <v>5703</v>
      </c>
      <c r="H838" t="s">
        <v>5943</v>
      </c>
      <c r="I838" t="s">
        <v>5944</v>
      </c>
      <c r="J838" t="s">
        <v>5945</v>
      </c>
      <c r="K838" t="s">
        <v>5946</v>
      </c>
      <c r="L838" t="s">
        <v>886</v>
      </c>
      <c r="M838" t="s">
        <v>6</v>
      </c>
      <c r="P838">
        <v>36.721824066493397</v>
      </c>
      <c r="Q838">
        <v>-86.577893793652095</v>
      </c>
      <c r="R838">
        <v>141</v>
      </c>
      <c r="U838" t="s">
        <v>5947</v>
      </c>
      <c r="V838" t="s">
        <v>5948</v>
      </c>
      <c r="W838" t="s">
        <v>5949</v>
      </c>
      <c r="X838" t="s">
        <v>5950</v>
      </c>
      <c r="Y838" t="s">
        <v>938</v>
      </c>
      <c r="Z838" t="s">
        <v>184</v>
      </c>
      <c r="AA838">
        <v>45091</v>
      </c>
      <c r="AB838" t="s">
        <v>5951</v>
      </c>
      <c r="AC838" t="s">
        <v>5952</v>
      </c>
      <c r="AD838">
        <v>13</v>
      </c>
      <c r="AE838" t="s">
        <v>5954</v>
      </c>
      <c r="AJ838" t="s">
        <v>5953</v>
      </c>
    </row>
    <row r="839" spans="1:37">
      <c r="A839">
        <v>3036</v>
      </c>
      <c r="B839" t="s">
        <v>195</v>
      </c>
      <c r="C839" t="s">
        <v>745</v>
      </c>
      <c r="D839" t="s">
        <v>1971</v>
      </c>
      <c r="E839" t="s">
        <v>197</v>
      </c>
      <c r="F839" t="s">
        <v>1972</v>
      </c>
      <c r="G839" t="s">
        <v>5779</v>
      </c>
      <c r="H839" t="s">
        <v>5779</v>
      </c>
      <c r="I839" t="s">
        <v>5955</v>
      </c>
      <c r="J839" t="s">
        <v>1975</v>
      </c>
      <c r="K839" t="s">
        <v>1147</v>
      </c>
      <c r="L839" t="s">
        <v>1148</v>
      </c>
      <c r="M839" t="s">
        <v>6</v>
      </c>
      <c r="N839">
        <v>37040</v>
      </c>
      <c r="O839" t="s">
        <v>5956</v>
      </c>
      <c r="P839">
        <v>35.271288560079398</v>
      </c>
      <c r="Q839">
        <v>-89.973535490835104</v>
      </c>
      <c r="R839">
        <v>700</v>
      </c>
      <c r="S839">
        <v>10</v>
      </c>
      <c r="T839" t="s">
        <v>5783</v>
      </c>
      <c r="U839" t="s">
        <v>1971</v>
      </c>
      <c r="V839" t="s">
        <v>5955</v>
      </c>
      <c r="W839" t="s">
        <v>1976</v>
      </c>
      <c r="X839" t="s">
        <v>985</v>
      </c>
      <c r="Y839" t="s">
        <v>6</v>
      </c>
      <c r="Z839" t="s">
        <v>184</v>
      </c>
      <c r="AA839">
        <v>45096</v>
      </c>
      <c r="AB839" t="s">
        <v>5957</v>
      </c>
      <c r="AC839" t="s">
        <v>5958</v>
      </c>
      <c r="AD839">
        <v>16</v>
      </c>
      <c r="AE839" t="s">
        <v>5959</v>
      </c>
      <c r="AJ839" t="s">
        <v>1979</v>
      </c>
    </row>
    <row r="840" spans="1:37">
      <c r="A840">
        <v>3037</v>
      </c>
      <c r="B840" t="s">
        <v>167</v>
      </c>
      <c r="C840" t="s">
        <v>745</v>
      </c>
      <c r="D840" t="s">
        <v>5960</v>
      </c>
      <c r="E840" t="s">
        <v>197</v>
      </c>
      <c r="F840" t="s">
        <v>5961</v>
      </c>
      <c r="G840" t="s">
        <v>5737</v>
      </c>
      <c r="H840" t="s">
        <v>4264</v>
      </c>
      <c r="I840" t="s">
        <v>5962</v>
      </c>
      <c r="J840" t="s">
        <v>5963</v>
      </c>
      <c r="K840" t="s">
        <v>5964</v>
      </c>
      <c r="L840" t="s">
        <v>1148</v>
      </c>
      <c r="M840" t="s">
        <v>6</v>
      </c>
      <c r="N840">
        <v>38127</v>
      </c>
      <c r="P840">
        <v>30.313922906032602</v>
      </c>
      <c r="Q840">
        <v>-95.388550762119394</v>
      </c>
      <c r="R840">
        <v>350</v>
      </c>
      <c r="S840">
        <v>30000</v>
      </c>
      <c r="T840" t="s">
        <v>1095</v>
      </c>
      <c r="U840" t="s">
        <v>5965</v>
      </c>
      <c r="V840" t="s">
        <v>5966</v>
      </c>
      <c r="W840" t="s">
        <v>5949</v>
      </c>
      <c r="X840" t="s">
        <v>5967</v>
      </c>
      <c r="Y840" t="s">
        <v>938</v>
      </c>
      <c r="Z840" t="s">
        <v>184</v>
      </c>
      <c r="AA840">
        <v>44780</v>
      </c>
      <c r="AB840" t="s">
        <v>5968</v>
      </c>
      <c r="AC840" t="s">
        <v>5969</v>
      </c>
      <c r="AD840">
        <v>29</v>
      </c>
      <c r="AE840" t="s">
        <v>5970</v>
      </c>
      <c r="AJ840" t="s">
        <v>5962</v>
      </c>
    </row>
    <row r="841" spans="1:37">
      <c r="A841">
        <v>3038</v>
      </c>
      <c r="B841" t="s">
        <v>6828</v>
      </c>
      <c r="C841" t="s">
        <v>745</v>
      </c>
      <c r="D841" t="s">
        <v>6862</v>
      </c>
      <c r="E841" t="s">
        <v>197</v>
      </c>
      <c r="F841" t="s">
        <v>6863</v>
      </c>
      <c r="G841" t="s">
        <v>6867</v>
      </c>
      <c r="H841" t="s">
        <v>6868</v>
      </c>
      <c r="I841" t="s">
        <v>6972</v>
      </c>
      <c r="J841" t="s">
        <v>6864</v>
      </c>
      <c r="K841" t="s">
        <v>4446</v>
      </c>
      <c r="L841" t="s">
        <v>985</v>
      </c>
      <c r="M841" t="s">
        <v>6</v>
      </c>
      <c r="N841" t="s">
        <v>6865</v>
      </c>
      <c r="O841" t="s">
        <v>7222</v>
      </c>
      <c r="P841">
        <v>29.618599633381798</v>
      </c>
      <c r="Q841">
        <v>-98.476759848480995</v>
      </c>
      <c r="R841">
        <v>7</v>
      </c>
      <c r="S841">
        <v>1</v>
      </c>
      <c r="T841" t="s">
        <v>1095</v>
      </c>
      <c r="U841" t="s">
        <v>6862</v>
      </c>
      <c r="V841" t="s">
        <v>6972</v>
      </c>
      <c r="W841" t="s">
        <v>7224</v>
      </c>
      <c r="X841" t="s">
        <v>985</v>
      </c>
      <c r="Y841" t="s">
        <v>6</v>
      </c>
      <c r="Z841" t="s">
        <v>2886</v>
      </c>
      <c r="AA841">
        <v>45334</v>
      </c>
      <c r="AB841" t="s">
        <v>861</v>
      </c>
      <c r="AC841" t="s">
        <v>7241</v>
      </c>
      <c r="AD841">
        <v>23</v>
      </c>
      <c r="AF841" t="s">
        <v>6859</v>
      </c>
      <c r="AH841" t="s">
        <v>6861</v>
      </c>
      <c r="AK841" t="s">
        <v>6860</v>
      </c>
    </row>
    <row r="842" spans="1:37">
      <c r="A842">
        <v>3039</v>
      </c>
      <c r="B842" t="s">
        <v>167</v>
      </c>
      <c r="C842" t="s">
        <v>745</v>
      </c>
      <c r="D842" t="s">
        <v>5971</v>
      </c>
      <c r="E842" t="s">
        <v>170</v>
      </c>
      <c r="F842" t="s">
        <v>5971</v>
      </c>
      <c r="G842" t="s">
        <v>8</v>
      </c>
      <c r="H842" t="s">
        <v>5972</v>
      </c>
      <c r="I842" t="s">
        <v>4928</v>
      </c>
      <c r="J842" t="s">
        <v>5973</v>
      </c>
      <c r="K842" t="s">
        <v>5974</v>
      </c>
      <c r="L842" t="s">
        <v>733</v>
      </c>
      <c r="M842" t="s">
        <v>6</v>
      </c>
      <c r="N842" t="s">
        <v>5975</v>
      </c>
      <c r="O842" t="s">
        <v>5976</v>
      </c>
      <c r="P842">
        <v>30.968413265294199</v>
      </c>
      <c r="Q842">
        <v>-88.026798317740202</v>
      </c>
      <c r="R842">
        <v>150</v>
      </c>
      <c r="U842" t="s">
        <v>4926</v>
      </c>
      <c r="V842" t="s">
        <v>4928</v>
      </c>
      <c r="W842" t="s">
        <v>4933</v>
      </c>
      <c r="X842" t="s">
        <v>4934</v>
      </c>
      <c r="Y842" t="s">
        <v>4935</v>
      </c>
      <c r="Z842" t="s">
        <v>184</v>
      </c>
      <c r="AA842">
        <v>45304</v>
      </c>
      <c r="AB842" t="s">
        <v>5977</v>
      </c>
      <c r="AC842" t="s">
        <v>4936</v>
      </c>
      <c r="AD842">
        <v>28</v>
      </c>
      <c r="AF842" t="s">
        <v>5978</v>
      </c>
      <c r="AH842" t="s">
        <v>5980</v>
      </c>
      <c r="AJ842" t="s">
        <v>4928</v>
      </c>
      <c r="AK842" t="s">
        <v>5979</v>
      </c>
    </row>
    <row r="843" spans="1:37">
      <c r="A843">
        <v>3040</v>
      </c>
      <c r="B843" t="s">
        <v>167</v>
      </c>
      <c r="C843" t="s">
        <v>745</v>
      </c>
      <c r="D843" t="s">
        <v>5971</v>
      </c>
      <c r="E843" t="s">
        <v>170</v>
      </c>
      <c r="F843" t="s">
        <v>5971</v>
      </c>
      <c r="G843" t="s">
        <v>8</v>
      </c>
      <c r="H843" t="s">
        <v>5981</v>
      </c>
      <c r="I843" t="s">
        <v>4928</v>
      </c>
      <c r="J843" t="s">
        <v>5982</v>
      </c>
      <c r="K843" t="s">
        <v>5983</v>
      </c>
      <c r="L843" t="s">
        <v>993</v>
      </c>
      <c r="M843" t="s">
        <v>6</v>
      </c>
      <c r="N843">
        <v>54313</v>
      </c>
      <c r="O843" t="s">
        <v>5984</v>
      </c>
      <c r="P843">
        <v>44.581107565082398</v>
      </c>
      <c r="Q843">
        <v>-88.062901626038396</v>
      </c>
      <c r="R843">
        <v>30</v>
      </c>
      <c r="U843" t="s">
        <v>4926</v>
      </c>
      <c r="V843" t="s">
        <v>4928</v>
      </c>
      <c r="W843" t="s">
        <v>4933</v>
      </c>
      <c r="X843" t="s">
        <v>4934</v>
      </c>
      <c r="Y843" t="s">
        <v>4935</v>
      </c>
      <c r="Z843" t="s">
        <v>184</v>
      </c>
      <c r="AA843">
        <v>45304</v>
      </c>
      <c r="AB843" t="s">
        <v>5985</v>
      </c>
      <c r="AC843" t="s">
        <v>4936</v>
      </c>
      <c r="AD843">
        <v>28</v>
      </c>
      <c r="AE843" t="s">
        <v>5986</v>
      </c>
      <c r="AF843" t="s">
        <v>5987</v>
      </c>
      <c r="AH843" t="s">
        <v>5989</v>
      </c>
      <c r="AJ843" t="s">
        <v>4928</v>
      </c>
      <c r="AK843" t="s">
        <v>5988</v>
      </c>
    </row>
    <row r="844" spans="1:37">
      <c r="A844">
        <v>3041</v>
      </c>
      <c r="B844" t="s">
        <v>167</v>
      </c>
      <c r="C844" t="s">
        <v>745</v>
      </c>
      <c r="D844" t="s">
        <v>3070</v>
      </c>
      <c r="E844" t="s">
        <v>170</v>
      </c>
      <c r="F844" t="s">
        <v>5990</v>
      </c>
      <c r="G844" t="s">
        <v>5703</v>
      </c>
      <c r="H844" t="s">
        <v>2492</v>
      </c>
      <c r="I844" t="s">
        <v>5991</v>
      </c>
      <c r="J844" t="s">
        <v>5992</v>
      </c>
      <c r="K844" t="s">
        <v>5993</v>
      </c>
      <c r="L844" t="s">
        <v>1287</v>
      </c>
      <c r="M844" t="s">
        <v>6</v>
      </c>
      <c r="N844">
        <v>16433</v>
      </c>
      <c r="O844" t="s">
        <v>3074</v>
      </c>
      <c r="P844">
        <v>41.714734150127299</v>
      </c>
      <c r="Q844">
        <v>-80.143557888798796</v>
      </c>
      <c r="R844">
        <v>230</v>
      </c>
      <c r="U844" t="s">
        <v>3075</v>
      </c>
      <c r="V844" t="s">
        <v>5991</v>
      </c>
      <c r="W844" t="s">
        <v>3076</v>
      </c>
      <c r="X844" t="s">
        <v>183</v>
      </c>
      <c r="Y844" t="s">
        <v>6</v>
      </c>
      <c r="Z844" t="s">
        <v>184</v>
      </c>
      <c r="AA844">
        <v>44780</v>
      </c>
      <c r="AB844" t="s">
        <v>5994</v>
      </c>
      <c r="AC844" t="s">
        <v>5995</v>
      </c>
      <c r="AD844">
        <v>23</v>
      </c>
      <c r="AJ844" t="s">
        <v>3072</v>
      </c>
    </row>
    <row r="845" spans="1:37">
      <c r="A845">
        <v>3042</v>
      </c>
      <c r="B845" t="s">
        <v>167</v>
      </c>
      <c r="C845" t="s">
        <v>745</v>
      </c>
      <c r="D845" t="s">
        <v>5996</v>
      </c>
      <c r="E845" t="s">
        <v>170</v>
      </c>
      <c r="F845" t="s">
        <v>5997</v>
      </c>
      <c r="G845" t="s">
        <v>5703</v>
      </c>
      <c r="H845" t="s">
        <v>8</v>
      </c>
      <c r="I845" t="s">
        <v>5998</v>
      </c>
      <c r="J845" t="s">
        <v>5999</v>
      </c>
      <c r="K845" t="s">
        <v>3279</v>
      </c>
      <c r="L845" t="s">
        <v>1287</v>
      </c>
      <c r="M845" t="s">
        <v>6</v>
      </c>
      <c r="N845">
        <v>15222</v>
      </c>
      <c r="O845" t="s">
        <v>6000</v>
      </c>
      <c r="P845">
        <v>40.440118680692898</v>
      </c>
      <c r="Q845">
        <v>-80.003446616041103</v>
      </c>
      <c r="R845">
        <v>2573</v>
      </c>
      <c r="U845" t="s">
        <v>6001</v>
      </c>
      <c r="V845" t="s">
        <v>6002</v>
      </c>
      <c r="W845" t="s">
        <v>3279</v>
      </c>
      <c r="X845" t="s">
        <v>1287</v>
      </c>
      <c r="Y845" t="s">
        <v>6</v>
      </c>
      <c r="Z845" t="s">
        <v>184</v>
      </c>
      <c r="AA845">
        <v>44443</v>
      </c>
      <c r="AB845" t="s">
        <v>6003</v>
      </c>
      <c r="AC845" t="s">
        <v>6004</v>
      </c>
      <c r="AD845">
        <v>15</v>
      </c>
      <c r="AE845" t="s">
        <v>6006</v>
      </c>
      <c r="AJ845" t="s">
        <v>6005</v>
      </c>
    </row>
    <row r="846" spans="1:37">
      <c r="A846">
        <v>3043</v>
      </c>
      <c r="B846" t="s">
        <v>167</v>
      </c>
      <c r="C846" t="s">
        <v>745</v>
      </c>
      <c r="D846" t="s">
        <v>6007</v>
      </c>
      <c r="E846" t="s">
        <v>170</v>
      </c>
      <c r="F846" t="s">
        <v>6008</v>
      </c>
      <c r="G846" t="s">
        <v>5724</v>
      </c>
      <c r="H846" t="s">
        <v>6009</v>
      </c>
      <c r="I846" t="s">
        <v>6010</v>
      </c>
      <c r="J846" t="s">
        <v>6011</v>
      </c>
      <c r="K846" t="s">
        <v>6012</v>
      </c>
      <c r="L846" t="s">
        <v>753</v>
      </c>
      <c r="M846" t="s">
        <v>6</v>
      </c>
      <c r="N846" t="s">
        <v>6013</v>
      </c>
      <c r="O846" t="s">
        <v>6014</v>
      </c>
      <c r="P846">
        <v>42.244432084595303</v>
      </c>
      <c r="Q846">
        <v>-71.434142989010496</v>
      </c>
      <c r="S846">
        <v>3000</v>
      </c>
      <c r="T846" t="s">
        <v>1095</v>
      </c>
      <c r="U846" t="s">
        <v>6007</v>
      </c>
      <c r="V846" t="s">
        <v>6010</v>
      </c>
      <c r="W846" t="s">
        <v>6015</v>
      </c>
      <c r="X846" t="s">
        <v>1589</v>
      </c>
      <c r="Y846" t="s">
        <v>918</v>
      </c>
      <c r="Z846" t="s">
        <v>184</v>
      </c>
      <c r="AA846">
        <v>44797</v>
      </c>
      <c r="AB846" t="s">
        <v>6016</v>
      </c>
      <c r="AC846" t="s">
        <v>6017</v>
      </c>
      <c r="AD846">
        <v>27</v>
      </c>
      <c r="AJ846" t="s">
        <v>6018</v>
      </c>
    </row>
    <row r="847" spans="1:37">
      <c r="A847">
        <v>3044</v>
      </c>
      <c r="B847" t="s">
        <v>6828</v>
      </c>
      <c r="C847" t="s">
        <v>745</v>
      </c>
      <c r="D847" t="s">
        <v>6855</v>
      </c>
      <c r="E847" t="s">
        <v>197</v>
      </c>
      <c r="F847" t="s">
        <v>6855</v>
      </c>
      <c r="G847" t="s">
        <v>5779</v>
      </c>
      <c r="H847" t="s">
        <v>6858</v>
      </c>
      <c r="I847" t="s">
        <v>6971</v>
      </c>
      <c r="J847" t="s">
        <v>6856</v>
      </c>
      <c r="K847" t="s">
        <v>1313</v>
      </c>
      <c r="L847" t="s">
        <v>249</v>
      </c>
      <c r="M847" t="s">
        <v>6</v>
      </c>
      <c r="N847" t="s">
        <v>6857</v>
      </c>
      <c r="O847" t="s">
        <v>6861</v>
      </c>
      <c r="P847">
        <v>37.782687350217699</v>
      </c>
      <c r="Q847">
        <v>-122.27095993950201</v>
      </c>
      <c r="R847">
        <v>35</v>
      </c>
      <c r="S847">
        <v>500000</v>
      </c>
      <c r="T847" t="s">
        <v>7223</v>
      </c>
      <c r="U847" t="s">
        <v>6855</v>
      </c>
      <c r="V847" t="s">
        <v>6971</v>
      </c>
      <c r="W847" t="s">
        <v>1313</v>
      </c>
      <c r="X847" t="s">
        <v>249</v>
      </c>
      <c r="Y847" t="s">
        <v>6</v>
      </c>
      <c r="Z847" t="s">
        <v>2886</v>
      </c>
      <c r="AA847">
        <v>45334</v>
      </c>
      <c r="AB847" t="s">
        <v>861</v>
      </c>
      <c r="AC847" t="s">
        <v>7225</v>
      </c>
      <c r="AD847">
        <v>26</v>
      </c>
      <c r="AF847" t="s">
        <v>6852</v>
      </c>
      <c r="AH847" t="s">
        <v>6854</v>
      </c>
      <c r="AK847" t="s">
        <v>6853</v>
      </c>
    </row>
    <row r="848" spans="1:37">
      <c r="A848">
        <v>3045</v>
      </c>
      <c r="B848" t="s">
        <v>389</v>
      </c>
      <c r="C848" t="s">
        <v>745</v>
      </c>
      <c r="D848" t="s">
        <v>2154</v>
      </c>
      <c r="E848" t="s">
        <v>197</v>
      </c>
      <c r="F848" t="s">
        <v>6019</v>
      </c>
      <c r="G848" t="s">
        <v>5692</v>
      </c>
      <c r="H848" t="s">
        <v>8</v>
      </c>
      <c r="I848" t="s">
        <v>2155</v>
      </c>
      <c r="J848" t="s">
        <v>6020</v>
      </c>
      <c r="K848" t="s">
        <v>1762</v>
      </c>
      <c r="L848" t="s">
        <v>736</v>
      </c>
      <c r="M848" t="s">
        <v>6</v>
      </c>
      <c r="N848">
        <v>80023</v>
      </c>
      <c r="P848">
        <v>39.970658439831404</v>
      </c>
      <c r="Q848">
        <v>-104.981365876241</v>
      </c>
      <c r="R848">
        <v>125</v>
      </c>
      <c r="S848">
        <v>30</v>
      </c>
      <c r="T848" t="s">
        <v>6021</v>
      </c>
      <c r="U848" t="s">
        <v>2154</v>
      </c>
      <c r="V848" t="s">
        <v>2155</v>
      </c>
      <c r="W848" t="s">
        <v>2157</v>
      </c>
      <c r="X848" t="s">
        <v>736</v>
      </c>
      <c r="Y848" t="s">
        <v>6</v>
      </c>
      <c r="Z848" t="s">
        <v>184</v>
      </c>
      <c r="AA848">
        <v>45096</v>
      </c>
      <c r="AB848" t="s">
        <v>6022</v>
      </c>
      <c r="AC848" t="s">
        <v>6023</v>
      </c>
      <c r="AD848">
        <v>18</v>
      </c>
      <c r="AE848" t="s">
        <v>6024</v>
      </c>
      <c r="AJ848" t="s">
        <v>2162</v>
      </c>
    </row>
    <row r="849" spans="1:36">
      <c r="A849">
        <v>3046</v>
      </c>
      <c r="B849" t="s">
        <v>195</v>
      </c>
      <c r="C849" t="s">
        <v>745</v>
      </c>
      <c r="D849" t="s">
        <v>6025</v>
      </c>
      <c r="E849" t="s">
        <v>170</v>
      </c>
      <c r="F849" t="s">
        <v>6026</v>
      </c>
      <c r="G849" t="s">
        <v>5703</v>
      </c>
      <c r="H849" t="s">
        <v>6027</v>
      </c>
      <c r="I849" t="s">
        <v>6028</v>
      </c>
      <c r="J849" t="s">
        <v>6029</v>
      </c>
      <c r="K849" t="s">
        <v>3002</v>
      </c>
      <c r="L849" t="s">
        <v>855</v>
      </c>
      <c r="M849" t="s">
        <v>6</v>
      </c>
      <c r="N849">
        <v>30906</v>
      </c>
      <c r="O849" t="s">
        <v>6030</v>
      </c>
      <c r="P849">
        <v>33.3695688015058</v>
      </c>
      <c r="Q849">
        <v>-82.0149720309511</v>
      </c>
      <c r="R849">
        <v>100</v>
      </c>
      <c r="U849" t="s">
        <v>6031</v>
      </c>
      <c r="V849" t="s">
        <v>6028</v>
      </c>
      <c r="W849" t="s">
        <v>1434</v>
      </c>
      <c r="X849" t="s">
        <v>1435</v>
      </c>
      <c r="Y849" t="s">
        <v>1436</v>
      </c>
      <c r="Z849" t="s">
        <v>184</v>
      </c>
      <c r="AA849">
        <v>44899</v>
      </c>
      <c r="AB849" t="s">
        <v>1231</v>
      </c>
      <c r="AC849" t="s">
        <v>6032</v>
      </c>
      <c r="AD849">
        <v>28</v>
      </c>
      <c r="AE849" t="s">
        <v>6034</v>
      </c>
      <c r="AJ849" t="s">
        <v>6033</v>
      </c>
    </row>
    <row r="850" spans="1:36">
      <c r="A850">
        <v>3047</v>
      </c>
      <c r="B850" t="s">
        <v>167</v>
      </c>
      <c r="C850" t="s">
        <v>745</v>
      </c>
      <c r="D850" t="s">
        <v>6025</v>
      </c>
      <c r="E850" t="s">
        <v>170</v>
      </c>
      <c r="F850" t="s">
        <v>6035</v>
      </c>
      <c r="G850" t="s">
        <v>5703</v>
      </c>
      <c r="H850" t="s">
        <v>6027</v>
      </c>
      <c r="I850" t="s">
        <v>6028</v>
      </c>
      <c r="J850" t="s">
        <v>6036</v>
      </c>
      <c r="K850" t="s">
        <v>6037</v>
      </c>
      <c r="L850" t="s">
        <v>1347</v>
      </c>
      <c r="M850" t="s">
        <v>6</v>
      </c>
      <c r="N850" t="s">
        <v>6038</v>
      </c>
      <c r="O850" t="s">
        <v>6039</v>
      </c>
      <c r="P850">
        <v>39.8467215526438</v>
      </c>
      <c r="Q850">
        <v>-75.211964959666702</v>
      </c>
      <c r="U850" t="s">
        <v>6031</v>
      </c>
      <c r="V850" t="s">
        <v>6028</v>
      </c>
      <c r="W850" t="s">
        <v>1434</v>
      </c>
      <c r="X850" t="s">
        <v>1435</v>
      </c>
      <c r="Y850" t="s">
        <v>1436</v>
      </c>
      <c r="Z850" t="s">
        <v>184</v>
      </c>
      <c r="AA850">
        <v>45289</v>
      </c>
      <c r="AB850" t="s">
        <v>6040</v>
      </c>
      <c r="AC850" t="s">
        <v>6032</v>
      </c>
      <c r="AD850">
        <v>28</v>
      </c>
      <c r="AJ850" t="s">
        <v>6033</v>
      </c>
    </row>
    <row r="851" spans="1:36">
      <c r="A851">
        <v>3048</v>
      </c>
      <c r="B851" t="s">
        <v>167</v>
      </c>
      <c r="C851" t="s">
        <v>745</v>
      </c>
      <c r="D851" t="s">
        <v>6041</v>
      </c>
      <c r="E851" t="s">
        <v>197</v>
      </c>
      <c r="F851" t="s">
        <v>6042</v>
      </c>
      <c r="G851" t="s">
        <v>5737</v>
      </c>
      <c r="H851" t="s">
        <v>4264</v>
      </c>
      <c r="I851" t="s">
        <v>6043</v>
      </c>
      <c r="J851" t="s">
        <v>6044</v>
      </c>
      <c r="K851" t="s">
        <v>6045</v>
      </c>
      <c r="L851" t="s">
        <v>435</v>
      </c>
      <c r="M851" t="s">
        <v>6</v>
      </c>
      <c r="N851">
        <v>48168</v>
      </c>
      <c r="O851" t="s">
        <v>6046</v>
      </c>
      <c r="P851">
        <v>42.395464082677002</v>
      </c>
      <c r="Q851">
        <v>-83.506983053773595</v>
      </c>
      <c r="R851">
        <v>63</v>
      </c>
      <c r="S851">
        <v>5000</v>
      </c>
      <c r="T851" t="s">
        <v>1095</v>
      </c>
      <c r="U851" t="s">
        <v>6047</v>
      </c>
      <c r="V851" t="s">
        <v>6048</v>
      </c>
      <c r="W851" t="s">
        <v>2113</v>
      </c>
      <c r="X851" t="s">
        <v>1150</v>
      </c>
      <c r="Y851" t="s">
        <v>967</v>
      </c>
      <c r="Z851" t="s">
        <v>184</v>
      </c>
      <c r="AA851">
        <v>44780</v>
      </c>
      <c r="AB851" t="s">
        <v>6049</v>
      </c>
      <c r="AC851" t="s">
        <v>6050</v>
      </c>
      <c r="AD851">
        <v>26</v>
      </c>
      <c r="AE851" t="s">
        <v>6052</v>
      </c>
      <c r="AJ851" t="s">
        <v>6051</v>
      </c>
    </row>
    <row r="852" spans="1:36">
      <c r="A852">
        <v>3049</v>
      </c>
      <c r="B852" t="s">
        <v>230</v>
      </c>
      <c r="C852" t="s">
        <v>745</v>
      </c>
      <c r="D852" t="s">
        <v>6053</v>
      </c>
      <c r="E852" t="s">
        <v>197</v>
      </c>
      <c r="F852" t="s">
        <v>6053</v>
      </c>
      <c r="G852" t="s">
        <v>5737</v>
      </c>
      <c r="H852" t="s">
        <v>4264</v>
      </c>
      <c r="I852" t="s">
        <v>6054</v>
      </c>
      <c r="J852" t="s">
        <v>6055</v>
      </c>
      <c r="K852" t="s">
        <v>2907</v>
      </c>
      <c r="L852" t="s">
        <v>249</v>
      </c>
      <c r="M852" t="s">
        <v>6</v>
      </c>
      <c r="N852">
        <v>92109</v>
      </c>
      <c r="O852" t="s">
        <v>6056</v>
      </c>
      <c r="P852">
        <v>32.771868755488697</v>
      </c>
      <c r="Q852">
        <v>-117.12481740952801</v>
      </c>
      <c r="R852">
        <v>14</v>
      </c>
      <c r="U852" t="s">
        <v>6053</v>
      </c>
      <c r="V852" t="s">
        <v>6054</v>
      </c>
      <c r="W852" t="s">
        <v>2907</v>
      </c>
      <c r="X852" t="s">
        <v>249</v>
      </c>
      <c r="Y852" t="s">
        <v>6</v>
      </c>
      <c r="Z852" t="s">
        <v>184</v>
      </c>
      <c r="AA852">
        <v>44891</v>
      </c>
      <c r="AB852" t="s">
        <v>6057</v>
      </c>
      <c r="AC852" t="s">
        <v>6058</v>
      </c>
      <c r="AD852">
        <v>27</v>
      </c>
      <c r="AE852" t="s">
        <v>6060</v>
      </c>
      <c r="AJ852" t="s">
        <v>6059</v>
      </c>
    </row>
    <row r="853" spans="1:36">
      <c r="A853">
        <v>3050</v>
      </c>
      <c r="B853" t="s">
        <v>167</v>
      </c>
      <c r="C853" t="s">
        <v>745</v>
      </c>
      <c r="D853" t="s">
        <v>4655</v>
      </c>
      <c r="F853" t="s">
        <v>6061</v>
      </c>
      <c r="G853" t="s">
        <v>5703</v>
      </c>
      <c r="H853" t="s">
        <v>5713</v>
      </c>
      <c r="I853" t="s">
        <v>6062</v>
      </c>
      <c r="J853" t="s">
        <v>6063</v>
      </c>
      <c r="K853" t="s">
        <v>4047</v>
      </c>
      <c r="L853" t="s">
        <v>836</v>
      </c>
      <c r="M853" t="s">
        <v>6</v>
      </c>
      <c r="N853">
        <v>26181</v>
      </c>
      <c r="O853" t="s">
        <v>6064</v>
      </c>
      <c r="P853">
        <v>39.266204607944502</v>
      </c>
      <c r="Q853">
        <v>-81.665644227720193</v>
      </c>
      <c r="R853">
        <v>1500</v>
      </c>
      <c r="U853" t="s">
        <v>4655</v>
      </c>
      <c r="V853" t="s">
        <v>6062</v>
      </c>
      <c r="W853" t="s">
        <v>4656</v>
      </c>
      <c r="X853" t="s">
        <v>4652</v>
      </c>
      <c r="Y853" t="s">
        <v>6</v>
      </c>
      <c r="Z853" t="s">
        <v>184</v>
      </c>
      <c r="AA853">
        <v>44780</v>
      </c>
      <c r="AB853" t="s">
        <v>6065</v>
      </c>
      <c r="AC853" t="s">
        <v>6066</v>
      </c>
      <c r="AD853">
        <v>28</v>
      </c>
      <c r="AJ853" t="s">
        <v>6067</v>
      </c>
    </row>
    <row r="854" spans="1:36">
      <c r="A854">
        <v>3051</v>
      </c>
      <c r="B854" t="s">
        <v>230</v>
      </c>
      <c r="C854" t="s">
        <v>745</v>
      </c>
      <c r="D854" t="s">
        <v>6068</v>
      </c>
      <c r="E854" t="s">
        <v>197</v>
      </c>
      <c r="F854" t="s">
        <v>6068</v>
      </c>
      <c r="G854" t="s">
        <v>5703</v>
      </c>
      <c r="H854" t="s">
        <v>6069</v>
      </c>
      <c r="I854" t="s">
        <v>6070</v>
      </c>
      <c r="J854" t="s">
        <v>6071</v>
      </c>
      <c r="K854" t="s">
        <v>6072</v>
      </c>
      <c r="L854" t="s">
        <v>841</v>
      </c>
      <c r="M854" t="s">
        <v>6</v>
      </c>
      <c r="N854">
        <v>60201</v>
      </c>
      <c r="O854" t="s">
        <v>6073</v>
      </c>
      <c r="P854">
        <v>42.050554147766903</v>
      </c>
      <c r="Q854">
        <v>-87.684304686936002</v>
      </c>
      <c r="R854">
        <v>6</v>
      </c>
      <c r="S854">
        <v>1</v>
      </c>
      <c r="T854" t="s">
        <v>1095</v>
      </c>
      <c r="U854" t="s">
        <v>6074</v>
      </c>
      <c r="V854" t="s">
        <v>6070</v>
      </c>
      <c r="W854" t="s">
        <v>6072</v>
      </c>
      <c r="X854" t="s">
        <v>841</v>
      </c>
      <c r="Y854" t="s">
        <v>6</v>
      </c>
      <c r="Z854" t="s">
        <v>184</v>
      </c>
      <c r="AA854">
        <v>44891</v>
      </c>
      <c r="AB854" t="s">
        <v>6075</v>
      </c>
      <c r="AC854" t="s">
        <v>6076</v>
      </c>
      <c r="AD854">
        <v>18</v>
      </c>
      <c r="AJ854" t="s">
        <v>6070</v>
      </c>
    </row>
  </sheetData>
  <phoneticPr fontId="7" type="noConversion"/>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8B6C4-BAD0-409C-8A2E-264106BC3C21}">
  <sheetPr codeName="Sheet7"/>
  <dimension ref="A1"/>
  <sheetViews>
    <sheetView zoomScaleNormal="100" workbookViewId="0">
      <selection activeCell="G23" sqref="G23"/>
    </sheetView>
  </sheetViews>
  <sheetFormatPr defaultColWidth="8.7109375" defaultRowHeight="1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9D1D5-78FF-46EC-BE83-3AD7D68191AB}">
  <sheetPr codeName="Sheet8">
    <tabColor theme="9"/>
  </sheetPr>
  <dimension ref="A1:CM79"/>
  <sheetViews>
    <sheetView zoomScale="115" zoomScaleNormal="115" workbookViewId="0">
      <pane xSplit="4" ySplit="1" topLeftCell="P3" activePane="bottomRight" state="frozen"/>
      <selection pane="topRight" activeCell="E1" sqref="E1"/>
      <selection pane="bottomLeft" activeCell="A2" sqref="A2"/>
      <selection pane="bottomRight" activeCell="U4" sqref="U4"/>
    </sheetView>
  </sheetViews>
  <sheetFormatPr defaultColWidth="9.140625" defaultRowHeight="11.25" customHeight="1"/>
  <cols>
    <col min="1" max="1" width="7" style="52" customWidth="1"/>
    <col min="2" max="2" width="15.140625" style="9" customWidth="1"/>
    <col min="3" max="3" width="13" style="9" customWidth="1"/>
    <col min="4" max="4" width="14.42578125" style="11" customWidth="1"/>
    <col min="5" max="5" width="9.42578125" style="3" customWidth="1"/>
    <col min="6" max="6" width="15.28515625" style="4" customWidth="1"/>
    <col min="7" max="8" width="15.42578125" style="11" customWidth="1"/>
    <col min="9" max="9" width="20.42578125" style="11" customWidth="1"/>
    <col min="10" max="10" width="17.28515625" style="11" customWidth="1"/>
    <col min="11" max="11" width="12.140625" style="11" customWidth="1"/>
    <col min="12" max="12" width="11.42578125" style="9" customWidth="1"/>
    <col min="13" max="13" width="13.42578125" style="9" customWidth="1"/>
    <col min="14" max="14" width="13.7109375" style="9" customWidth="1"/>
    <col min="15" max="15" width="12.42578125" style="12" customWidth="1"/>
    <col min="16" max="16" width="8.7109375" style="51" customWidth="1"/>
    <col min="17" max="17" width="12.7109375" style="51" customWidth="1"/>
    <col min="18" max="18" width="18.7109375" style="16" customWidth="1"/>
    <col min="19" max="19" width="10.140625" style="16" customWidth="1"/>
    <col min="20" max="20" width="14.28515625" style="6" customWidth="1"/>
    <col min="21" max="21" width="18.42578125" style="6" customWidth="1"/>
    <col min="22" max="22" width="27.42578125" style="6" customWidth="1"/>
    <col min="23" max="23" width="13.42578125" style="9" customWidth="1"/>
    <col min="24" max="24" width="13.140625" style="9" customWidth="1"/>
    <col min="25" max="25" width="8.28515625" style="9" customWidth="1"/>
    <col min="26" max="26" width="16.7109375" style="14" customWidth="1"/>
    <col min="27" max="27" width="22.42578125" style="11" customWidth="1"/>
    <col min="28" max="29" width="53" style="11" customWidth="1"/>
    <col min="30" max="31" width="26.42578125" style="3" customWidth="1"/>
    <col min="32" max="32" width="18.7109375" style="3" customWidth="1"/>
    <col min="33" max="33" width="19.140625" style="3" customWidth="1"/>
    <col min="34" max="34" width="21.28515625" style="6" customWidth="1"/>
    <col min="35" max="35" width="46" style="11" customWidth="1"/>
    <col min="36" max="36" width="28.42578125" style="6" customWidth="1"/>
    <col min="37" max="37" width="9.140625" style="6"/>
    <col min="38" max="38" width="15" style="6" customWidth="1"/>
    <col min="39" max="39" width="11" style="6" customWidth="1"/>
    <col min="40" max="16384" width="9.140625" style="6"/>
  </cols>
  <sheetData>
    <row r="1" spans="1:91" s="43" customFormat="1" ht="45">
      <c r="A1" s="127" t="s">
        <v>115</v>
      </c>
      <c r="B1" s="128" t="s">
        <v>139</v>
      </c>
      <c r="C1" s="128" t="s">
        <v>5</v>
      </c>
      <c r="D1" s="128" t="s">
        <v>114</v>
      </c>
      <c r="E1" s="128" t="s">
        <v>140</v>
      </c>
      <c r="F1" s="129" t="s">
        <v>118</v>
      </c>
      <c r="G1" s="128" t="s">
        <v>141</v>
      </c>
      <c r="H1" s="128" t="s">
        <v>137</v>
      </c>
      <c r="I1" s="128" t="s">
        <v>142</v>
      </c>
      <c r="J1" s="128" t="s">
        <v>143</v>
      </c>
      <c r="K1" s="128" t="s">
        <v>119</v>
      </c>
      <c r="L1" s="128" t="s">
        <v>120</v>
      </c>
      <c r="M1" s="128" t="s">
        <v>121</v>
      </c>
      <c r="N1" s="128" t="s">
        <v>144</v>
      </c>
      <c r="O1" s="130" t="s">
        <v>145</v>
      </c>
      <c r="P1" s="131" t="s">
        <v>146</v>
      </c>
      <c r="Q1" s="131" t="s">
        <v>147</v>
      </c>
      <c r="R1" s="132" t="s">
        <v>148</v>
      </c>
      <c r="S1" s="132" t="s">
        <v>124</v>
      </c>
      <c r="T1" s="128" t="s">
        <v>149</v>
      </c>
      <c r="U1" s="128" t="s">
        <v>150</v>
      </c>
      <c r="V1" s="128" t="s">
        <v>151</v>
      </c>
      <c r="W1" s="128" t="s">
        <v>152</v>
      </c>
      <c r="X1" s="128" t="s">
        <v>153</v>
      </c>
      <c r="Y1" s="128" t="s">
        <v>154</v>
      </c>
      <c r="Z1" s="128" t="s">
        <v>155</v>
      </c>
      <c r="AA1" s="133" t="s">
        <v>156</v>
      </c>
      <c r="AB1" s="128" t="s">
        <v>157</v>
      </c>
      <c r="AC1" s="504" t="s">
        <v>158</v>
      </c>
      <c r="AD1" s="134" t="s">
        <v>160</v>
      </c>
      <c r="AE1" s="128" t="s">
        <v>161</v>
      </c>
      <c r="AF1" s="661" t="s">
        <v>162</v>
      </c>
      <c r="AG1" s="661" t="s">
        <v>6095</v>
      </c>
      <c r="AH1" s="661" t="s">
        <v>164</v>
      </c>
    </row>
    <row r="2" spans="1:91" s="50" customFormat="1" ht="90">
      <c r="A2" s="63">
        <v>1001</v>
      </c>
      <c r="B2" s="48" t="s">
        <v>3354</v>
      </c>
      <c r="C2" s="48" t="s">
        <v>168</v>
      </c>
      <c r="D2" s="7" t="s">
        <v>6825</v>
      </c>
      <c r="E2" s="48" t="s">
        <v>197</v>
      </c>
      <c r="F2" s="72" t="s">
        <v>6825</v>
      </c>
      <c r="G2" s="48" t="s">
        <v>6829</v>
      </c>
      <c r="H2" s="48" t="s">
        <v>269</v>
      </c>
      <c r="I2" s="7" t="s">
        <v>6966</v>
      </c>
      <c r="J2" s="7" t="s">
        <v>6827</v>
      </c>
      <c r="K2" s="7" t="s">
        <v>6967</v>
      </c>
      <c r="L2" s="60" t="s">
        <v>249</v>
      </c>
      <c r="M2" s="60" t="s">
        <v>6</v>
      </c>
      <c r="N2" s="60">
        <v>94025</v>
      </c>
      <c r="O2" s="48" t="s">
        <v>6968</v>
      </c>
      <c r="P2" s="313">
        <v>37.478007785523303</v>
      </c>
      <c r="Q2" s="313">
        <v>-122.14251745309799</v>
      </c>
      <c r="R2" s="753">
        <v>40</v>
      </c>
      <c r="S2" s="753">
        <v>0</v>
      </c>
      <c r="T2" s="18"/>
      <c r="U2" s="18" t="s">
        <v>6825</v>
      </c>
      <c r="V2" s="18" t="s">
        <v>6966</v>
      </c>
      <c r="W2" s="60" t="s">
        <v>6825</v>
      </c>
      <c r="X2" s="60" t="s">
        <v>249</v>
      </c>
      <c r="Y2" s="60" t="s">
        <v>6</v>
      </c>
      <c r="Z2" s="60" t="s">
        <v>184</v>
      </c>
      <c r="AA2" s="105">
        <v>45339</v>
      </c>
      <c r="AB2" s="7"/>
      <c r="AC2" s="721" t="s">
        <v>7256</v>
      </c>
      <c r="AD2" s="660">
        <f t="shared" ref="AD2:AD13" si="0">IF(LEN(TRIM(AC2))=0,0,LEN(TRIM(AC2))-LEN(SUBSTITUTE(AC2," ",""))+1)</f>
        <v>27</v>
      </c>
      <c r="AE2" s="18"/>
      <c r="AF2" s="6"/>
      <c r="AG2" s="6"/>
      <c r="AH2" s="6"/>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row>
    <row r="3" spans="1:91" ht="165.75" thickBot="1">
      <c r="A3" s="63">
        <v>1002</v>
      </c>
      <c r="B3" s="48" t="s">
        <v>167</v>
      </c>
      <c r="C3" s="48" t="s">
        <v>168</v>
      </c>
      <c r="D3" s="72" t="s">
        <v>169</v>
      </c>
      <c r="E3" s="48" t="s">
        <v>170</v>
      </c>
      <c r="F3" s="72" t="s">
        <v>171</v>
      </c>
      <c r="G3" s="72" t="s">
        <v>172</v>
      </c>
      <c r="H3" s="72" t="s">
        <v>173</v>
      </c>
      <c r="I3" s="754" t="s">
        <v>174</v>
      </c>
      <c r="J3" s="72" t="s">
        <v>175</v>
      </c>
      <c r="K3" s="72" t="s">
        <v>176</v>
      </c>
      <c r="L3" s="60" t="s">
        <v>177</v>
      </c>
      <c r="M3" s="60" t="s">
        <v>6</v>
      </c>
      <c r="N3" s="60">
        <v>89047</v>
      </c>
      <c r="O3" s="48" t="s">
        <v>178</v>
      </c>
      <c r="P3" s="103">
        <v>37.740208000000003</v>
      </c>
      <c r="Q3" s="103">
        <v>-117.79231900000001</v>
      </c>
      <c r="R3" s="274">
        <v>75</v>
      </c>
      <c r="S3" s="112">
        <v>940</v>
      </c>
      <c r="T3" s="72" t="s">
        <v>179</v>
      </c>
      <c r="U3" s="76" t="s">
        <v>7257</v>
      </c>
      <c r="V3" s="755" t="s">
        <v>174</v>
      </c>
      <c r="W3" s="76" t="s">
        <v>182</v>
      </c>
      <c r="X3" s="60" t="s">
        <v>183</v>
      </c>
      <c r="Y3" s="60" t="s">
        <v>6</v>
      </c>
      <c r="Z3" s="60" t="s">
        <v>184</v>
      </c>
      <c r="AA3" s="105">
        <v>44417</v>
      </c>
      <c r="AB3" s="72" t="s">
        <v>185</v>
      </c>
      <c r="AC3" s="505" t="s">
        <v>186</v>
      </c>
      <c r="AD3" s="657">
        <f t="shared" si="0"/>
        <v>27</v>
      </c>
      <c r="AE3" s="72" t="s">
        <v>187</v>
      </c>
      <c r="AF3" s="50"/>
      <c r="AH3" s="3"/>
    </row>
    <row r="4" spans="1:91" s="11" customFormat="1" ht="141" customHeight="1" thickBot="1">
      <c r="A4" s="63">
        <v>1003</v>
      </c>
      <c r="B4" s="359" t="s">
        <v>167</v>
      </c>
      <c r="C4" s="359" t="s">
        <v>168</v>
      </c>
      <c r="D4" s="358" t="s">
        <v>169</v>
      </c>
      <c r="E4" s="359" t="s">
        <v>170</v>
      </c>
      <c r="F4" s="358" t="s">
        <v>188</v>
      </c>
      <c r="G4" s="358" t="s">
        <v>172</v>
      </c>
      <c r="H4" s="358" t="s">
        <v>189</v>
      </c>
      <c r="I4" s="675" t="s">
        <v>174</v>
      </c>
      <c r="J4" s="557" t="s">
        <v>190</v>
      </c>
      <c r="K4" s="557" t="s">
        <v>191</v>
      </c>
      <c r="L4" s="355" t="s">
        <v>183</v>
      </c>
      <c r="M4" s="355" t="s">
        <v>6</v>
      </c>
      <c r="N4" s="355">
        <v>28086</v>
      </c>
      <c r="O4" s="676" t="s">
        <v>192</v>
      </c>
      <c r="P4" s="536">
        <v>35.220465735874697</v>
      </c>
      <c r="Q4" s="536">
        <v>-81.341652675492199</v>
      </c>
      <c r="R4" s="678">
        <v>170</v>
      </c>
      <c r="S4" s="554"/>
      <c r="T4" s="557"/>
      <c r="U4" s="354" t="s">
        <v>7257</v>
      </c>
      <c r="V4" s="544" t="s">
        <v>174</v>
      </c>
      <c r="W4" s="354" t="s">
        <v>182</v>
      </c>
      <c r="X4" s="355" t="s">
        <v>183</v>
      </c>
      <c r="Y4" s="355" t="s">
        <v>6</v>
      </c>
      <c r="Z4" s="355" t="s">
        <v>184</v>
      </c>
      <c r="AA4" s="356">
        <v>44417</v>
      </c>
      <c r="AB4" s="557" t="s">
        <v>193</v>
      </c>
      <c r="AC4" s="358" t="s">
        <v>186</v>
      </c>
      <c r="AD4" s="359">
        <f t="shared" si="0"/>
        <v>27</v>
      </c>
      <c r="AE4" s="557" t="s">
        <v>194</v>
      </c>
      <c r="AF4" s="6"/>
      <c r="AG4" s="6"/>
      <c r="AH4" s="6"/>
    </row>
    <row r="5" spans="1:91" ht="105.75" thickBot="1">
      <c r="A5" s="63">
        <v>1004</v>
      </c>
      <c r="B5" s="48" t="s">
        <v>195</v>
      </c>
      <c r="C5" s="48" t="s">
        <v>168</v>
      </c>
      <c r="D5" s="72" t="s">
        <v>196</v>
      </c>
      <c r="E5" s="48" t="s">
        <v>197</v>
      </c>
      <c r="F5" s="72" t="s">
        <v>198</v>
      </c>
      <c r="G5" s="72" t="s">
        <v>172</v>
      </c>
      <c r="H5" s="72" t="s">
        <v>199</v>
      </c>
      <c r="I5" s="674" t="s">
        <v>200</v>
      </c>
      <c r="J5" s="72" t="s">
        <v>201</v>
      </c>
      <c r="K5" s="72"/>
      <c r="L5" s="60" t="s">
        <v>155</v>
      </c>
      <c r="M5" s="60" t="s">
        <v>7</v>
      </c>
      <c r="N5" s="60"/>
      <c r="O5" s="48"/>
      <c r="P5" s="408">
        <v>53.536890999999997</v>
      </c>
      <c r="Q5" s="408">
        <v>-80.545652000000004</v>
      </c>
      <c r="R5" s="274">
        <v>250</v>
      </c>
      <c r="S5" s="112">
        <v>8100</v>
      </c>
      <c r="T5" s="72" t="s">
        <v>179</v>
      </c>
      <c r="U5" s="76" t="s">
        <v>196</v>
      </c>
      <c r="V5" s="674" t="s">
        <v>200</v>
      </c>
      <c r="W5" s="76" t="s">
        <v>202</v>
      </c>
      <c r="X5" s="60"/>
      <c r="Y5" s="60" t="s">
        <v>203</v>
      </c>
      <c r="Z5" s="60" t="s">
        <v>184</v>
      </c>
      <c r="AA5" s="105">
        <v>44930</v>
      </c>
      <c r="AB5" s="72" t="s">
        <v>204</v>
      </c>
      <c r="AC5" s="510" t="s">
        <v>205</v>
      </c>
      <c r="AD5" s="658">
        <f t="shared" si="0"/>
        <v>29</v>
      </c>
      <c r="AE5" s="72" t="s">
        <v>206</v>
      </c>
      <c r="AF5" s="11"/>
      <c r="AG5" s="11"/>
      <c r="AH5" s="11"/>
    </row>
    <row r="6" spans="1:91" ht="104.65" customHeight="1">
      <c r="A6" s="63">
        <v>1005</v>
      </c>
      <c r="B6" s="529" t="s">
        <v>195</v>
      </c>
      <c r="C6" s="529" t="s">
        <v>168</v>
      </c>
      <c r="D6" s="529" t="s">
        <v>207</v>
      </c>
      <c r="E6" s="529" t="s">
        <v>197</v>
      </c>
      <c r="F6" s="529" t="s">
        <v>208</v>
      </c>
      <c r="G6" s="529" t="s">
        <v>172</v>
      </c>
      <c r="H6" s="529" t="s">
        <v>209</v>
      </c>
      <c r="I6" s="531" t="s">
        <v>210</v>
      </c>
      <c r="J6" s="529"/>
      <c r="K6" s="529" t="s">
        <v>211</v>
      </c>
      <c r="L6" s="529" t="s">
        <v>212</v>
      </c>
      <c r="M6" s="529" t="s">
        <v>7</v>
      </c>
      <c r="N6" s="529"/>
      <c r="O6" s="529"/>
      <c r="P6" s="535">
        <v>48.476151000000002</v>
      </c>
      <c r="Q6" s="535">
        <v>-81.330839999999995</v>
      </c>
      <c r="R6" s="529">
        <v>900</v>
      </c>
      <c r="S6" s="529">
        <v>38000</v>
      </c>
      <c r="T6" s="529" t="s">
        <v>213</v>
      </c>
      <c r="U6" s="529" t="s">
        <v>214</v>
      </c>
      <c r="V6" s="542" t="s">
        <v>210</v>
      </c>
      <c r="W6" s="529" t="s">
        <v>215</v>
      </c>
      <c r="X6" s="529" t="s">
        <v>212</v>
      </c>
      <c r="Y6" s="529" t="s">
        <v>7</v>
      </c>
      <c r="Z6" s="529" t="s">
        <v>184</v>
      </c>
      <c r="AA6" s="546">
        <v>45290</v>
      </c>
      <c r="AB6" s="529" t="s">
        <v>216</v>
      </c>
      <c r="AC6" s="505" t="s">
        <v>217</v>
      </c>
      <c r="AD6" s="348">
        <f t="shared" si="0"/>
        <v>23</v>
      </c>
      <c r="AE6" s="349" t="s">
        <v>218</v>
      </c>
      <c r="AF6" s="6"/>
      <c r="AG6" s="6"/>
    </row>
    <row r="7" spans="1:91" ht="120">
      <c r="A7" s="63">
        <v>1006</v>
      </c>
      <c r="B7" s="48" t="s">
        <v>195</v>
      </c>
      <c r="C7" s="48" t="s">
        <v>168</v>
      </c>
      <c r="D7" s="72" t="s">
        <v>219</v>
      </c>
      <c r="E7" s="48" t="s">
        <v>197</v>
      </c>
      <c r="F7" s="72" t="s">
        <v>220</v>
      </c>
      <c r="G7" s="72" t="s">
        <v>172</v>
      </c>
      <c r="H7" s="72" t="s">
        <v>173</v>
      </c>
      <c r="I7" s="312" t="s">
        <v>221</v>
      </c>
      <c r="J7" s="72"/>
      <c r="K7" s="72" t="s">
        <v>222</v>
      </c>
      <c r="L7" s="60" t="s">
        <v>177</v>
      </c>
      <c r="M7" s="60" t="s">
        <v>6</v>
      </c>
      <c r="N7" s="60">
        <v>89047</v>
      </c>
      <c r="O7" s="48"/>
      <c r="P7" s="103">
        <v>37.752532408556498</v>
      </c>
      <c r="Q7" s="103">
        <v>-117.590624526261</v>
      </c>
      <c r="R7" s="274">
        <v>183</v>
      </c>
      <c r="S7" s="112">
        <v>27400</v>
      </c>
      <c r="T7" s="72" t="s">
        <v>223</v>
      </c>
      <c r="U7" s="72" t="s">
        <v>224</v>
      </c>
      <c r="V7" s="312" t="s">
        <v>221</v>
      </c>
      <c r="W7" s="76" t="s">
        <v>225</v>
      </c>
      <c r="X7" s="60" t="s">
        <v>226</v>
      </c>
      <c r="Y7" s="60" t="s">
        <v>7</v>
      </c>
      <c r="Z7" s="60" t="s">
        <v>184</v>
      </c>
      <c r="AA7" s="105">
        <v>45299</v>
      </c>
      <c r="AB7" s="72" t="s">
        <v>227</v>
      </c>
      <c r="AC7" s="121" t="s">
        <v>228</v>
      </c>
      <c r="AD7" s="659">
        <f t="shared" si="0"/>
        <v>27</v>
      </c>
      <c r="AE7" s="72" t="s">
        <v>229</v>
      </c>
      <c r="AF7" s="6"/>
      <c r="AG7" s="6"/>
    </row>
    <row r="8" spans="1:91" ht="135.75" thickBot="1">
      <c r="A8" s="63">
        <v>1007</v>
      </c>
      <c r="B8" s="48" t="s">
        <v>3354</v>
      </c>
      <c r="C8" s="48" t="s">
        <v>168</v>
      </c>
      <c r="D8" s="72" t="s">
        <v>231</v>
      </c>
      <c r="E8" s="48" t="s">
        <v>197</v>
      </c>
      <c r="F8" s="72" t="s">
        <v>231</v>
      </c>
      <c r="G8" s="72" t="s">
        <v>172</v>
      </c>
      <c r="H8" s="72" t="s">
        <v>232</v>
      </c>
      <c r="I8" s="305" t="s">
        <v>233</v>
      </c>
      <c r="J8" s="72" t="s">
        <v>234</v>
      </c>
      <c r="K8" s="63" t="s">
        <v>225</v>
      </c>
      <c r="L8" s="63" t="s">
        <v>226</v>
      </c>
      <c r="M8" s="63" t="s">
        <v>7</v>
      </c>
      <c r="N8" s="63" t="s">
        <v>235</v>
      </c>
      <c r="O8" s="63" t="s">
        <v>236</v>
      </c>
      <c r="P8" s="291">
        <v>49.282944837346903</v>
      </c>
      <c r="Q8" s="73">
        <v>-123.11915641837101</v>
      </c>
      <c r="R8" s="274">
        <v>4</v>
      </c>
      <c r="S8" s="112">
        <v>2160</v>
      </c>
      <c r="T8" s="72" t="s">
        <v>237</v>
      </c>
      <c r="U8" s="63" t="s">
        <v>238</v>
      </c>
      <c r="V8" s="305" t="s">
        <v>233</v>
      </c>
      <c r="W8" s="63" t="s">
        <v>215</v>
      </c>
      <c r="X8" s="63" t="s">
        <v>212</v>
      </c>
      <c r="Y8" s="63" t="s">
        <v>239</v>
      </c>
      <c r="Z8" s="63" t="s">
        <v>240</v>
      </c>
      <c r="AA8" s="105">
        <v>44774</v>
      </c>
      <c r="AB8" s="63" t="s">
        <v>241</v>
      </c>
      <c r="AC8" s="72" t="s">
        <v>242</v>
      </c>
      <c r="AD8" s="659">
        <f t="shared" si="0"/>
        <v>28</v>
      </c>
      <c r="AE8" s="63" t="s">
        <v>243</v>
      </c>
      <c r="AF8" s="6"/>
      <c r="AG8" s="6"/>
    </row>
    <row r="9" spans="1:91" ht="165.75" thickBot="1">
      <c r="A9" s="63">
        <v>1008</v>
      </c>
      <c r="B9" s="359" t="s">
        <v>3354</v>
      </c>
      <c r="C9" s="359" t="s">
        <v>168</v>
      </c>
      <c r="D9" s="358" t="s">
        <v>244</v>
      </c>
      <c r="E9" s="359" t="s">
        <v>170</v>
      </c>
      <c r="F9" s="358" t="s">
        <v>245</v>
      </c>
      <c r="G9" s="72" t="s">
        <v>172</v>
      </c>
      <c r="H9" s="72" t="s">
        <v>173</v>
      </c>
      <c r="I9" s="532" t="s">
        <v>246</v>
      </c>
      <c r="J9" s="358" t="s">
        <v>247</v>
      </c>
      <c r="K9" s="358" t="s">
        <v>248</v>
      </c>
      <c r="L9" s="355" t="s">
        <v>249</v>
      </c>
      <c r="M9" s="355" t="s">
        <v>6</v>
      </c>
      <c r="N9" s="355">
        <v>92251</v>
      </c>
      <c r="O9" s="48"/>
      <c r="P9" s="536">
        <v>32.848538462017999</v>
      </c>
      <c r="Q9" s="536">
        <v>-115.57108641814899</v>
      </c>
      <c r="R9" s="677">
        <v>50</v>
      </c>
      <c r="S9" s="111">
        <v>5800</v>
      </c>
      <c r="T9" s="72" t="s">
        <v>179</v>
      </c>
      <c r="U9" s="358" t="s">
        <v>244</v>
      </c>
      <c r="V9" s="544" t="s">
        <v>246</v>
      </c>
      <c r="W9" s="354" t="s">
        <v>250</v>
      </c>
      <c r="X9" s="355" t="s">
        <v>251</v>
      </c>
      <c r="Y9" s="355" t="s">
        <v>252</v>
      </c>
      <c r="Z9" s="48" t="s">
        <v>184</v>
      </c>
      <c r="AA9" s="105">
        <v>44865</v>
      </c>
      <c r="AB9" s="679" t="s">
        <v>253</v>
      </c>
      <c r="AC9" s="107" t="s">
        <v>254</v>
      </c>
      <c r="AD9" s="659">
        <f t="shared" si="0"/>
        <v>21</v>
      </c>
      <c r="AE9" s="358" t="s">
        <v>255</v>
      </c>
      <c r="AF9" s="6"/>
      <c r="AG9" s="6"/>
    </row>
    <row r="10" spans="1:91" s="11" customFormat="1" ht="175.9" customHeight="1" thickBot="1">
      <c r="A10" s="63">
        <v>1009</v>
      </c>
      <c r="B10" s="359" t="s">
        <v>3354</v>
      </c>
      <c r="C10" s="359" t="s">
        <v>168</v>
      </c>
      <c r="D10" s="358" t="s">
        <v>256</v>
      </c>
      <c r="E10" s="359" t="s">
        <v>197</v>
      </c>
      <c r="F10" s="358" t="s">
        <v>257</v>
      </c>
      <c r="G10" s="358" t="s">
        <v>172</v>
      </c>
      <c r="H10" s="358" t="s">
        <v>189</v>
      </c>
      <c r="I10" s="532" t="s">
        <v>258</v>
      </c>
      <c r="J10" s="72" t="s">
        <v>259</v>
      </c>
      <c r="K10" s="358" t="s">
        <v>260</v>
      </c>
      <c r="L10" s="355" t="s">
        <v>155</v>
      </c>
      <c r="M10" s="355" t="s">
        <v>7</v>
      </c>
      <c r="N10" s="355" t="s">
        <v>261</v>
      </c>
      <c r="O10" s="359" t="s">
        <v>262</v>
      </c>
      <c r="P10" s="536">
        <v>45.502541593809703</v>
      </c>
      <c r="Q10" s="536">
        <v>-73.565493402168897</v>
      </c>
      <c r="R10" s="538"/>
      <c r="S10" s="539">
        <v>5727</v>
      </c>
      <c r="T10" s="358" t="s">
        <v>179</v>
      </c>
      <c r="U10" s="358" t="s">
        <v>256</v>
      </c>
      <c r="V10" s="532" t="s">
        <v>258</v>
      </c>
      <c r="W10" s="358" t="s">
        <v>260</v>
      </c>
      <c r="X10" s="355" t="s">
        <v>155</v>
      </c>
      <c r="Y10" s="355" t="s">
        <v>7</v>
      </c>
      <c r="Z10" s="355" t="s">
        <v>184</v>
      </c>
      <c r="AA10" s="356">
        <v>44417</v>
      </c>
      <c r="AB10" s="72" t="s">
        <v>263</v>
      </c>
      <c r="AC10" s="358" t="s">
        <v>264</v>
      </c>
      <c r="AD10" s="659">
        <f t="shared" si="0"/>
        <v>24</v>
      </c>
      <c r="AE10" s="358" t="s">
        <v>265</v>
      </c>
      <c r="AF10" s="6"/>
      <c r="AG10" s="6"/>
      <c r="AH10" s="6"/>
    </row>
    <row r="11" spans="1:91" ht="144.75" customHeight="1" thickBot="1">
      <c r="A11" s="63">
        <v>1010</v>
      </c>
      <c r="B11" s="530" t="s">
        <v>266</v>
      </c>
      <c r="C11" s="530" t="s">
        <v>168</v>
      </c>
      <c r="D11" s="530" t="s">
        <v>267</v>
      </c>
      <c r="E11" s="530" t="s">
        <v>197</v>
      </c>
      <c r="F11" s="530" t="s">
        <v>268</v>
      </c>
      <c r="G11" s="72" t="s">
        <v>172</v>
      </c>
      <c r="H11" s="72" t="s">
        <v>269</v>
      </c>
      <c r="I11" s="534" t="s">
        <v>270</v>
      </c>
      <c r="J11" s="530" t="s">
        <v>271</v>
      </c>
      <c r="K11" s="530" t="s">
        <v>272</v>
      </c>
      <c r="L11" s="530" t="s">
        <v>249</v>
      </c>
      <c r="M11" s="530" t="s">
        <v>6</v>
      </c>
      <c r="N11" s="530"/>
      <c r="O11" s="48"/>
      <c r="P11" s="530">
        <v>33.313056000000003</v>
      </c>
      <c r="Q11" s="537">
        <v>-115.834444</v>
      </c>
      <c r="R11" s="537">
        <v>220</v>
      </c>
      <c r="S11" s="112">
        <v>20000</v>
      </c>
      <c r="T11" s="72" t="s">
        <v>273</v>
      </c>
      <c r="U11" s="530" t="s">
        <v>267</v>
      </c>
      <c r="V11" s="543" t="s">
        <v>274</v>
      </c>
      <c r="W11" s="530" t="s">
        <v>275</v>
      </c>
      <c r="X11" s="530" t="s">
        <v>249</v>
      </c>
      <c r="Y11" s="530" t="s">
        <v>6</v>
      </c>
      <c r="Z11" s="60" t="s">
        <v>184</v>
      </c>
      <c r="AA11" s="105">
        <v>45289</v>
      </c>
      <c r="AB11" s="549" t="s">
        <v>276</v>
      </c>
      <c r="AC11" s="358" t="s">
        <v>277</v>
      </c>
      <c r="AD11" s="659">
        <f t="shared" si="0"/>
        <v>25</v>
      </c>
      <c r="AE11" s="349"/>
      <c r="AF11" s="11"/>
      <c r="AG11" s="11"/>
      <c r="AH11" s="11"/>
    </row>
    <row r="12" spans="1:91" s="18" customFormat="1" ht="144.75" customHeight="1">
      <c r="A12" s="63">
        <v>1011</v>
      </c>
      <c r="B12" s="529" t="s">
        <v>195</v>
      </c>
      <c r="C12" s="529" t="s">
        <v>168</v>
      </c>
      <c r="D12" s="529" t="s">
        <v>278</v>
      </c>
      <c r="E12" s="529" t="s">
        <v>197</v>
      </c>
      <c r="F12" s="529" t="s">
        <v>279</v>
      </c>
      <c r="G12" s="529" t="s">
        <v>172</v>
      </c>
      <c r="H12" s="529" t="s">
        <v>232</v>
      </c>
      <c r="I12" s="533" t="s">
        <v>280</v>
      </c>
      <c r="J12" s="72"/>
      <c r="K12" s="529" t="s">
        <v>281</v>
      </c>
      <c r="L12" s="529" t="s">
        <v>282</v>
      </c>
      <c r="M12" s="529" t="s">
        <v>7</v>
      </c>
      <c r="N12" s="529" t="s">
        <v>283</v>
      </c>
      <c r="O12" s="529" t="s">
        <v>284</v>
      </c>
      <c r="P12" s="535">
        <v>63.548011780000003</v>
      </c>
      <c r="Q12" s="535">
        <v>-116.7405737</v>
      </c>
      <c r="R12" s="529">
        <v>90</v>
      </c>
      <c r="S12" s="529">
        <v>685</v>
      </c>
      <c r="T12" s="529" t="s">
        <v>285</v>
      </c>
      <c r="U12" s="529" t="s">
        <v>278</v>
      </c>
      <c r="V12" s="543" t="s">
        <v>280</v>
      </c>
      <c r="W12" s="529" t="s">
        <v>286</v>
      </c>
      <c r="X12" s="529" t="s">
        <v>212</v>
      </c>
      <c r="Y12" s="529" t="s">
        <v>7</v>
      </c>
      <c r="Z12" s="529" t="s">
        <v>184</v>
      </c>
      <c r="AA12" s="547">
        <v>45289</v>
      </c>
      <c r="AB12" s="311" t="s">
        <v>287</v>
      </c>
      <c r="AC12" s="349" t="s">
        <v>288</v>
      </c>
      <c r="AD12" s="659">
        <f t="shared" si="0"/>
        <v>26</v>
      </c>
      <c r="AE12" s="349" t="s">
        <v>289</v>
      </c>
      <c r="AF12" s="6"/>
      <c r="AG12" s="6"/>
      <c r="AH12" s="6"/>
    </row>
    <row r="13" spans="1:91" s="18" customFormat="1" ht="144.75" customHeight="1">
      <c r="A13" s="63">
        <v>1012</v>
      </c>
      <c r="B13" s="48" t="s">
        <v>195</v>
      </c>
      <c r="C13" s="48" t="s">
        <v>168</v>
      </c>
      <c r="D13" s="72" t="s">
        <v>290</v>
      </c>
      <c r="E13" s="48" t="s">
        <v>197</v>
      </c>
      <c r="F13" s="72" t="s">
        <v>291</v>
      </c>
      <c r="G13" s="72" t="s">
        <v>172</v>
      </c>
      <c r="H13" s="72" t="s">
        <v>292</v>
      </c>
      <c r="I13" s="312" t="s">
        <v>293</v>
      </c>
      <c r="J13" s="72" t="s">
        <v>294</v>
      </c>
      <c r="K13" s="72" t="s">
        <v>295</v>
      </c>
      <c r="L13" s="60" t="s">
        <v>226</v>
      </c>
      <c r="M13" s="60" t="s">
        <v>7</v>
      </c>
      <c r="N13" s="60"/>
      <c r="O13" s="48" t="s">
        <v>296</v>
      </c>
      <c r="P13" s="103">
        <v>54.446905300997301</v>
      </c>
      <c r="Q13" s="103">
        <v>-124.255666556428</v>
      </c>
      <c r="R13" s="274"/>
      <c r="S13" s="112">
        <v>59100</v>
      </c>
      <c r="T13" s="72" t="s">
        <v>297</v>
      </c>
      <c r="U13" s="72" t="s">
        <v>298</v>
      </c>
      <c r="V13" s="258" t="s">
        <v>293</v>
      </c>
      <c r="W13" s="76" t="s">
        <v>225</v>
      </c>
      <c r="X13" s="60" t="s">
        <v>226</v>
      </c>
      <c r="Y13" s="60" t="s">
        <v>7</v>
      </c>
      <c r="Z13" s="60" t="s">
        <v>184</v>
      </c>
      <c r="AA13" s="105">
        <v>45095</v>
      </c>
      <c r="AB13" s="72" t="s">
        <v>299</v>
      </c>
      <c r="AC13" s="349" t="s">
        <v>300</v>
      </c>
      <c r="AD13" s="659">
        <f t="shared" si="0"/>
        <v>30</v>
      </c>
      <c r="AE13" s="72" t="s">
        <v>301</v>
      </c>
    </row>
    <row r="14" spans="1:91" ht="150">
      <c r="A14" s="63">
        <v>1013</v>
      </c>
      <c r="B14" t="s">
        <v>195</v>
      </c>
      <c r="C14" t="s">
        <v>168</v>
      </c>
      <c r="D14" t="s">
        <v>302</v>
      </c>
      <c r="E14" t="s">
        <v>197</v>
      </c>
      <c r="F14" s="1" t="s">
        <v>303</v>
      </c>
      <c r="G14" s="1" t="s">
        <v>172</v>
      </c>
      <c r="H14" s="1" t="s">
        <v>199</v>
      </c>
      <c r="I14" s="368" t="s">
        <v>304</v>
      </c>
      <c r="J14" t="s">
        <v>305</v>
      </c>
      <c r="K14" t="s">
        <v>305</v>
      </c>
      <c r="L14" t="s">
        <v>212</v>
      </c>
      <c r="M14" t="s">
        <v>7</v>
      </c>
      <c r="N14"/>
      <c r="O14"/>
      <c r="P14">
        <v>52.6</v>
      </c>
      <c r="Q14">
        <v>-93.37</v>
      </c>
      <c r="R14">
        <v>132</v>
      </c>
      <c r="S14">
        <v>160000</v>
      </c>
      <c r="T14" s="1" t="s">
        <v>179</v>
      </c>
      <c r="U14" t="s">
        <v>302</v>
      </c>
      <c r="V14" s="370" t="s">
        <v>306</v>
      </c>
      <c r="W14" t="s">
        <v>307</v>
      </c>
      <c r="X14" t="s">
        <v>212</v>
      </c>
      <c r="Y14" t="s">
        <v>308</v>
      </c>
      <c r="Z14" s="82" t="s">
        <v>184</v>
      </c>
      <c r="AA14" s="369">
        <v>45291</v>
      </c>
      <c r="AB14" s="1" t="s">
        <v>309</v>
      </c>
      <c r="AC14" s="505" t="s">
        <v>310</v>
      </c>
      <c r="AD14" s="660">
        <f>IF(LEN(TRIM(AC4))=0,0,LEN(TRIM(AC4))-LEN(SUBSTITUTE(AC4," ",""))+1)</f>
        <v>27</v>
      </c>
      <c r="AE14" s="1" t="s">
        <v>311</v>
      </c>
      <c r="AF14" s="18"/>
      <c r="AG14" s="18"/>
      <c r="AH14" s="18"/>
    </row>
    <row r="15" spans="1:91" ht="60">
      <c r="A15" s="63">
        <v>1014</v>
      </c>
      <c r="B15" s="48" t="s">
        <v>167</v>
      </c>
      <c r="C15" s="48" t="s">
        <v>168</v>
      </c>
      <c r="D15" s="72" t="s">
        <v>312</v>
      </c>
      <c r="E15" s="48" t="s">
        <v>170</v>
      </c>
      <c r="F15" s="72" t="s">
        <v>313</v>
      </c>
      <c r="G15" s="72" t="s">
        <v>172</v>
      </c>
      <c r="H15" s="72" t="s">
        <v>314</v>
      </c>
      <c r="I15" s="305" t="s">
        <v>315</v>
      </c>
      <c r="J15" s="72" t="s">
        <v>316</v>
      </c>
      <c r="K15" s="72" t="s">
        <v>317</v>
      </c>
      <c r="L15" s="60" t="s">
        <v>155</v>
      </c>
      <c r="M15" s="60" t="s">
        <v>7</v>
      </c>
      <c r="N15" s="60" t="s">
        <v>318</v>
      </c>
      <c r="O15" s="48" t="s">
        <v>319</v>
      </c>
      <c r="P15" s="103">
        <v>48.213816914046603</v>
      </c>
      <c r="Q15" s="103">
        <v>-78.828334002272499</v>
      </c>
      <c r="R15" s="250">
        <v>1280</v>
      </c>
      <c r="S15" s="111">
        <v>40000</v>
      </c>
      <c r="T15" s="72" t="s">
        <v>297</v>
      </c>
      <c r="U15" s="76" t="s">
        <v>312</v>
      </c>
      <c r="V15" s="258" t="s">
        <v>320</v>
      </c>
      <c r="W15" s="76" t="s">
        <v>321</v>
      </c>
      <c r="X15" s="60" t="s">
        <v>322</v>
      </c>
      <c r="Y15" s="60" t="s">
        <v>323</v>
      </c>
      <c r="Z15" s="60" t="s">
        <v>184</v>
      </c>
      <c r="AA15" s="105">
        <v>44421</v>
      </c>
      <c r="AB15" s="72" t="s">
        <v>324</v>
      </c>
      <c r="AC15" s="121" t="s">
        <v>325</v>
      </c>
      <c r="AD15" s="292">
        <f t="shared" ref="AD15:AD46" si="1">IF(LEN(TRIM(AC15))=0,0,LEN(TRIM(AC15))-LEN(SUBSTITUTE(AC15," ",""))+1)</f>
        <v>30</v>
      </c>
      <c r="AE15" s="72"/>
      <c r="AF15" s="6"/>
      <c r="AG15" s="6"/>
    </row>
    <row r="16" spans="1:91" ht="60">
      <c r="A16" s="63">
        <v>1015</v>
      </c>
      <c r="B16" s="48" t="s">
        <v>167</v>
      </c>
      <c r="C16" s="48" t="s">
        <v>168</v>
      </c>
      <c r="D16" s="72" t="s">
        <v>312</v>
      </c>
      <c r="E16" s="48" t="s">
        <v>170</v>
      </c>
      <c r="F16" s="72" t="s">
        <v>313</v>
      </c>
      <c r="G16" s="72" t="s">
        <v>172</v>
      </c>
      <c r="H16" s="72" t="s">
        <v>326</v>
      </c>
      <c r="I16" s="305" t="s">
        <v>315</v>
      </c>
      <c r="J16" s="72" t="s">
        <v>316</v>
      </c>
      <c r="K16" s="72" t="s">
        <v>317</v>
      </c>
      <c r="L16" s="60" t="s">
        <v>155</v>
      </c>
      <c r="M16" s="60" t="s">
        <v>7</v>
      </c>
      <c r="N16" s="60" t="s">
        <v>318</v>
      </c>
      <c r="O16" s="48" t="s">
        <v>319</v>
      </c>
      <c r="P16" s="103">
        <v>48.213816914046603</v>
      </c>
      <c r="Q16" s="103">
        <v>-78.828334002272499</v>
      </c>
      <c r="R16" s="250">
        <v>1280</v>
      </c>
      <c r="S16" s="111">
        <v>827</v>
      </c>
      <c r="T16" s="72" t="s">
        <v>237</v>
      </c>
      <c r="U16" s="76" t="s">
        <v>312</v>
      </c>
      <c r="V16" s="258" t="s">
        <v>320</v>
      </c>
      <c r="W16" s="76" t="s">
        <v>321</v>
      </c>
      <c r="X16" s="60" t="s">
        <v>322</v>
      </c>
      <c r="Y16" s="60" t="s">
        <v>323</v>
      </c>
      <c r="Z16" s="60" t="s">
        <v>184</v>
      </c>
      <c r="AA16" s="105">
        <v>44421</v>
      </c>
      <c r="AB16" s="72" t="s">
        <v>327</v>
      </c>
      <c r="AC16" s="505" t="s">
        <v>325</v>
      </c>
      <c r="AD16" s="660">
        <f t="shared" si="1"/>
        <v>30</v>
      </c>
      <c r="AE16" s="72" t="s">
        <v>328</v>
      </c>
      <c r="AF16" s="6"/>
      <c r="AG16" s="6"/>
    </row>
    <row r="17" spans="1:33" ht="165">
      <c r="A17" s="63">
        <v>1016</v>
      </c>
      <c r="B17" s="48" t="s">
        <v>167</v>
      </c>
      <c r="C17" s="48" t="s">
        <v>168</v>
      </c>
      <c r="D17" s="72" t="s">
        <v>312</v>
      </c>
      <c r="E17" s="48" t="s">
        <v>170</v>
      </c>
      <c r="F17" s="72" t="s">
        <v>329</v>
      </c>
      <c r="G17" s="72" t="s">
        <v>172</v>
      </c>
      <c r="H17" s="72" t="s">
        <v>330</v>
      </c>
      <c r="I17" s="305" t="s">
        <v>331</v>
      </c>
      <c r="J17" s="72" t="s">
        <v>332</v>
      </c>
      <c r="K17" s="72" t="s">
        <v>333</v>
      </c>
      <c r="L17" s="60" t="s">
        <v>212</v>
      </c>
      <c r="M17" s="60" t="s">
        <v>7</v>
      </c>
      <c r="N17" s="60" t="s">
        <v>334</v>
      </c>
      <c r="O17" s="48" t="s">
        <v>335</v>
      </c>
      <c r="P17" s="103">
        <v>46.586931132891799</v>
      </c>
      <c r="Q17" s="103">
        <v>-80.769922486262203</v>
      </c>
      <c r="R17" s="250">
        <v>2500</v>
      </c>
      <c r="S17" s="111">
        <v>75695</v>
      </c>
      <c r="T17" s="72" t="s">
        <v>336</v>
      </c>
      <c r="U17" s="76" t="s">
        <v>312</v>
      </c>
      <c r="V17" s="258" t="s">
        <v>320</v>
      </c>
      <c r="W17" s="76" t="s">
        <v>321</v>
      </c>
      <c r="X17" s="60" t="s">
        <v>322</v>
      </c>
      <c r="Y17" s="60" t="s">
        <v>323</v>
      </c>
      <c r="Z17" s="60" t="s">
        <v>184</v>
      </c>
      <c r="AA17" s="105">
        <v>44421</v>
      </c>
      <c r="AB17" s="72" t="s">
        <v>337</v>
      </c>
      <c r="AC17" s="121" t="s">
        <v>325</v>
      </c>
      <c r="AD17" s="292">
        <f t="shared" si="1"/>
        <v>30</v>
      </c>
      <c r="AE17" s="72" t="s">
        <v>338</v>
      </c>
      <c r="AF17" s="6"/>
      <c r="AG17" s="6"/>
    </row>
    <row r="18" spans="1:33" ht="105">
      <c r="A18" s="63">
        <v>1017</v>
      </c>
      <c r="B18" s="48" t="s">
        <v>195</v>
      </c>
      <c r="C18" s="48" t="s">
        <v>168</v>
      </c>
      <c r="D18" s="72" t="s">
        <v>339</v>
      </c>
      <c r="E18" s="48" t="s">
        <v>197</v>
      </c>
      <c r="F18" s="72" t="s">
        <v>340</v>
      </c>
      <c r="G18" s="72" t="s">
        <v>341</v>
      </c>
      <c r="H18" s="72" t="s">
        <v>342</v>
      </c>
      <c r="I18" s="312" t="s">
        <v>343</v>
      </c>
      <c r="J18" s="72"/>
      <c r="K18" s="72" t="s">
        <v>344</v>
      </c>
      <c r="L18" s="60" t="s">
        <v>345</v>
      </c>
      <c r="M18" s="60" t="s">
        <v>6</v>
      </c>
      <c r="N18" s="60"/>
      <c r="O18" s="48"/>
      <c r="P18" s="103">
        <v>64.512432009549599</v>
      </c>
      <c r="Q18" s="103">
        <v>-165.426964405191</v>
      </c>
      <c r="R18" s="274">
        <v>200</v>
      </c>
      <c r="S18" s="112">
        <f>60000*0.95</f>
        <v>57000</v>
      </c>
      <c r="T18" s="72" t="s">
        <v>346</v>
      </c>
      <c r="U18" s="76" t="s">
        <v>339</v>
      </c>
      <c r="V18" s="258" t="s">
        <v>343</v>
      </c>
      <c r="W18" s="76" t="s">
        <v>347</v>
      </c>
      <c r="X18" s="60" t="s">
        <v>345</v>
      </c>
      <c r="Y18" s="60" t="s">
        <v>6</v>
      </c>
      <c r="Z18" s="60" t="s">
        <v>184</v>
      </c>
      <c r="AA18" s="105">
        <v>45095</v>
      </c>
      <c r="AB18" s="72" t="s">
        <v>348</v>
      </c>
      <c r="AC18" s="505" t="s">
        <v>349</v>
      </c>
      <c r="AD18" s="660">
        <f t="shared" si="1"/>
        <v>22</v>
      </c>
      <c r="AE18" s="72" t="s">
        <v>350</v>
      </c>
      <c r="AF18" s="6"/>
      <c r="AG18" s="6"/>
    </row>
    <row r="19" spans="1:33" ht="60">
      <c r="A19" s="63">
        <v>1018</v>
      </c>
      <c r="B19" s="48" t="s">
        <v>195</v>
      </c>
      <c r="C19" s="48" t="s">
        <v>168</v>
      </c>
      <c r="D19" s="72" t="s">
        <v>351</v>
      </c>
      <c r="E19" s="48" t="s">
        <v>197</v>
      </c>
      <c r="F19" s="72" t="s">
        <v>352</v>
      </c>
      <c r="G19" s="72" t="s">
        <v>172</v>
      </c>
      <c r="H19" s="72" t="s">
        <v>353</v>
      </c>
      <c r="I19" s="371" t="s">
        <v>354</v>
      </c>
      <c r="J19" s="72" t="s">
        <v>355</v>
      </c>
      <c r="K19" s="72" t="s">
        <v>356</v>
      </c>
      <c r="L19" s="60" t="s">
        <v>212</v>
      </c>
      <c r="M19" s="60" t="s">
        <v>7</v>
      </c>
      <c r="N19" s="60"/>
      <c r="O19" s="48"/>
      <c r="P19" s="408">
        <v>48.382221000000001</v>
      </c>
      <c r="Q19" s="408">
        <v>-89.246099999999998</v>
      </c>
      <c r="R19" s="274"/>
      <c r="S19" s="112"/>
      <c r="T19" s="72"/>
      <c r="U19" s="72" t="s">
        <v>351</v>
      </c>
      <c r="V19" s="370" t="s">
        <v>357</v>
      </c>
      <c r="W19" s="76" t="s">
        <v>358</v>
      </c>
      <c r="X19" s="60" t="s">
        <v>359</v>
      </c>
      <c r="Y19" s="60" t="s">
        <v>252</v>
      </c>
      <c r="Z19" s="60" t="s">
        <v>184</v>
      </c>
      <c r="AA19" s="105">
        <v>45305</v>
      </c>
      <c r="AB19" s="373" t="s">
        <v>360</v>
      </c>
      <c r="AC19" s="72" t="s">
        <v>361</v>
      </c>
      <c r="AD19" s="48">
        <f t="shared" si="1"/>
        <v>24</v>
      </c>
      <c r="AE19" s="72" t="s">
        <v>362</v>
      </c>
      <c r="AF19" s="6"/>
      <c r="AG19" s="6"/>
    </row>
    <row r="20" spans="1:33" ht="105">
      <c r="A20" s="63">
        <v>1019</v>
      </c>
      <c r="B20" s="48" t="s">
        <v>195</v>
      </c>
      <c r="C20" s="48" t="s">
        <v>168</v>
      </c>
      <c r="D20" s="72" t="s">
        <v>363</v>
      </c>
      <c r="E20" s="48" t="s">
        <v>197</v>
      </c>
      <c r="F20" s="72" t="s">
        <v>364</v>
      </c>
      <c r="G20" s="72" t="s">
        <v>172</v>
      </c>
      <c r="H20" s="72" t="s">
        <v>292</v>
      </c>
      <c r="I20" s="312" t="s">
        <v>365</v>
      </c>
      <c r="J20" s="72"/>
      <c r="K20" s="72" t="s">
        <v>366</v>
      </c>
      <c r="L20" s="60" t="s">
        <v>226</v>
      </c>
      <c r="M20" s="60" t="s">
        <v>7</v>
      </c>
      <c r="N20" s="60" t="s">
        <v>367</v>
      </c>
      <c r="O20" s="48"/>
      <c r="P20" s="103">
        <v>58.474410542305598</v>
      </c>
      <c r="Q20" s="103">
        <v>-128.85263188822299</v>
      </c>
      <c r="R20" s="274"/>
      <c r="S20" s="112">
        <v>33000</v>
      </c>
      <c r="T20" s="72" t="s">
        <v>297</v>
      </c>
      <c r="U20" s="72" t="s">
        <v>368</v>
      </c>
      <c r="V20" s="312" t="s">
        <v>369</v>
      </c>
      <c r="W20" s="72" t="s">
        <v>370</v>
      </c>
      <c r="X20" s="48" t="s">
        <v>371</v>
      </c>
      <c r="Y20" s="48" t="s">
        <v>372</v>
      </c>
      <c r="Z20" s="60" t="s">
        <v>184</v>
      </c>
      <c r="AA20" s="105">
        <v>45095</v>
      </c>
      <c r="AB20" s="72" t="s">
        <v>373</v>
      </c>
      <c r="AC20" s="503" t="s">
        <v>374</v>
      </c>
      <c r="AD20" s="656">
        <f t="shared" si="1"/>
        <v>23</v>
      </c>
      <c r="AE20" s="72" t="s">
        <v>375</v>
      </c>
      <c r="AF20" s="6"/>
      <c r="AG20" s="6"/>
    </row>
    <row r="21" spans="1:33" ht="162.4" customHeight="1" thickBot="1">
      <c r="A21" s="63">
        <v>1020</v>
      </c>
      <c r="B21" s="48" t="s">
        <v>195</v>
      </c>
      <c r="C21" s="48" t="s">
        <v>168</v>
      </c>
      <c r="D21" s="72" t="s">
        <v>363</v>
      </c>
      <c r="E21" s="48" t="s">
        <v>197</v>
      </c>
      <c r="F21" s="72" t="s">
        <v>364</v>
      </c>
      <c r="G21" s="72" t="s">
        <v>172</v>
      </c>
      <c r="H21" s="72" t="s">
        <v>376</v>
      </c>
      <c r="I21" s="312" t="s">
        <v>365</v>
      </c>
      <c r="J21" s="72"/>
      <c r="K21" s="72" t="s">
        <v>366</v>
      </c>
      <c r="L21" s="60" t="s">
        <v>226</v>
      </c>
      <c r="M21" s="60" t="s">
        <v>7</v>
      </c>
      <c r="N21" s="60" t="s">
        <v>367</v>
      </c>
      <c r="O21" s="48"/>
      <c r="P21" s="103">
        <v>58.474410542305598</v>
      </c>
      <c r="Q21" s="103">
        <v>-128.85263188822299</v>
      </c>
      <c r="R21" s="274"/>
      <c r="S21" s="112">
        <v>1800</v>
      </c>
      <c r="T21" s="72" t="s">
        <v>237</v>
      </c>
      <c r="U21" s="72" t="s">
        <v>368</v>
      </c>
      <c r="V21" s="312" t="s">
        <v>369</v>
      </c>
      <c r="W21" s="72" t="s">
        <v>370</v>
      </c>
      <c r="X21" s="48" t="s">
        <v>371</v>
      </c>
      <c r="Y21" s="48" t="s">
        <v>372</v>
      </c>
      <c r="Z21" s="60" t="s">
        <v>184</v>
      </c>
      <c r="AA21" s="105">
        <v>45095</v>
      </c>
      <c r="AB21" s="72" t="s">
        <v>373</v>
      </c>
      <c r="AC21" s="72" t="s">
        <v>374</v>
      </c>
      <c r="AD21" s="659">
        <f t="shared" si="1"/>
        <v>23</v>
      </c>
      <c r="AE21" s="72" t="s">
        <v>375</v>
      </c>
      <c r="AF21" s="6"/>
      <c r="AG21" s="6"/>
    </row>
    <row r="22" spans="1:33" ht="60.75" thickBot="1">
      <c r="A22" s="63">
        <v>1021</v>
      </c>
      <c r="B22" s="359" t="s">
        <v>167</v>
      </c>
      <c r="C22" s="359" t="s">
        <v>168</v>
      </c>
      <c r="D22" s="358" t="s">
        <v>377</v>
      </c>
      <c r="E22" s="48" t="s">
        <v>197</v>
      </c>
      <c r="F22" s="358" t="s">
        <v>378</v>
      </c>
      <c r="G22" s="358" t="s">
        <v>341</v>
      </c>
      <c r="H22" s="358" t="s">
        <v>379</v>
      </c>
      <c r="I22" s="673" t="s">
        <v>380</v>
      </c>
      <c r="J22" s="358" t="s">
        <v>381</v>
      </c>
      <c r="K22" s="358" t="s">
        <v>382</v>
      </c>
      <c r="L22" s="355" t="s">
        <v>383</v>
      </c>
      <c r="M22" s="355" t="s">
        <v>6</v>
      </c>
      <c r="N22" s="355">
        <v>84601</v>
      </c>
      <c r="O22" s="359" t="s">
        <v>384</v>
      </c>
      <c r="P22" s="536">
        <v>40.224980320837297</v>
      </c>
      <c r="Q22" s="536">
        <v>-111.713837003827</v>
      </c>
      <c r="R22" s="561"/>
      <c r="S22" s="539">
        <v>2000</v>
      </c>
      <c r="T22" s="76" t="s">
        <v>385</v>
      </c>
      <c r="U22" s="358" t="s">
        <v>377</v>
      </c>
      <c r="V22" s="550" t="s">
        <v>380</v>
      </c>
      <c r="W22" s="358" t="s">
        <v>382</v>
      </c>
      <c r="X22" s="359" t="s">
        <v>383</v>
      </c>
      <c r="Y22" s="48" t="s">
        <v>6</v>
      </c>
      <c r="Z22" s="355" t="s">
        <v>184</v>
      </c>
      <c r="AA22" s="356">
        <v>45289</v>
      </c>
      <c r="AB22" s="358" t="s">
        <v>386</v>
      </c>
      <c r="AC22" s="683" t="s">
        <v>387</v>
      </c>
      <c r="AD22" s="292">
        <f t="shared" si="1"/>
        <v>27</v>
      </c>
      <c r="AE22" s="358" t="s">
        <v>388</v>
      </c>
      <c r="AF22" s="6"/>
      <c r="AG22" s="6"/>
    </row>
    <row r="23" spans="1:33" ht="106.15" customHeight="1">
      <c r="A23" s="63">
        <v>1022</v>
      </c>
      <c r="B23" s="48" t="s">
        <v>389</v>
      </c>
      <c r="C23" s="48" t="s">
        <v>168</v>
      </c>
      <c r="D23" s="72" t="s">
        <v>390</v>
      </c>
      <c r="E23" s="48" t="s">
        <v>197</v>
      </c>
      <c r="F23" s="72" t="s">
        <v>391</v>
      </c>
      <c r="G23" s="72" t="s">
        <v>172</v>
      </c>
      <c r="H23" s="72" t="s">
        <v>326</v>
      </c>
      <c r="I23" s="324" t="s">
        <v>392</v>
      </c>
      <c r="J23" s="72"/>
      <c r="K23" s="72" t="s">
        <v>393</v>
      </c>
      <c r="L23" s="60" t="s">
        <v>115</v>
      </c>
      <c r="M23" s="60" t="s">
        <v>6</v>
      </c>
      <c r="N23" s="60"/>
      <c r="O23" s="48" t="s">
        <v>394</v>
      </c>
      <c r="P23" s="103">
        <v>45.1306766849941</v>
      </c>
      <c r="Q23" s="103">
        <v>-114.3615808717</v>
      </c>
      <c r="R23" s="274">
        <v>38</v>
      </c>
      <c r="S23" s="112">
        <v>1915</v>
      </c>
      <c r="T23" s="72" t="s">
        <v>297</v>
      </c>
      <c r="U23" s="76" t="s">
        <v>390</v>
      </c>
      <c r="V23" s="324" t="s">
        <v>395</v>
      </c>
      <c r="W23" s="76" t="s">
        <v>396</v>
      </c>
      <c r="X23" s="60" t="s">
        <v>397</v>
      </c>
      <c r="Y23" s="60" t="s">
        <v>252</v>
      </c>
      <c r="Z23" s="60" t="s">
        <v>184</v>
      </c>
      <c r="AA23" s="105">
        <v>45092</v>
      </c>
      <c r="AB23" s="72" t="s">
        <v>398</v>
      </c>
      <c r="AC23" s="72" t="s">
        <v>399</v>
      </c>
      <c r="AD23" s="659">
        <f t="shared" si="1"/>
        <v>28</v>
      </c>
      <c r="AE23" s="72" t="s">
        <v>400</v>
      </c>
      <c r="AF23" s="6"/>
      <c r="AG23" s="6"/>
    </row>
    <row r="24" spans="1:33" ht="165">
      <c r="A24" s="63">
        <v>1023</v>
      </c>
      <c r="B24" s="530" t="s">
        <v>195</v>
      </c>
      <c r="C24" s="530" t="s">
        <v>168</v>
      </c>
      <c r="D24" s="530" t="s">
        <v>401</v>
      </c>
      <c r="E24" s="48" t="s">
        <v>197</v>
      </c>
      <c r="F24" s="529" t="s">
        <v>402</v>
      </c>
      <c r="G24" s="529" t="s">
        <v>172</v>
      </c>
      <c r="H24" s="529" t="s">
        <v>269</v>
      </c>
      <c r="I24" s="533" t="s">
        <v>403</v>
      </c>
      <c r="J24" s="530" t="s">
        <v>404</v>
      </c>
      <c r="K24" s="530" t="s">
        <v>405</v>
      </c>
      <c r="L24" s="530" t="s">
        <v>177</v>
      </c>
      <c r="M24" s="530" t="s">
        <v>6</v>
      </c>
      <c r="N24" s="530"/>
      <c r="O24" s="530"/>
      <c r="P24" s="537">
        <v>42.001389000000003</v>
      </c>
      <c r="Q24" s="537">
        <v>-117.996667</v>
      </c>
      <c r="R24" s="530"/>
      <c r="S24" s="540">
        <f>21500000/43/5.23</f>
        <v>95602.29445506692</v>
      </c>
      <c r="T24" s="72" t="s">
        <v>179</v>
      </c>
      <c r="U24" s="530" t="s">
        <v>401</v>
      </c>
      <c r="V24" s="543" t="s">
        <v>403</v>
      </c>
      <c r="W24" s="530" t="s">
        <v>406</v>
      </c>
      <c r="X24" s="530" t="s">
        <v>407</v>
      </c>
      <c r="Y24" s="60" t="s">
        <v>252</v>
      </c>
      <c r="Z24" s="530" t="s">
        <v>184</v>
      </c>
      <c r="AA24" s="548">
        <v>45289</v>
      </c>
      <c r="AB24" s="529" t="s">
        <v>408</v>
      </c>
      <c r="AC24" s="682" t="s">
        <v>409</v>
      </c>
      <c r="AD24" s="659">
        <f t="shared" si="1"/>
        <v>22</v>
      </c>
      <c r="AE24" s="349" t="s">
        <v>410</v>
      </c>
      <c r="AF24" s="6"/>
      <c r="AG24" s="6"/>
    </row>
    <row r="25" spans="1:33" ht="300">
      <c r="A25" s="63">
        <v>1024</v>
      </c>
      <c r="B25" s="48" t="s">
        <v>195</v>
      </c>
      <c r="C25" s="72" t="s">
        <v>168</v>
      </c>
      <c r="D25" s="72" t="s">
        <v>411</v>
      </c>
      <c r="E25" s="48" t="s">
        <v>197</v>
      </c>
      <c r="F25" s="72" t="s">
        <v>411</v>
      </c>
      <c r="G25" s="72" t="s">
        <v>172</v>
      </c>
      <c r="H25" s="72" t="s">
        <v>269</v>
      </c>
      <c r="I25" s="312" t="s">
        <v>412</v>
      </c>
      <c r="J25" s="72" t="s">
        <v>413</v>
      </c>
      <c r="K25" s="48" t="s">
        <v>414</v>
      </c>
      <c r="L25" s="72" t="s">
        <v>249</v>
      </c>
      <c r="M25" s="72" t="s">
        <v>6</v>
      </c>
      <c r="N25" s="72">
        <v>94607</v>
      </c>
      <c r="O25" s="72" t="s">
        <v>415</v>
      </c>
      <c r="P25" s="136">
        <v>37.799999999999997</v>
      </c>
      <c r="Q25" s="136">
        <v>-122.27</v>
      </c>
      <c r="R25" s="136">
        <v>250</v>
      </c>
      <c r="S25" s="136"/>
      <c r="T25" s="72"/>
      <c r="U25" s="72" t="s">
        <v>411</v>
      </c>
      <c r="V25" s="312" t="s">
        <v>412</v>
      </c>
      <c r="W25" s="72" t="s">
        <v>414</v>
      </c>
      <c r="X25" s="72" t="s">
        <v>249</v>
      </c>
      <c r="Y25" s="72" t="s">
        <v>6</v>
      </c>
      <c r="Z25" s="72" t="s">
        <v>184</v>
      </c>
      <c r="AA25" s="137">
        <v>44899</v>
      </c>
      <c r="AB25" s="72" t="s">
        <v>416</v>
      </c>
      <c r="AC25" s="72" t="s">
        <v>417</v>
      </c>
      <c r="AD25" s="659">
        <f t="shared" si="1"/>
        <v>17</v>
      </c>
      <c r="AE25" s="72" t="s">
        <v>418</v>
      </c>
      <c r="AF25" s="11"/>
      <c r="AG25" s="6"/>
    </row>
    <row r="26" spans="1:33" ht="120">
      <c r="A26" s="63">
        <v>1025</v>
      </c>
      <c r="B26" s="48" t="s">
        <v>389</v>
      </c>
      <c r="C26" s="48" t="s">
        <v>168</v>
      </c>
      <c r="D26" s="72" t="s">
        <v>419</v>
      </c>
      <c r="E26" s="48"/>
      <c r="F26" s="72" t="s">
        <v>420</v>
      </c>
      <c r="G26" s="72" t="s">
        <v>172</v>
      </c>
      <c r="H26" s="72" t="s">
        <v>269</v>
      </c>
      <c r="I26" s="312" t="s">
        <v>421</v>
      </c>
      <c r="J26" s="72" t="s">
        <v>422</v>
      </c>
      <c r="K26" s="72" t="s">
        <v>423</v>
      </c>
      <c r="L26" s="60" t="s">
        <v>177</v>
      </c>
      <c r="M26" s="60" t="s">
        <v>6</v>
      </c>
      <c r="N26" s="60"/>
      <c r="O26" s="48" t="s">
        <v>424</v>
      </c>
      <c r="P26" s="103">
        <v>41.569975461099098</v>
      </c>
      <c r="Q26" s="103">
        <v>-117.785810940654</v>
      </c>
      <c r="R26" s="274">
        <v>65</v>
      </c>
      <c r="S26" s="112">
        <v>5640</v>
      </c>
      <c r="T26" s="76" t="s">
        <v>179</v>
      </c>
      <c r="U26" s="72" t="s">
        <v>425</v>
      </c>
      <c r="V26" s="312" t="s">
        <v>426</v>
      </c>
      <c r="W26" s="76" t="s">
        <v>225</v>
      </c>
      <c r="X26" s="60" t="s">
        <v>226</v>
      </c>
      <c r="Y26" s="60" t="s">
        <v>7</v>
      </c>
      <c r="Z26" s="60" t="s">
        <v>184</v>
      </c>
      <c r="AA26" s="105">
        <v>45092</v>
      </c>
      <c r="AB26" s="72" t="s">
        <v>427</v>
      </c>
      <c r="AC26" s="503" t="s">
        <v>428</v>
      </c>
      <c r="AD26" s="659">
        <f t="shared" si="1"/>
        <v>27</v>
      </c>
      <c r="AE26" s="72" t="s">
        <v>429</v>
      </c>
      <c r="AF26" s="11"/>
      <c r="AG26" s="6"/>
    </row>
    <row r="27" spans="1:33" ht="60">
      <c r="A27" s="63">
        <v>1026</v>
      </c>
      <c r="B27" s="48" t="s">
        <v>167</v>
      </c>
      <c r="C27" s="48" t="s">
        <v>168</v>
      </c>
      <c r="D27" s="72" t="s">
        <v>430</v>
      </c>
      <c r="E27" s="48" t="s">
        <v>197</v>
      </c>
      <c r="F27" s="72" t="s">
        <v>431</v>
      </c>
      <c r="G27" s="72" t="s">
        <v>172</v>
      </c>
      <c r="H27" s="72" t="s">
        <v>432</v>
      </c>
      <c r="I27" s="312" t="s">
        <v>433</v>
      </c>
      <c r="J27" s="72"/>
      <c r="K27" s="72" t="s">
        <v>434</v>
      </c>
      <c r="L27" s="60" t="s">
        <v>435</v>
      </c>
      <c r="M27" s="60" t="s">
        <v>6</v>
      </c>
      <c r="N27" s="60"/>
      <c r="O27" s="48" t="s">
        <v>436</v>
      </c>
      <c r="P27" s="103">
        <v>46.750161705646597</v>
      </c>
      <c r="Q27" s="103">
        <v>-87.899989273491897</v>
      </c>
      <c r="R27" s="250">
        <v>200</v>
      </c>
      <c r="S27" s="111">
        <v>19000</v>
      </c>
      <c r="T27" s="72" t="s">
        <v>297</v>
      </c>
      <c r="U27" s="76" t="s">
        <v>430</v>
      </c>
      <c r="V27" s="258" t="s">
        <v>437</v>
      </c>
      <c r="W27" s="76" t="s">
        <v>215</v>
      </c>
      <c r="X27" s="60" t="s">
        <v>212</v>
      </c>
      <c r="Y27" s="60" t="s">
        <v>7</v>
      </c>
      <c r="Z27" s="48" t="s">
        <v>184</v>
      </c>
      <c r="AA27" s="105">
        <v>44422</v>
      </c>
      <c r="AB27" s="72" t="s">
        <v>438</v>
      </c>
      <c r="AC27" s="72" t="s">
        <v>439</v>
      </c>
      <c r="AD27" s="659">
        <f t="shared" si="1"/>
        <v>22</v>
      </c>
      <c r="AE27" s="72" t="s">
        <v>440</v>
      </c>
      <c r="AF27" s="11"/>
      <c r="AG27" s="6"/>
    </row>
    <row r="28" spans="1:33" ht="75">
      <c r="A28" s="63">
        <v>1027</v>
      </c>
      <c r="B28" s="48" t="s">
        <v>167</v>
      </c>
      <c r="C28" s="48" t="s">
        <v>168</v>
      </c>
      <c r="D28" s="72" t="s">
        <v>430</v>
      </c>
      <c r="E28" s="48" t="s">
        <v>197</v>
      </c>
      <c r="F28" s="72" t="s">
        <v>441</v>
      </c>
      <c r="G28" s="72" t="s">
        <v>172</v>
      </c>
      <c r="H28" s="72" t="s">
        <v>314</v>
      </c>
      <c r="I28" s="312" t="s">
        <v>433</v>
      </c>
      <c r="J28" s="72" t="s">
        <v>442</v>
      </c>
      <c r="K28" s="72" t="s">
        <v>443</v>
      </c>
      <c r="L28" s="60" t="s">
        <v>435</v>
      </c>
      <c r="M28" s="60" t="s">
        <v>6</v>
      </c>
      <c r="N28" s="60">
        <v>49814</v>
      </c>
      <c r="O28" s="48" t="s">
        <v>436</v>
      </c>
      <c r="P28" s="103">
        <v>46.484071153945202</v>
      </c>
      <c r="Q28" s="103">
        <v>-87.898236015829994</v>
      </c>
      <c r="R28" s="250">
        <v>200</v>
      </c>
      <c r="S28" s="111">
        <v>19000</v>
      </c>
      <c r="T28" s="72" t="s">
        <v>297</v>
      </c>
      <c r="U28" s="76" t="s">
        <v>430</v>
      </c>
      <c r="V28" s="258" t="s">
        <v>437</v>
      </c>
      <c r="W28" s="76" t="s">
        <v>215</v>
      </c>
      <c r="X28" s="60" t="s">
        <v>212</v>
      </c>
      <c r="Y28" s="60" t="s">
        <v>7</v>
      </c>
      <c r="Z28" s="48" t="s">
        <v>184</v>
      </c>
      <c r="AA28" s="105">
        <v>44422</v>
      </c>
      <c r="AB28" s="72" t="s">
        <v>444</v>
      </c>
      <c r="AC28" s="503" t="s">
        <v>439</v>
      </c>
      <c r="AD28" s="660">
        <f t="shared" si="1"/>
        <v>22</v>
      </c>
      <c r="AE28" s="72" t="s">
        <v>445</v>
      </c>
      <c r="AF28" s="11"/>
      <c r="AG28" s="6"/>
    </row>
    <row r="29" spans="1:33" ht="105.75" thickBot="1">
      <c r="A29" s="63">
        <v>1028</v>
      </c>
      <c r="B29" s="48" t="s">
        <v>3354</v>
      </c>
      <c r="C29" s="48" t="s">
        <v>168</v>
      </c>
      <c r="D29" s="72" t="s">
        <v>446</v>
      </c>
      <c r="E29" s="48" t="s">
        <v>197</v>
      </c>
      <c r="F29" s="72" t="s">
        <v>447</v>
      </c>
      <c r="G29" s="72" t="s">
        <v>172</v>
      </c>
      <c r="H29" s="72" t="s">
        <v>448</v>
      </c>
      <c r="I29" s="312" t="s">
        <v>449</v>
      </c>
      <c r="J29" s="72" t="s">
        <v>450</v>
      </c>
      <c r="K29" s="72" t="s">
        <v>451</v>
      </c>
      <c r="L29" s="60" t="s">
        <v>452</v>
      </c>
      <c r="M29" s="60" t="s">
        <v>7</v>
      </c>
      <c r="N29" s="60"/>
      <c r="O29" s="60" t="s">
        <v>453</v>
      </c>
      <c r="P29" s="103">
        <v>46.200426295978701</v>
      </c>
      <c r="Q29" s="103">
        <v>-67.6328207176917</v>
      </c>
      <c r="R29" s="274"/>
      <c r="S29" s="112"/>
      <c r="T29" s="72"/>
      <c r="U29" s="76" t="s">
        <v>446</v>
      </c>
      <c r="V29" s="312" t="s">
        <v>449</v>
      </c>
      <c r="W29" s="76" t="s">
        <v>454</v>
      </c>
      <c r="X29" s="60" t="s">
        <v>155</v>
      </c>
      <c r="Y29" s="60" t="s">
        <v>7</v>
      </c>
      <c r="Z29" s="60" t="s">
        <v>184</v>
      </c>
      <c r="AA29" s="105">
        <v>44422</v>
      </c>
      <c r="AB29" s="72" t="s">
        <v>455</v>
      </c>
      <c r="AC29" s="72" t="s">
        <v>456</v>
      </c>
      <c r="AD29" s="659">
        <f t="shared" si="1"/>
        <v>22</v>
      </c>
      <c r="AE29" s="72" t="s">
        <v>457</v>
      </c>
      <c r="AF29" s="11"/>
      <c r="AG29" s="6"/>
    </row>
    <row r="30" spans="1:33" ht="105.75" thickBot="1">
      <c r="A30" s="63">
        <v>1029</v>
      </c>
      <c r="B30" s="359" t="s">
        <v>3354</v>
      </c>
      <c r="C30" s="359" t="s">
        <v>168</v>
      </c>
      <c r="D30" s="358" t="s">
        <v>446</v>
      </c>
      <c r="E30" s="359" t="s">
        <v>197</v>
      </c>
      <c r="F30" s="358" t="s">
        <v>458</v>
      </c>
      <c r="G30" s="358" t="s">
        <v>172</v>
      </c>
      <c r="H30" s="358" t="s">
        <v>448</v>
      </c>
      <c r="I30" s="532" t="s">
        <v>449</v>
      </c>
      <c r="J30" s="358" t="s">
        <v>459</v>
      </c>
      <c r="K30" s="358" t="s">
        <v>460</v>
      </c>
      <c r="L30" s="355" t="s">
        <v>452</v>
      </c>
      <c r="M30" s="355" t="s">
        <v>7</v>
      </c>
      <c r="N30" s="60"/>
      <c r="O30" s="60" t="s">
        <v>453</v>
      </c>
      <c r="P30" s="536">
        <v>46.200433721811002</v>
      </c>
      <c r="Q30" s="536">
        <v>-67.632745615840605</v>
      </c>
      <c r="R30" s="538">
        <v>223</v>
      </c>
      <c r="S30" s="539">
        <v>2000</v>
      </c>
      <c r="T30" s="72" t="s">
        <v>461</v>
      </c>
      <c r="U30" s="354" t="s">
        <v>446</v>
      </c>
      <c r="V30" s="532" t="s">
        <v>449</v>
      </c>
      <c r="W30" s="354" t="s">
        <v>454</v>
      </c>
      <c r="X30" s="355" t="s">
        <v>155</v>
      </c>
      <c r="Y30" s="355" t="s">
        <v>7</v>
      </c>
      <c r="Z30" s="355" t="s">
        <v>184</v>
      </c>
      <c r="AA30" s="356">
        <v>45290</v>
      </c>
      <c r="AB30" s="72" t="s">
        <v>462</v>
      </c>
      <c r="AC30" s="503" t="s">
        <v>456</v>
      </c>
      <c r="AD30" s="656">
        <f t="shared" si="1"/>
        <v>22</v>
      </c>
      <c r="AE30" s="72" t="s">
        <v>463</v>
      </c>
      <c r="AF30" s="11"/>
      <c r="AG30" s="6"/>
    </row>
    <row r="31" spans="1:33" ht="60">
      <c r="A31" s="63">
        <v>1030</v>
      </c>
      <c r="B31" s="48" t="s">
        <v>3354</v>
      </c>
      <c r="C31" s="48" t="s">
        <v>168</v>
      </c>
      <c r="D31" s="72" t="s">
        <v>446</v>
      </c>
      <c r="E31" s="48" t="s">
        <v>197</v>
      </c>
      <c r="F31" s="72" t="s">
        <v>464</v>
      </c>
      <c r="G31" s="72" t="s">
        <v>341</v>
      </c>
      <c r="H31" s="72" t="s">
        <v>465</v>
      </c>
      <c r="I31" s="324" t="s">
        <v>449</v>
      </c>
      <c r="J31" s="72" t="s">
        <v>466</v>
      </c>
      <c r="K31" s="72" t="s">
        <v>467</v>
      </c>
      <c r="L31" s="60" t="s">
        <v>155</v>
      </c>
      <c r="M31" s="60" t="s">
        <v>7</v>
      </c>
      <c r="N31" s="60"/>
      <c r="O31" s="60" t="s">
        <v>453</v>
      </c>
      <c r="P31" s="103">
        <v>46.5492379916424</v>
      </c>
      <c r="Q31" s="103">
        <v>-75.504014390923501</v>
      </c>
      <c r="R31" s="274"/>
      <c r="S31" s="112"/>
      <c r="T31" s="72"/>
      <c r="U31" s="76" t="s">
        <v>446</v>
      </c>
      <c r="V31" s="324" t="s">
        <v>449</v>
      </c>
      <c r="W31" s="76" t="s">
        <v>454</v>
      </c>
      <c r="X31" s="60" t="s">
        <v>155</v>
      </c>
      <c r="Y31" s="60" t="s">
        <v>7</v>
      </c>
      <c r="Z31" s="60" t="s">
        <v>184</v>
      </c>
      <c r="AA31" s="105">
        <v>44422</v>
      </c>
      <c r="AB31" s="72" t="s">
        <v>468</v>
      </c>
      <c r="AC31" s="72" t="s">
        <v>469</v>
      </c>
      <c r="AD31" s="659">
        <f t="shared" si="1"/>
        <v>23</v>
      </c>
      <c r="AE31" s="72" t="s">
        <v>470</v>
      </c>
      <c r="AF31" s="11"/>
      <c r="AG31" s="6"/>
    </row>
    <row r="32" spans="1:33" ht="60">
      <c r="A32" s="63">
        <v>1031</v>
      </c>
      <c r="B32" s="530" t="s">
        <v>195</v>
      </c>
      <c r="C32" s="530" t="s">
        <v>168</v>
      </c>
      <c r="D32" s="530" t="s">
        <v>471</v>
      </c>
      <c r="E32" s="530" t="s">
        <v>197</v>
      </c>
      <c r="F32" s="530" t="s">
        <v>472</v>
      </c>
      <c r="G32" s="529" t="s">
        <v>341</v>
      </c>
      <c r="H32" s="529" t="s">
        <v>465</v>
      </c>
      <c r="I32" s="534" t="s">
        <v>473</v>
      </c>
      <c r="J32" s="530" t="s">
        <v>474</v>
      </c>
      <c r="K32" s="530" t="s">
        <v>475</v>
      </c>
      <c r="L32" s="530" t="s">
        <v>476</v>
      </c>
      <c r="M32" s="530" t="s">
        <v>7</v>
      </c>
      <c r="N32" s="60"/>
      <c r="O32" s="48"/>
      <c r="P32" s="537">
        <v>51.1232477</v>
      </c>
      <c r="Q32" s="537">
        <v>-69.064514000000003</v>
      </c>
      <c r="R32" s="530">
        <v>100</v>
      </c>
      <c r="S32" s="541">
        <v>51900</v>
      </c>
      <c r="T32" s="72" t="s">
        <v>477</v>
      </c>
      <c r="U32" s="530" t="s">
        <v>471</v>
      </c>
      <c r="V32" s="543" t="s">
        <v>478</v>
      </c>
      <c r="W32" s="76" t="s">
        <v>215</v>
      </c>
      <c r="X32" s="60" t="s">
        <v>212</v>
      </c>
      <c r="Y32" s="60" t="s">
        <v>7</v>
      </c>
      <c r="Z32" s="60" t="s">
        <v>184</v>
      </c>
      <c r="AA32" s="105">
        <v>45290</v>
      </c>
      <c r="AB32" s="1" t="s">
        <v>479</v>
      </c>
      <c r="AC32" s="503" t="s">
        <v>480</v>
      </c>
      <c r="AD32" s="656">
        <f t="shared" si="1"/>
        <v>24</v>
      </c>
      <c r="AE32" s="72"/>
      <c r="AF32" s="11"/>
      <c r="AG32" s="6"/>
    </row>
    <row r="33" spans="1:33" ht="165">
      <c r="A33" s="63">
        <v>1032</v>
      </c>
      <c r="B33" s="48" t="s">
        <v>167</v>
      </c>
      <c r="C33" s="48" t="s">
        <v>168</v>
      </c>
      <c r="D33" s="72" t="s">
        <v>481</v>
      </c>
      <c r="E33" s="48" t="s">
        <v>197</v>
      </c>
      <c r="F33" s="72" t="s">
        <v>482</v>
      </c>
      <c r="G33" s="72" t="s">
        <v>172</v>
      </c>
      <c r="H33" s="72" t="s">
        <v>326</v>
      </c>
      <c r="I33" s="312" t="s">
        <v>483</v>
      </c>
      <c r="J33" s="72" t="s">
        <v>484</v>
      </c>
      <c r="K33" s="72" t="s">
        <v>485</v>
      </c>
      <c r="L33" s="60" t="s">
        <v>486</v>
      </c>
      <c r="M33" s="60" t="s">
        <v>6</v>
      </c>
      <c r="N33" s="60">
        <v>63645</v>
      </c>
      <c r="O33" s="48"/>
      <c r="P33" s="103">
        <v>37.5650966269463</v>
      </c>
      <c r="Q33" s="103">
        <v>-90.292589459047704</v>
      </c>
      <c r="R33" s="274">
        <v>50</v>
      </c>
      <c r="S33" s="112">
        <v>300</v>
      </c>
      <c r="T33" s="72" t="s">
        <v>487</v>
      </c>
      <c r="U33" s="76" t="s">
        <v>488</v>
      </c>
      <c r="V33" s="312" t="s">
        <v>489</v>
      </c>
      <c r="W33" s="76" t="s">
        <v>490</v>
      </c>
      <c r="X33" s="60" t="s">
        <v>486</v>
      </c>
      <c r="Y33" s="60" t="s">
        <v>6</v>
      </c>
      <c r="Z33" s="60" t="s">
        <v>184</v>
      </c>
      <c r="AA33" s="105">
        <v>45094</v>
      </c>
      <c r="AB33" s="72" t="s">
        <v>491</v>
      </c>
      <c r="AC33" s="72" t="s">
        <v>492</v>
      </c>
      <c r="AD33" s="659">
        <f t="shared" si="1"/>
        <v>16</v>
      </c>
      <c r="AE33" s="72" t="s">
        <v>493</v>
      </c>
      <c r="AF33" s="11"/>
      <c r="AG33" s="6"/>
    </row>
    <row r="34" spans="1:33" ht="75">
      <c r="A34" s="63">
        <v>1033</v>
      </c>
      <c r="B34" s="48" t="s">
        <v>167</v>
      </c>
      <c r="C34" s="48" t="s">
        <v>168</v>
      </c>
      <c r="D34" s="72" t="s">
        <v>494</v>
      </c>
      <c r="E34" s="48" t="s">
        <v>197</v>
      </c>
      <c r="F34" s="72" t="s">
        <v>495</v>
      </c>
      <c r="G34" s="72" t="s">
        <v>172</v>
      </c>
      <c r="H34" s="72" t="s">
        <v>326</v>
      </c>
      <c r="I34" s="312" t="s">
        <v>496</v>
      </c>
      <c r="J34" s="72" t="s">
        <v>497</v>
      </c>
      <c r="K34" s="72" t="s">
        <v>498</v>
      </c>
      <c r="L34" s="48" t="s">
        <v>499</v>
      </c>
      <c r="M34" s="48" t="s">
        <v>500</v>
      </c>
      <c r="N34" s="48"/>
      <c r="O34" s="48"/>
      <c r="P34" s="103">
        <v>20.657727320943099</v>
      </c>
      <c r="Q34" s="103">
        <v>-74.944692622390505</v>
      </c>
      <c r="R34" s="244"/>
      <c r="S34" s="186">
        <v>3800</v>
      </c>
      <c r="T34" s="72" t="s">
        <v>237</v>
      </c>
      <c r="U34" s="72" t="s">
        <v>501</v>
      </c>
      <c r="V34" s="312" t="s">
        <v>502</v>
      </c>
      <c r="W34" s="72" t="s">
        <v>215</v>
      </c>
      <c r="X34" s="48" t="s">
        <v>503</v>
      </c>
      <c r="Y34" s="48" t="s">
        <v>7</v>
      </c>
      <c r="Z34" s="48" t="s">
        <v>184</v>
      </c>
      <c r="AA34" s="61">
        <v>44422</v>
      </c>
      <c r="AB34" s="72" t="s">
        <v>504</v>
      </c>
      <c r="AC34" s="503" t="s">
        <v>505</v>
      </c>
      <c r="AD34" s="656">
        <f t="shared" si="1"/>
        <v>28</v>
      </c>
      <c r="AE34" s="72" t="s">
        <v>506</v>
      </c>
      <c r="AF34" s="11"/>
      <c r="AG34" s="6"/>
    </row>
    <row r="35" spans="1:33" ht="75">
      <c r="A35" s="63">
        <v>1034</v>
      </c>
      <c r="B35" s="48" t="s">
        <v>167</v>
      </c>
      <c r="C35" s="48" t="s">
        <v>168</v>
      </c>
      <c r="D35" s="72" t="s">
        <v>494</v>
      </c>
      <c r="E35" s="48" t="s">
        <v>197</v>
      </c>
      <c r="F35" s="72" t="s">
        <v>495</v>
      </c>
      <c r="G35" s="72" t="s">
        <v>172</v>
      </c>
      <c r="H35" s="72" t="s">
        <v>314</v>
      </c>
      <c r="I35" s="312" t="s">
        <v>496</v>
      </c>
      <c r="J35" s="72" t="s">
        <v>497</v>
      </c>
      <c r="K35" s="72" t="s">
        <v>498</v>
      </c>
      <c r="L35" s="48" t="s">
        <v>499</v>
      </c>
      <c r="M35" s="48" t="s">
        <v>500</v>
      </c>
      <c r="N35" s="48"/>
      <c r="O35" s="48"/>
      <c r="P35" s="103">
        <v>20.657727320943099</v>
      </c>
      <c r="Q35" s="103">
        <v>-74.944692622390505</v>
      </c>
      <c r="R35" s="244"/>
      <c r="S35" s="186">
        <v>35000</v>
      </c>
      <c r="T35" s="72" t="s">
        <v>297</v>
      </c>
      <c r="U35" s="72" t="s">
        <v>501</v>
      </c>
      <c r="V35" s="312" t="s">
        <v>502</v>
      </c>
      <c r="W35" s="72" t="s">
        <v>215</v>
      </c>
      <c r="X35" s="48" t="s">
        <v>212</v>
      </c>
      <c r="Y35" s="48" t="s">
        <v>7</v>
      </c>
      <c r="Z35" s="48" t="s">
        <v>184</v>
      </c>
      <c r="AA35" s="61">
        <v>44422</v>
      </c>
      <c r="AB35" s="72" t="s">
        <v>507</v>
      </c>
      <c r="AC35" s="505" t="s">
        <v>508</v>
      </c>
      <c r="AD35" s="659">
        <f t="shared" si="1"/>
        <v>17</v>
      </c>
      <c r="AE35" s="72" t="s">
        <v>506</v>
      </c>
      <c r="AF35" s="11"/>
      <c r="AG35" s="6"/>
    </row>
    <row r="36" spans="1:33" ht="75">
      <c r="A36" s="63">
        <v>1035</v>
      </c>
      <c r="B36" s="48" t="s">
        <v>195</v>
      </c>
      <c r="C36" s="48" t="s">
        <v>168</v>
      </c>
      <c r="D36" s="72" t="s">
        <v>509</v>
      </c>
      <c r="E36" s="48" t="s">
        <v>197</v>
      </c>
      <c r="F36" s="72" t="s">
        <v>510</v>
      </c>
      <c r="G36" s="72" t="s">
        <v>172</v>
      </c>
      <c r="H36" s="72" t="s">
        <v>292</v>
      </c>
      <c r="I36" s="312" t="s">
        <v>511</v>
      </c>
      <c r="J36" s="72"/>
      <c r="K36" s="72" t="s">
        <v>512</v>
      </c>
      <c r="L36" s="60" t="s">
        <v>212</v>
      </c>
      <c r="M36" s="60" t="s">
        <v>7</v>
      </c>
      <c r="N36" s="60"/>
      <c r="O36" s="48"/>
      <c r="P36" s="103">
        <v>48.4795864881577</v>
      </c>
      <c r="Q36" s="103">
        <v>-81.334261718573401</v>
      </c>
      <c r="R36" s="274"/>
      <c r="S36" s="112">
        <v>34000</v>
      </c>
      <c r="T36" s="72" t="s">
        <v>297</v>
      </c>
      <c r="U36" s="76" t="s">
        <v>513</v>
      </c>
      <c r="V36" s="258" t="s">
        <v>511</v>
      </c>
      <c r="W36" s="76" t="s">
        <v>215</v>
      </c>
      <c r="X36" s="60" t="s">
        <v>212</v>
      </c>
      <c r="Y36" s="60" t="s">
        <v>7</v>
      </c>
      <c r="Z36" s="60" t="s">
        <v>184</v>
      </c>
      <c r="AA36" s="105">
        <v>45095</v>
      </c>
      <c r="AB36" s="72" t="s">
        <v>514</v>
      </c>
      <c r="AC36" s="601" t="s">
        <v>517</v>
      </c>
      <c r="AD36" s="656">
        <f t="shared" si="1"/>
        <v>19</v>
      </c>
      <c r="AE36" s="72" t="s">
        <v>516</v>
      </c>
      <c r="AF36" s="11"/>
      <c r="AG36" s="6"/>
    </row>
    <row r="37" spans="1:33" ht="75">
      <c r="A37" s="63">
        <v>1036</v>
      </c>
      <c r="B37" s="48" t="s">
        <v>195</v>
      </c>
      <c r="C37" s="48" t="s">
        <v>168</v>
      </c>
      <c r="D37" s="72" t="s">
        <v>509</v>
      </c>
      <c r="E37" s="48" t="s">
        <v>197</v>
      </c>
      <c r="F37" s="72" t="s">
        <v>510</v>
      </c>
      <c r="G37" s="72" t="s">
        <v>172</v>
      </c>
      <c r="H37" s="72" t="s">
        <v>376</v>
      </c>
      <c r="I37" s="312" t="s">
        <v>511</v>
      </c>
      <c r="J37" s="72"/>
      <c r="K37" s="72" t="s">
        <v>512</v>
      </c>
      <c r="L37" s="60" t="s">
        <v>212</v>
      </c>
      <c r="M37" s="60" t="s">
        <v>7</v>
      </c>
      <c r="N37" s="60"/>
      <c r="O37" s="48"/>
      <c r="P37" s="103">
        <v>48.4795864881577</v>
      </c>
      <c r="Q37" s="103">
        <v>-81.334261718573401</v>
      </c>
      <c r="R37" s="274"/>
      <c r="S37" s="112"/>
      <c r="T37" s="72"/>
      <c r="U37" s="76" t="s">
        <v>513</v>
      </c>
      <c r="V37" s="258" t="s">
        <v>511</v>
      </c>
      <c r="W37" s="76" t="s">
        <v>215</v>
      </c>
      <c r="X37" s="60" t="s">
        <v>212</v>
      </c>
      <c r="Y37" s="60" t="s">
        <v>7</v>
      </c>
      <c r="Z37" s="60" t="s">
        <v>184</v>
      </c>
      <c r="AA37" s="105">
        <v>45095</v>
      </c>
      <c r="AB37" s="72" t="s">
        <v>514</v>
      </c>
      <c r="AC37" s="503" t="s">
        <v>517</v>
      </c>
      <c r="AD37" s="292">
        <f t="shared" si="1"/>
        <v>19</v>
      </c>
      <c r="AE37" s="72" t="s">
        <v>516</v>
      </c>
      <c r="AF37" s="11"/>
      <c r="AG37" s="6"/>
    </row>
    <row r="38" spans="1:33" ht="120">
      <c r="A38" s="63">
        <v>1037</v>
      </c>
      <c r="B38" s="48" t="s">
        <v>195</v>
      </c>
      <c r="C38" s="48" t="s">
        <v>168</v>
      </c>
      <c r="D38" s="72" t="s">
        <v>518</v>
      </c>
      <c r="E38" s="48" t="s">
        <v>197</v>
      </c>
      <c r="F38" s="72" t="s">
        <v>519</v>
      </c>
      <c r="G38" s="72" t="s">
        <v>172</v>
      </c>
      <c r="H38" s="72" t="s">
        <v>104</v>
      </c>
      <c r="I38" s="312" t="s">
        <v>520</v>
      </c>
      <c r="J38" s="72" t="s">
        <v>521</v>
      </c>
      <c r="K38" s="72" t="s">
        <v>522</v>
      </c>
      <c r="L38" s="60" t="s">
        <v>155</v>
      </c>
      <c r="M38" s="60" t="s">
        <v>7</v>
      </c>
      <c r="N38" s="60"/>
      <c r="O38" s="48" t="s">
        <v>523</v>
      </c>
      <c r="P38" s="103">
        <v>51.689020965356697</v>
      </c>
      <c r="Q38" s="103">
        <v>-75.836361559272405</v>
      </c>
      <c r="R38" s="250">
        <v>70</v>
      </c>
      <c r="S38" s="112">
        <v>5160</v>
      </c>
      <c r="T38" s="72" t="s">
        <v>179</v>
      </c>
      <c r="U38" s="72" t="s">
        <v>524</v>
      </c>
      <c r="V38" s="312" t="s">
        <v>525</v>
      </c>
      <c r="W38" s="72" t="s">
        <v>526</v>
      </c>
      <c r="X38" s="60" t="s">
        <v>155</v>
      </c>
      <c r="Y38" s="60" t="s">
        <v>7</v>
      </c>
      <c r="Z38" s="48" t="s">
        <v>184</v>
      </c>
      <c r="AA38" s="105">
        <v>44424</v>
      </c>
      <c r="AB38" s="72" t="s">
        <v>527</v>
      </c>
      <c r="AC38" s="601" t="s">
        <v>515</v>
      </c>
      <c r="AD38" s="660">
        <f t="shared" si="1"/>
        <v>21</v>
      </c>
      <c r="AE38" s="72" t="s">
        <v>528</v>
      </c>
      <c r="AF38" s="11"/>
      <c r="AG38" s="6"/>
    </row>
    <row r="39" spans="1:33" ht="45">
      <c r="A39" s="63">
        <v>1038</v>
      </c>
      <c r="B39" s="48" t="s">
        <v>389</v>
      </c>
      <c r="C39" s="48" t="s">
        <v>168</v>
      </c>
      <c r="D39" s="72" t="s">
        <v>529</v>
      </c>
      <c r="E39" s="48" t="s">
        <v>197</v>
      </c>
      <c r="F39" s="72" t="s">
        <v>530</v>
      </c>
      <c r="G39" s="72" t="s">
        <v>172</v>
      </c>
      <c r="H39" s="72" t="s">
        <v>314</v>
      </c>
      <c r="I39" s="312" t="s">
        <v>531</v>
      </c>
      <c r="J39" s="72" t="s">
        <v>532</v>
      </c>
      <c r="K39" s="72" t="s">
        <v>533</v>
      </c>
      <c r="L39" s="60" t="s">
        <v>534</v>
      </c>
      <c r="M39" s="60" t="s">
        <v>6</v>
      </c>
      <c r="N39" s="60">
        <v>55750</v>
      </c>
      <c r="O39" s="48" t="s">
        <v>535</v>
      </c>
      <c r="P39" s="103">
        <v>47.587207252328596</v>
      </c>
      <c r="Q39" s="103">
        <v>-92.149961392871504</v>
      </c>
      <c r="R39" s="274"/>
      <c r="S39" s="112"/>
      <c r="T39" s="72"/>
      <c r="U39" s="72" t="s">
        <v>536</v>
      </c>
      <c r="V39" s="312" t="s">
        <v>537</v>
      </c>
      <c r="W39" s="72" t="s">
        <v>538</v>
      </c>
      <c r="X39" s="48" t="s">
        <v>539</v>
      </c>
      <c r="Y39" s="48" t="s">
        <v>540</v>
      </c>
      <c r="Z39" s="60" t="s">
        <v>184</v>
      </c>
      <c r="AA39" s="105">
        <v>45095</v>
      </c>
      <c r="AB39" s="72" t="s">
        <v>541</v>
      </c>
      <c r="AC39" s="72" t="s">
        <v>542</v>
      </c>
      <c r="AD39" s="659">
        <f t="shared" si="1"/>
        <v>21</v>
      </c>
      <c r="AE39" s="72"/>
      <c r="AF39" s="11"/>
      <c r="AG39" s="6"/>
    </row>
    <row r="40" spans="1:33" ht="240">
      <c r="A40" s="63">
        <v>1039</v>
      </c>
      <c r="B40" s="48" t="s">
        <v>3354</v>
      </c>
      <c r="C40" s="48" t="s">
        <v>168</v>
      </c>
      <c r="D40" s="72" t="s">
        <v>543</v>
      </c>
      <c r="E40" s="48" t="s">
        <v>197</v>
      </c>
      <c r="F40" s="72" t="s">
        <v>544</v>
      </c>
      <c r="G40" s="72" t="s">
        <v>172</v>
      </c>
      <c r="H40" s="72" t="s">
        <v>173</v>
      </c>
      <c r="I40" s="312" t="s">
        <v>545</v>
      </c>
      <c r="J40" s="72" t="s">
        <v>546</v>
      </c>
      <c r="K40" s="72" t="s">
        <v>547</v>
      </c>
      <c r="L40" s="60" t="s">
        <v>155</v>
      </c>
      <c r="M40" s="60" t="s">
        <v>7</v>
      </c>
      <c r="N40" s="60" t="s">
        <v>548</v>
      </c>
      <c r="O40" s="48" t="s">
        <v>549</v>
      </c>
      <c r="P40" s="18">
        <v>47.225568000000003</v>
      </c>
      <c r="Q40" s="18">
        <v>-77.786006999999998</v>
      </c>
      <c r="R40" s="274"/>
      <c r="S40" s="112">
        <f>2600000000/(30*2205)</f>
        <v>39304.610733182162</v>
      </c>
      <c r="T40" s="72" t="s">
        <v>297</v>
      </c>
      <c r="U40" s="72" t="s">
        <v>550</v>
      </c>
      <c r="V40" s="312" t="s">
        <v>545</v>
      </c>
      <c r="W40" s="72" t="s">
        <v>547</v>
      </c>
      <c r="X40" s="60" t="s">
        <v>155</v>
      </c>
      <c r="Y40" s="60" t="s">
        <v>7</v>
      </c>
      <c r="Z40" s="60" t="s">
        <v>184</v>
      </c>
      <c r="AA40" s="105">
        <v>45095</v>
      </c>
      <c r="AB40" s="72" t="s">
        <v>551</v>
      </c>
      <c r="AC40" s="503" t="s">
        <v>552</v>
      </c>
      <c r="AD40" s="656">
        <f t="shared" si="1"/>
        <v>20</v>
      </c>
      <c r="AE40" s="72" t="s">
        <v>553</v>
      </c>
      <c r="AF40" s="11"/>
      <c r="AG40" s="6"/>
    </row>
    <row r="41" spans="1:33" ht="45">
      <c r="A41" s="63">
        <v>1040</v>
      </c>
      <c r="B41" s="48" t="s">
        <v>3354</v>
      </c>
      <c r="C41" s="48" t="s">
        <v>168</v>
      </c>
      <c r="D41" s="72" t="s">
        <v>554</v>
      </c>
      <c r="E41" s="48" t="s">
        <v>197</v>
      </c>
      <c r="F41" s="72" t="s">
        <v>555</v>
      </c>
      <c r="G41" s="72" t="s">
        <v>172</v>
      </c>
      <c r="H41" s="72" t="s">
        <v>173</v>
      </c>
      <c r="I41" s="312" t="s">
        <v>556</v>
      </c>
      <c r="J41" s="72"/>
      <c r="K41" s="72"/>
      <c r="L41" s="60" t="s">
        <v>177</v>
      </c>
      <c r="M41" s="60" t="s">
        <v>6</v>
      </c>
      <c r="N41" s="60"/>
      <c r="O41" s="48"/>
      <c r="P41" s="103">
        <v>49.284833040573197</v>
      </c>
      <c r="Q41" s="103">
        <v>-123.111902716011</v>
      </c>
      <c r="R41" s="274">
        <v>300</v>
      </c>
      <c r="S41" s="112"/>
      <c r="T41" s="72"/>
      <c r="U41" s="72" t="s">
        <v>554</v>
      </c>
      <c r="V41" s="312" t="s">
        <v>556</v>
      </c>
      <c r="W41" s="72" t="s">
        <v>225</v>
      </c>
      <c r="X41" s="60" t="s">
        <v>226</v>
      </c>
      <c r="Y41" s="60" t="s">
        <v>7</v>
      </c>
      <c r="Z41" s="60" t="s">
        <v>184</v>
      </c>
      <c r="AA41" s="105">
        <v>45095</v>
      </c>
      <c r="AB41" s="72" t="s">
        <v>557</v>
      </c>
      <c r="AC41" s="72" t="s">
        <v>558</v>
      </c>
      <c r="AD41" s="659">
        <f t="shared" si="1"/>
        <v>21</v>
      </c>
      <c r="AE41" s="72" t="s">
        <v>559</v>
      </c>
      <c r="AF41" s="11"/>
      <c r="AG41" s="6"/>
    </row>
    <row r="42" spans="1:33" ht="60">
      <c r="A42" s="63">
        <v>1041</v>
      </c>
      <c r="B42" s="48" t="s">
        <v>389</v>
      </c>
      <c r="C42" s="48" t="s">
        <v>168</v>
      </c>
      <c r="D42" s="72" t="s">
        <v>560</v>
      </c>
      <c r="E42" s="48" t="s">
        <v>197</v>
      </c>
      <c r="F42" s="72" t="s">
        <v>561</v>
      </c>
      <c r="G42" s="72" t="s">
        <v>341</v>
      </c>
      <c r="H42" s="72" t="s">
        <v>342</v>
      </c>
      <c r="I42" s="312" t="s">
        <v>562</v>
      </c>
      <c r="J42" s="72"/>
      <c r="K42" s="72"/>
      <c r="L42" s="60" t="s">
        <v>212</v>
      </c>
      <c r="M42" s="60" t="s">
        <v>7</v>
      </c>
      <c r="N42" s="60" t="s">
        <v>563</v>
      </c>
      <c r="O42" s="48"/>
      <c r="P42" s="103">
        <v>46.225539987667197</v>
      </c>
      <c r="Q42" s="103">
        <v>-78.060393388531295</v>
      </c>
      <c r="R42" s="274"/>
      <c r="S42" s="112">
        <v>40000</v>
      </c>
      <c r="T42" s="72" t="s">
        <v>564</v>
      </c>
      <c r="U42" s="72" t="s">
        <v>565</v>
      </c>
      <c r="V42" s="258" t="s">
        <v>562</v>
      </c>
      <c r="W42" s="76" t="s">
        <v>566</v>
      </c>
      <c r="X42" s="60" t="s">
        <v>212</v>
      </c>
      <c r="Y42" s="60" t="s">
        <v>7</v>
      </c>
      <c r="Z42" s="60" t="s">
        <v>184</v>
      </c>
      <c r="AA42" s="105">
        <v>45092</v>
      </c>
      <c r="AB42" s="72" t="s">
        <v>567</v>
      </c>
      <c r="AC42" s="503" t="s">
        <v>568</v>
      </c>
      <c r="AD42" s="656">
        <f t="shared" si="1"/>
        <v>22</v>
      </c>
      <c r="AE42" s="72" t="s">
        <v>569</v>
      </c>
      <c r="AF42" s="11"/>
      <c r="AG42" s="6"/>
    </row>
    <row r="43" spans="1:33" ht="90">
      <c r="A43" s="63">
        <v>1042</v>
      </c>
      <c r="B43" s="48" t="s">
        <v>167</v>
      </c>
      <c r="C43" s="48" t="s">
        <v>168</v>
      </c>
      <c r="D43" s="72" t="s">
        <v>560</v>
      </c>
      <c r="E43" s="48" t="s">
        <v>197</v>
      </c>
      <c r="F43" s="72" t="s">
        <v>570</v>
      </c>
      <c r="G43" s="72" t="s">
        <v>341</v>
      </c>
      <c r="H43" s="72" t="s">
        <v>342</v>
      </c>
      <c r="I43" s="312" t="s">
        <v>562</v>
      </c>
      <c r="J43" s="72" t="s">
        <v>571</v>
      </c>
      <c r="K43" s="72" t="s">
        <v>572</v>
      </c>
      <c r="L43" s="60" t="s">
        <v>155</v>
      </c>
      <c r="M43" s="60" t="s">
        <v>7</v>
      </c>
      <c r="N43" s="60" t="s">
        <v>573</v>
      </c>
      <c r="O43" s="48" t="s">
        <v>574</v>
      </c>
      <c r="P43" s="103">
        <v>46.372127610125702</v>
      </c>
      <c r="Q43" s="103">
        <v>-75.528950488591803</v>
      </c>
      <c r="R43" s="274"/>
      <c r="S43" s="112">
        <v>15000</v>
      </c>
      <c r="T43" s="72" t="s">
        <v>564</v>
      </c>
      <c r="U43" s="72" t="s">
        <v>565</v>
      </c>
      <c r="V43" s="258" t="s">
        <v>562</v>
      </c>
      <c r="W43" s="76" t="s">
        <v>566</v>
      </c>
      <c r="X43" s="60" t="s">
        <v>212</v>
      </c>
      <c r="Y43" s="60" t="s">
        <v>7</v>
      </c>
      <c r="Z43" s="60" t="s">
        <v>184</v>
      </c>
      <c r="AA43" s="105">
        <v>45092</v>
      </c>
      <c r="AB43" s="72" t="s">
        <v>567</v>
      </c>
      <c r="AC43" s="72" t="s">
        <v>568</v>
      </c>
      <c r="AD43" s="659">
        <f t="shared" si="1"/>
        <v>22</v>
      </c>
      <c r="AE43" s="72" t="s">
        <v>575</v>
      </c>
      <c r="AF43" s="11"/>
      <c r="AG43" s="6"/>
    </row>
    <row r="44" spans="1:33" ht="120">
      <c r="A44" s="63">
        <v>1043</v>
      </c>
      <c r="B44" s="48" t="s">
        <v>195</v>
      </c>
      <c r="C44" s="48" t="s">
        <v>168</v>
      </c>
      <c r="D44" s="72" t="s">
        <v>560</v>
      </c>
      <c r="E44" s="48" t="s">
        <v>197</v>
      </c>
      <c r="F44" s="72" t="s">
        <v>576</v>
      </c>
      <c r="G44" s="72" t="s">
        <v>172</v>
      </c>
      <c r="H44" s="72"/>
      <c r="I44" s="324" t="s">
        <v>562</v>
      </c>
      <c r="J44" s="72"/>
      <c r="K44" s="72"/>
      <c r="L44" s="60" t="s">
        <v>577</v>
      </c>
      <c r="M44" s="60" t="s">
        <v>7</v>
      </c>
      <c r="N44" s="60"/>
      <c r="O44" s="48"/>
      <c r="P44">
        <v>56.352809000000001</v>
      </c>
      <c r="Q44" s="103">
        <v>-62.093719999999998</v>
      </c>
      <c r="R44" s="274"/>
      <c r="S44" s="112"/>
      <c r="T44" s="72"/>
      <c r="U44" s="72" t="s">
        <v>565</v>
      </c>
      <c r="V44" s="325" t="s">
        <v>562</v>
      </c>
      <c r="W44" s="76" t="s">
        <v>566</v>
      </c>
      <c r="X44" s="60" t="s">
        <v>212</v>
      </c>
      <c r="Y44" s="60" t="s">
        <v>7</v>
      </c>
      <c r="Z44" s="60" t="s">
        <v>578</v>
      </c>
      <c r="AA44" s="105">
        <v>45113</v>
      </c>
      <c r="AB44" s="72" t="s">
        <v>579</v>
      </c>
      <c r="AC44" s="503" t="s">
        <v>568</v>
      </c>
      <c r="AD44" s="656">
        <f t="shared" si="1"/>
        <v>22</v>
      </c>
      <c r="AE44" s="72" t="s">
        <v>580</v>
      </c>
      <c r="AF44" s="11"/>
      <c r="AG44" s="6"/>
    </row>
    <row r="45" spans="1:33" ht="105">
      <c r="A45" s="63">
        <v>1044</v>
      </c>
      <c r="B45" s="48" t="s">
        <v>389</v>
      </c>
      <c r="C45" s="48" t="s">
        <v>168</v>
      </c>
      <c r="D45" s="72" t="s">
        <v>581</v>
      </c>
      <c r="E45" s="48" t="s">
        <v>197</v>
      </c>
      <c r="F45" s="72" t="s">
        <v>582</v>
      </c>
      <c r="G45" s="72" t="s">
        <v>341</v>
      </c>
      <c r="H45" s="72" t="s">
        <v>583</v>
      </c>
      <c r="I45" s="311" t="s">
        <v>584</v>
      </c>
      <c r="J45" s="72" t="s">
        <v>585</v>
      </c>
      <c r="K45" s="72" t="s">
        <v>586</v>
      </c>
      <c r="L45" s="60" t="s">
        <v>155</v>
      </c>
      <c r="M45" s="60" t="s">
        <v>7</v>
      </c>
      <c r="N45" s="60" t="s">
        <v>587</v>
      </c>
      <c r="O45" s="48" t="s">
        <v>588</v>
      </c>
      <c r="P45" s="103">
        <v>46.63</v>
      </c>
      <c r="Q45" s="103">
        <v>-73.959999999999994</v>
      </c>
      <c r="R45" s="274">
        <v>50</v>
      </c>
      <c r="S45" s="112">
        <v>100000</v>
      </c>
      <c r="T45" s="72" t="s">
        <v>346</v>
      </c>
      <c r="U45" s="72" t="s">
        <v>581</v>
      </c>
      <c r="V45" s="312" t="s">
        <v>589</v>
      </c>
      <c r="W45" s="18" t="s">
        <v>260</v>
      </c>
      <c r="X45" s="60" t="s">
        <v>155</v>
      </c>
      <c r="Y45" s="60" t="s">
        <v>7</v>
      </c>
      <c r="Z45" s="60" t="s">
        <v>184</v>
      </c>
      <c r="AA45" s="105">
        <v>44422</v>
      </c>
      <c r="AB45" s="72" t="s">
        <v>590</v>
      </c>
      <c r="AC45" s="72" t="s">
        <v>591</v>
      </c>
      <c r="AD45" s="659">
        <f t="shared" si="1"/>
        <v>20</v>
      </c>
      <c r="AE45" s="72" t="s">
        <v>592</v>
      </c>
      <c r="AF45" s="11"/>
      <c r="AG45" s="6"/>
    </row>
    <row r="46" spans="1:33" ht="45">
      <c r="A46" s="63">
        <v>1045</v>
      </c>
      <c r="B46" s="48" t="s">
        <v>195</v>
      </c>
      <c r="C46" s="48" t="s">
        <v>168</v>
      </c>
      <c r="D46" s="72" t="s">
        <v>593</v>
      </c>
      <c r="E46" s="48" t="s">
        <v>197</v>
      </c>
      <c r="F46" s="72" t="s">
        <v>594</v>
      </c>
      <c r="G46" s="72" t="s">
        <v>172</v>
      </c>
      <c r="H46" s="72" t="s">
        <v>353</v>
      </c>
      <c r="I46" s="371" t="s">
        <v>595</v>
      </c>
      <c r="J46" s="1" t="s">
        <v>596</v>
      </c>
      <c r="K46" t="s">
        <v>597</v>
      </c>
      <c r="L46" t="s">
        <v>155</v>
      </c>
      <c r="M46" t="s">
        <v>7</v>
      </c>
      <c r="N46" s="60"/>
      <c r="O46" s="48" t="s">
        <v>598</v>
      </c>
      <c r="P46" s="408">
        <v>53.520499999999998</v>
      </c>
      <c r="Q46" s="408">
        <v>-73.939300000000003</v>
      </c>
      <c r="R46" s="274"/>
      <c r="S46" s="112"/>
      <c r="T46" s="72"/>
      <c r="U46" s="72" t="s">
        <v>593</v>
      </c>
      <c r="V46" s="410" t="s">
        <v>599</v>
      </c>
      <c r="W46" s="76" t="s">
        <v>225</v>
      </c>
      <c r="X46" s="60" t="s">
        <v>226</v>
      </c>
      <c r="Y46" s="60" t="s">
        <v>7</v>
      </c>
      <c r="Z46" s="60" t="s">
        <v>184</v>
      </c>
      <c r="AA46" s="105">
        <v>45305</v>
      </c>
      <c r="AB46" s="72"/>
      <c r="AC46" s="505" t="s">
        <v>600</v>
      </c>
      <c r="AD46" s="657">
        <f t="shared" si="1"/>
        <v>22</v>
      </c>
      <c r="AE46" s="72"/>
      <c r="AF46" s="11"/>
      <c r="AG46" s="6"/>
    </row>
    <row r="47" spans="1:33" ht="75">
      <c r="A47" s="63">
        <v>1046</v>
      </c>
      <c r="B47" s="48" t="s">
        <v>195</v>
      </c>
      <c r="C47" s="48" t="s">
        <v>168</v>
      </c>
      <c r="D47" s="72" t="s">
        <v>601</v>
      </c>
      <c r="E47" s="48" t="s">
        <v>197</v>
      </c>
      <c r="F47" s="72" t="s">
        <v>602</v>
      </c>
      <c r="G47" s="72" t="s">
        <v>172</v>
      </c>
      <c r="H47" s="72" t="s">
        <v>104</v>
      </c>
      <c r="I47" s="312" t="s">
        <v>603</v>
      </c>
      <c r="J47" s="72" t="s">
        <v>604</v>
      </c>
      <c r="K47" s="72" t="s">
        <v>605</v>
      </c>
      <c r="L47" s="60" t="s">
        <v>155</v>
      </c>
      <c r="M47" s="60" t="s">
        <v>7</v>
      </c>
      <c r="N47" s="60"/>
      <c r="O47" s="48" t="s">
        <v>606</v>
      </c>
      <c r="P47" s="103">
        <v>48.327012417476297</v>
      </c>
      <c r="Q47" s="103">
        <v>-78.135632944176706</v>
      </c>
      <c r="R47" s="274">
        <v>176</v>
      </c>
      <c r="S47" s="112">
        <v>3181</v>
      </c>
      <c r="T47" s="72" t="s">
        <v>179</v>
      </c>
      <c r="U47" s="76" t="s">
        <v>607</v>
      </c>
      <c r="V47" s="258" t="s">
        <v>608</v>
      </c>
      <c r="W47" s="76" t="s">
        <v>609</v>
      </c>
      <c r="X47" s="60" t="s">
        <v>610</v>
      </c>
      <c r="Y47" s="60" t="s">
        <v>252</v>
      </c>
      <c r="Z47" s="60" t="s">
        <v>184</v>
      </c>
      <c r="AA47" s="105">
        <v>44422</v>
      </c>
      <c r="AB47" s="72" t="s">
        <v>611</v>
      </c>
      <c r="AC47" s="121" t="s">
        <v>612</v>
      </c>
      <c r="AD47" s="292">
        <f t="shared" ref="AD47:AD70" si="2">IF(LEN(TRIM(AC47))=0,0,LEN(TRIM(AC47))-LEN(SUBSTITUTE(AC47," ",""))+1)</f>
        <v>28</v>
      </c>
      <c r="AE47" s="72" t="s">
        <v>613</v>
      </c>
      <c r="AF47" s="11"/>
      <c r="AG47" s="6"/>
    </row>
    <row r="48" spans="1:33" ht="45">
      <c r="A48" s="63">
        <v>1047</v>
      </c>
      <c r="B48" s="48" t="s">
        <v>195</v>
      </c>
      <c r="C48" s="48" t="s">
        <v>168</v>
      </c>
      <c r="D48" s="72" t="s">
        <v>614</v>
      </c>
      <c r="E48" s="48" t="s">
        <v>197</v>
      </c>
      <c r="F48" s="72" t="s">
        <v>615</v>
      </c>
      <c r="G48" s="72" t="s">
        <v>172</v>
      </c>
      <c r="H48" s="72" t="s">
        <v>616</v>
      </c>
      <c r="I48" s="312" t="s">
        <v>617</v>
      </c>
      <c r="J48" s="72" t="s">
        <v>618</v>
      </c>
      <c r="K48" s="72" t="s">
        <v>619</v>
      </c>
      <c r="L48" s="60" t="s">
        <v>155</v>
      </c>
      <c r="M48" s="60" t="s">
        <v>7</v>
      </c>
      <c r="N48" s="60"/>
      <c r="O48" s="48" t="s">
        <v>606</v>
      </c>
      <c r="P48" s="103">
        <v>47.685977731046201</v>
      </c>
      <c r="Q48" s="103">
        <v>-78.648664746471894</v>
      </c>
      <c r="R48" s="145"/>
      <c r="S48" s="112"/>
      <c r="T48" s="72"/>
      <c r="U48" s="76" t="s">
        <v>607</v>
      </c>
      <c r="V48" s="258" t="s">
        <v>608</v>
      </c>
      <c r="W48" s="76" t="s">
        <v>609</v>
      </c>
      <c r="X48" s="60" t="s">
        <v>610</v>
      </c>
      <c r="Y48" s="60" t="s">
        <v>252</v>
      </c>
      <c r="Z48" s="60" t="s">
        <v>184</v>
      </c>
      <c r="AA48" s="105">
        <v>44422</v>
      </c>
      <c r="AB48" s="72" t="s">
        <v>620</v>
      </c>
      <c r="AC48" s="505" t="s">
        <v>621</v>
      </c>
      <c r="AD48" s="660">
        <f t="shared" si="2"/>
        <v>22</v>
      </c>
      <c r="AE48" s="72" t="s">
        <v>622</v>
      </c>
      <c r="AF48" s="11"/>
      <c r="AG48" s="6"/>
    </row>
    <row r="49" spans="1:33" ht="195">
      <c r="A49" s="63">
        <v>1048</v>
      </c>
      <c r="B49" s="48" t="s">
        <v>195</v>
      </c>
      <c r="C49" s="48" t="s">
        <v>168</v>
      </c>
      <c r="D49" s="72" t="s">
        <v>614</v>
      </c>
      <c r="E49" s="48" t="s">
        <v>197</v>
      </c>
      <c r="F49" s="72" t="s">
        <v>623</v>
      </c>
      <c r="G49" s="72" t="s">
        <v>172</v>
      </c>
      <c r="H49" s="72" t="s">
        <v>199</v>
      </c>
      <c r="I49" s="324" t="s">
        <v>624</v>
      </c>
      <c r="J49" s="72" t="s">
        <v>625</v>
      </c>
      <c r="K49" s="72" t="s">
        <v>626</v>
      </c>
      <c r="L49" s="60" t="s">
        <v>155</v>
      </c>
      <c r="M49" s="60" t="s">
        <v>7</v>
      </c>
      <c r="N49" s="60" t="s">
        <v>627</v>
      </c>
      <c r="O49" s="48" t="s">
        <v>628</v>
      </c>
      <c r="P49" s="103">
        <v>48.591560114431601</v>
      </c>
      <c r="Q49" s="103">
        <v>-77.882121308775794</v>
      </c>
      <c r="R49" s="274">
        <v>100</v>
      </c>
      <c r="S49" s="112">
        <v>4324</v>
      </c>
      <c r="T49" s="72" t="s">
        <v>179</v>
      </c>
      <c r="U49" s="72" t="s">
        <v>607</v>
      </c>
      <c r="V49" s="324" t="s">
        <v>608</v>
      </c>
      <c r="W49" s="72" t="s">
        <v>609</v>
      </c>
      <c r="X49" s="48" t="s">
        <v>610</v>
      </c>
      <c r="Y49" s="48" t="s">
        <v>252</v>
      </c>
      <c r="Z49" s="60" t="s">
        <v>184</v>
      </c>
      <c r="AA49" s="105">
        <v>44890</v>
      </c>
      <c r="AB49" s="72" t="s">
        <v>629</v>
      </c>
      <c r="AC49" s="121" t="s">
        <v>621</v>
      </c>
      <c r="AD49" s="292">
        <f t="shared" si="2"/>
        <v>22</v>
      </c>
      <c r="AE49" s="72" t="s">
        <v>630</v>
      </c>
      <c r="AF49" s="11"/>
      <c r="AG49" s="6"/>
    </row>
    <row r="50" spans="1:33" ht="105">
      <c r="A50" s="63">
        <v>1049</v>
      </c>
      <c r="B50" s="48" t="s">
        <v>195</v>
      </c>
      <c r="C50" s="48" t="s">
        <v>168</v>
      </c>
      <c r="D50" s="72" t="s">
        <v>614</v>
      </c>
      <c r="E50" s="48" t="s">
        <v>197</v>
      </c>
      <c r="F50" s="72" t="s">
        <v>631</v>
      </c>
      <c r="G50" s="72" t="s">
        <v>172</v>
      </c>
      <c r="H50" s="72" t="s">
        <v>104</v>
      </c>
      <c r="I50" s="312" t="s">
        <v>632</v>
      </c>
      <c r="J50" s="72" t="s">
        <v>633</v>
      </c>
      <c r="K50" s="72" t="s">
        <v>596</v>
      </c>
      <c r="L50" s="60" t="s">
        <v>155</v>
      </c>
      <c r="M50" s="60" t="s">
        <v>7</v>
      </c>
      <c r="N50" s="60"/>
      <c r="O50" s="48" t="s">
        <v>628</v>
      </c>
      <c r="P50" s="103">
        <v>50.424276999999996</v>
      </c>
      <c r="Q50" s="103">
        <v>-74.717904000000004</v>
      </c>
      <c r="R50" s="274"/>
      <c r="S50" s="112"/>
      <c r="T50" s="72"/>
      <c r="U50" s="72" t="s">
        <v>607</v>
      </c>
      <c r="V50" s="312" t="s">
        <v>608</v>
      </c>
      <c r="W50" s="72" t="s">
        <v>609</v>
      </c>
      <c r="X50" s="48" t="s">
        <v>610</v>
      </c>
      <c r="Y50" s="48" t="s">
        <v>252</v>
      </c>
      <c r="Z50" s="60" t="s">
        <v>578</v>
      </c>
      <c r="AA50" s="105">
        <v>45114</v>
      </c>
      <c r="AB50" s="72" t="s">
        <v>632</v>
      </c>
      <c r="AC50" s="505" t="s">
        <v>621</v>
      </c>
      <c r="AD50" s="660">
        <f t="shared" si="2"/>
        <v>22</v>
      </c>
      <c r="AE50" s="72" t="s">
        <v>634</v>
      </c>
      <c r="AF50" s="11"/>
      <c r="AG50" s="6"/>
    </row>
    <row r="51" spans="1:33" ht="60">
      <c r="A51" s="63">
        <v>1050</v>
      </c>
      <c r="B51" s="48" t="s">
        <v>195</v>
      </c>
      <c r="C51" s="48" t="s">
        <v>168</v>
      </c>
      <c r="D51" s="72" t="s">
        <v>614</v>
      </c>
      <c r="E51" s="48" t="s">
        <v>197</v>
      </c>
      <c r="F51" s="72" t="s">
        <v>635</v>
      </c>
      <c r="G51" s="72" t="s">
        <v>172</v>
      </c>
      <c r="H51" s="72" t="s">
        <v>104</v>
      </c>
      <c r="I51" s="312" t="s">
        <v>636</v>
      </c>
      <c r="J51" s="72" t="s">
        <v>633</v>
      </c>
      <c r="K51" s="72" t="s">
        <v>596</v>
      </c>
      <c r="L51" s="60" t="s">
        <v>155</v>
      </c>
      <c r="M51" s="60" t="s">
        <v>7</v>
      </c>
      <c r="N51" s="60"/>
      <c r="O51" s="48" t="s">
        <v>628</v>
      </c>
      <c r="P51" s="103">
        <v>50.424276999999996</v>
      </c>
      <c r="Q51" s="103">
        <v>-74.717904000000004</v>
      </c>
      <c r="R51" s="274"/>
      <c r="S51" s="112"/>
      <c r="T51" s="72"/>
      <c r="U51" s="72" t="s">
        <v>607</v>
      </c>
      <c r="V51" s="312" t="s">
        <v>608</v>
      </c>
      <c r="W51" s="72" t="s">
        <v>609</v>
      </c>
      <c r="X51" s="48" t="s">
        <v>610</v>
      </c>
      <c r="Y51" s="48" t="s">
        <v>252</v>
      </c>
      <c r="Z51" s="60" t="s">
        <v>578</v>
      </c>
      <c r="AA51" s="105">
        <v>45114</v>
      </c>
      <c r="AB51" s="72" t="s">
        <v>636</v>
      </c>
      <c r="AC51" s="121" t="s">
        <v>621</v>
      </c>
      <c r="AD51" s="292">
        <f t="shared" si="2"/>
        <v>22</v>
      </c>
      <c r="AE51" s="72" t="s">
        <v>637</v>
      </c>
      <c r="AF51" s="11"/>
      <c r="AG51" s="6"/>
    </row>
    <row r="52" spans="1:33" ht="185.65" customHeight="1">
      <c r="A52" s="63">
        <v>1051</v>
      </c>
      <c r="B52" s="48" t="s">
        <v>3354</v>
      </c>
      <c r="C52" s="48" t="s">
        <v>168</v>
      </c>
      <c r="D52" s="72" t="s">
        <v>638</v>
      </c>
      <c r="E52" s="48" t="s">
        <v>197</v>
      </c>
      <c r="F52" s="72" t="s">
        <v>639</v>
      </c>
      <c r="G52" s="72" t="s">
        <v>172</v>
      </c>
      <c r="H52" s="72" t="s">
        <v>269</v>
      </c>
      <c r="I52" s="312" t="s">
        <v>640</v>
      </c>
      <c r="J52" s="72" t="s">
        <v>641</v>
      </c>
      <c r="K52" s="292" t="s">
        <v>642</v>
      </c>
      <c r="L52" s="121" t="s">
        <v>643</v>
      </c>
      <c r="M52" s="293" t="s">
        <v>7</v>
      </c>
      <c r="N52" s="292" t="s">
        <v>644</v>
      </c>
      <c r="O52" s="292" t="s">
        <v>645</v>
      </c>
      <c r="P52" s="121">
        <v>53.76</v>
      </c>
      <c r="Q52" s="103">
        <v>-99</v>
      </c>
      <c r="R52" s="274">
        <v>10</v>
      </c>
      <c r="S52" s="112">
        <v>9600</v>
      </c>
      <c r="T52" s="72" t="s">
        <v>179</v>
      </c>
      <c r="U52" s="72" t="s">
        <v>638</v>
      </c>
      <c r="V52" s="72" t="s">
        <v>640</v>
      </c>
      <c r="W52" s="72" t="s">
        <v>646</v>
      </c>
      <c r="X52" s="72" t="s">
        <v>643</v>
      </c>
      <c r="Y52" s="72" t="s">
        <v>239</v>
      </c>
      <c r="Z52" s="72" t="s">
        <v>240</v>
      </c>
      <c r="AA52" s="105">
        <v>44774</v>
      </c>
      <c r="AB52" s="72" t="s">
        <v>647</v>
      </c>
      <c r="AC52" s="505" t="s">
        <v>648</v>
      </c>
      <c r="AD52" s="660">
        <f t="shared" si="2"/>
        <v>15</v>
      </c>
      <c r="AE52" s="72" t="s">
        <v>649</v>
      </c>
      <c r="AF52" s="11"/>
      <c r="AG52" s="6"/>
    </row>
    <row r="53" spans="1:33" ht="135">
      <c r="A53" s="63">
        <v>1052</v>
      </c>
      <c r="B53" s="48" t="s">
        <v>3354</v>
      </c>
      <c r="C53" s="48" t="s">
        <v>168</v>
      </c>
      <c r="D53" s="72" t="s">
        <v>638</v>
      </c>
      <c r="E53" s="48" t="s">
        <v>197</v>
      </c>
      <c r="F53" s="72" t="s">
        <v>650</v>
      </c>
      <c r="G53" s="72" t="s">
        <v>172</v>
      </c>
      <c r="H53" s="72" t="s">
        <v>104</v>
      </c>
      <c r="I53" s="72" t="s">
        <v>651</v>
      </c>
      <c r="J53" s="72" t="s">
        <v>652</v>
      </c>
      <c r="K53" s="72" t="s">
        <v>642</v>
      </c>
      <c r="L53" s="72" t="s">
        <v>643</v>
      </c>
      <c r="M53" s="72" t="s">
        <v>7</v>
      </c>
      <c r="N53" s="72"/>
      <c r="O53" s="72" t="s">
        <v>653</v>
      </c>
      <c r="P53" s="72">
        <v>53.76</v>
      </c>
      <c r="Q53" s="72">
        <v>-99</v>
      </c>
      <c r="R53" s="72"/>
      <c r="S53" s="72"/>
      <c r="T53" s="72"/>
      <c r="U53" s="72" t="s">
        <v>638</v>
      </c>
      <c r="V53" s="72" t="s">
        <v>640</v>
      </c>
      <c r="W53" s="72" t="s">
        <v>646</v>
      </c>
      <c r="X53" s="72" t="s">
        <v>643</v>
      </c>
      <c r="Y53" s="72" t="s">
        <v>239</v>
      </c>
      <c r="Z53" s="72" t="s">
        <v>578</v>
      </c>
      <c r="AA53" s="72">
        <v>45114</v>
      </c>
      <c r="AB53" s="72" t="s">
        <v>651</v>
      </c>
      <c r="AC53" s="121" t="s">
        <v>648</v>
      </c>
      <c r="AD53" s="292">
        <f t="shared" si="2"/>
        <v>15</v>
      </c>
      <c r="AE53" s="72" t="s">
        <v>654</v>
      </c>
      <c r="AF53" s="11"/>
      <c r="AG53" s="6"/>
    </row>
    <row r="54" spans="1:33" ht="165">
      <c r="A54" s="63">
        <v>1053</v>
      </c>
      <c r="B54" s="48" t="s">
        <v>3354</v>
      </c>
      <c r="C54" s="48" t="s">
        <v>168</v>
      </c>
      <c r="D54" s="72" t="s">
        <v>638</v>
      </c>
      <c r="E54" s="48" t="s">
        <v>197</v>
      </c>
      <c r="F54" s="72" t="s">
        <v>655</v>
      </c>
      <c r="G54" s="72" t="s">
        <v>172</v>
      </c>
      <c r="H54" s="72" t="s">
        <v>104</v>
      </c>
      <c r="I54" s="312" t="s">
        <v>656</v>
      </c>
      <c r="J54" s="72" t="s">
        <v>652</v>
      </c>
      <c r="K54" s="72" t="s">
        <v>642</v>
      </c>
      <c r="L54" s="72" t="s">
        <v>643</v>
      </c>
      <c r="M54" s="72" t="s">
        <v>7</v>
      </c>
      <c r="N54" s="72"/>
      <c r="O54" s="72" t="s">
        <v>657</v>
      </c>
      <c r="P54" s="72">
        <v>54.872010000000003</v>
      </c>
      <c r="Q54" s="72">
        <f>RawMatl[[#This Row],[Facility Workforce]]-100.149549</f>
        <v>-100.14954899999999</v>
      </c>
      <c r="R54" s="72"/>
      <c r="S54" s="112"/>
      <c r="T54" s="72"/>
      <c r="U54" s="72" t="s">
        <v>638</v>
      </c>
      <c r="V54" s="72" t="s">
        <v>640</v>
      </c>
      <c r="W54" s="72" t="s">
        <v>646</v>
      </c>
      <c r="X54" s="72" t="s">
        <v>643</v>
      </c>
      <c r="Y54" s="72" t="s">
        <v>239</v>
      </c>
      <c r="Z54" s="72" t="s">
        <v>578</v>
      </c>
      <c r="AA54" s="72">
        <v>45114</v>
      </c>
      <c r="AB54" s="72" t="s">
        <v>656</v>
      </c>
      <c r="AC54" s="505" t="s">
        <v>648</v>
      </c>
      <c r="AD54" s="657">
        <f t="shared" si="2"/>
        <v>15</v>
      </c>
      <c r="AE54" s="72" t="s">
        <v>658</v>
      </c>
      <c r="AF54" s="11"/>
      <c r="AG54" s="6"/>
    </row>
    <row r="55" spans="1:33" ht="135">
      <c r="A55" s="63">
        <v>1054</v>
      </c>
      <c r="B55" s="48" t="s">
        <v>195</v>
      </c>
      <c r="C55" s="48" t="s">
        <v>168</v>
      </c>
      <c r="D55" s="72" t="s">
        <v>659</v>
      </c>
      <c r="E55" s="48" t="s">
        <v>170</v>
      </c>
      <c r="F55" s="72" t="s">
        <v>660</v>
      </c>
      <c r="G55" s="72" t="s">
        <v>172</v>
      </c>
      <c r="H55" s="72" t="s">
        <v>314</v>
      </c>
      <c r="I55" s="312" t="s">
        <v>661</v>
      </c>
      <c r="J55" s="72"/>
      <c r="K55" s="72" t="s">
        <v>662</v>
      </c>
      <c r="L55" s="60" t="s">
        <v>663</v>
      </c>
      <c r="M55" s="60" t="s">
        <v>6</v>
      </c>
      <c r="N55" s="60"/>
      <c r="O55" s="48"/>
      <c r="P55" s="103">
        <v>47.393915125199101</v>
      </c>
      <c r="Q55" s="103">
        <v>-101.787751704907</v>
      </c>
      <c r="R55" s="252">
        <v>45</v>
      </c>
      <c r="S55" s="111">
        <v>75000</v>
      </c>
      <c r="T55" s="72" t="s">
        <v>664</v>
      </c>
      <c r="U55" s="72" t="s">
        <v>665</v>
      </c>
      <c r="V55" s="258" t="s">
        <v>661</v>
      </c>
      <c r="W55" s="76" t="s">
        <v>666</v>
      </c>
      <c r="X55" s="60" t="s">
        <v>667</v>
      </c>
      <c r="Y55" s="60" t="s">
        <v>668</v>
      </c>
      <c r="Z55" s="76" t="s">
        <v>184</v>
      </c>
      <c r="AA55" s="123">
        <v>44899</v>
      </c>
      <c r="AB55" s="72" t="s">
        <v>669</v>
      </c>
      <c r="AC55" s="121" t="s">
        <v>670</v>
      </c>
      <c r="AD55" s="292">
        <f t="shared" si="2"/>
        <v>28</v>
      </c>
      <c r="AE55" s="72" t="s">
        <v>671</v>
      </c>
      <c r="AF55" s="11"/>
      <c r="AG55" s="6"/>
    </row>
    <row r="56" spans="1:33" ht="150">
      <c r="A56" s="63">
        <v>1055</v>
      </c>
      <c r="B56" s="48" t="s">
        <v>3354</v>
      </c>
      <c r="C56" s="48" t="s">
        <v>168</v>
      </c>
      <c r="D56" s="72" t="s">
        <v>672</v>
      </c>
      <c r="E56" s="48" t="s">
        <v>170</v>
      </c>
      <c r="F56" s="72" t="s">
        <v>673</v>
      </c>
      <c r="G56" s="72" t="s">
        <v>172</v>
      </c>
      <c r="H56" s="72" t="s">
        <v>674</v>
      </c>
      <c r="I56" s="312" t="s">
        <v>675</v>
      </c>
      <c r="J56" s="72" t="s">
        <v>676</v>
      </c>
      <c r="K56" s="72" t="s">
        <v>677</v>
      </c>
      <c r="L56" s="72" t="s">
        <v>677</v>
      </c>
      <c r="M56" s="72" t="s">
        <v>677</v>
      </c>
      <c r="N56" s="72" t="s">
        <v>677</v>
      </c>
      <c r="O56" s="48"/>
      <c r="P56" s="294">
        <v>10.48</v>
      </c>
      <c r="Q56" s="294">
        <v>-116.95</v>
      </c>
      <c r="R56" s="274">
        <v>500</v>
      </c>
      <c r="S56" s="112">
        <v>10025</v>
      </c>
      <c r="T56" s="72" t="s">
        <v>237</v>
      </c>
      <c r="U56" s="107" t="s">
        <v>672</v>
      </c>
      <c r="V56" s="312" t="s">
        <v>675</v>
      </c>
      <c r="W56" s="72" t="s">
        <v>225</v>
      </c>
      <c r="X56" s="48" t="s">
        <v>226</v>
      </c>
      <c r="Y56" s="63" t="s">
        <v>7</v>
      </c>
      <c r="Z56" s="60" t="s">
        <v>184</v>
      </c>
      <c r="AA56" s="105">
        <v>44780</v>
      </c>
      <c r="AB56" s="72" t="s">
        <v>678</v>
      </c>
      <c r="AC56" s="680" t="s">
        <v>679</v>
      </c>
      <c r="AD56" s="660">
        <f t="shared" si="2"/>
        <v>30</v>
      </c>
      <c r="AE56" s="107" t="s">
        <v>680</v>
      </c>
      <c r="AF56" s="11"/>
      <c r="AG56" s="6"/>
    </row>
    <row r="57" spans="1:33" ht="150">
      <c r="A57" s="63">
        <v>1056</v>
      </c>
      <c r="B57" s="48" t="s">
        <v>3354</v>
      </c>
      <c r="C57" s="48" t="s">
        <v>168</v>
      </c>
      <c r="D57" s="72" t="s">
        <v>672</v>
      </c>
      <c r="E57" s="48" t="s">
        <v>170</v>
      </c>
      <c r="F57" s="72" t="s">
        <v>673</v>
      </c>
      <c r="G57" s="72" t="s">
        <v>172</v>
      </c>
      <c r="H57" s="72" t="s">
        <v>432</v>
      </c>
      <c r="I57" s="312" t="s">
        <v>675</v>
      </c>
      <c r="J57" s="72" t="s">
        <v>676</v>
      </c>
      <c r="K57" s="72" t="s">
        <v>677</v>
      </c>
      <c r="L57" s="72" t="s">
        <v>677</v>
      </c>
      <c r="M57" s="72" t="s">
        <v>677</v>
      </c>
      <c r="N57" s="72" t="s">
        <v>677</v>
      </c>
      <c r="O57" s="48"/>
      <c r="P57" s="294">
        <v>10.48</v>
      </c>
      <c r="Q57" s="294">
        <v>-116.95</v>
      </c>
      <c r="R57" s="274">
        <v>500</v>
      </c>
      <c r="S57" s="112">
        <v>99500</v>
      </c>
      <c r="T57" s="72" t="s">
        <v>297</v>
      </c>
      <c r="U57" s="107" t="s">
        <v>672</v>
      </c>
      <c r="V57" s="312" t="s">
        <v>675</v>
      </c>
      <c r="W57" s="72" t="s">
        <v>225</v>
      </c>
      <c r="X57" s="48" t="s">
        <v>226</v>
      </c>
      <c r="Y57" s="63" t="s">
        <v>7</v>
      </c>
      <c r="Z57" s="60" t="s">
        <v>184</v>
      </c>
      <c r="AA57" s="105">
        <v>44780</v>
      </c>
      <c r="AB57" s="72" t="s">
        <v>678</v>
      </c>
      <c r="AC57" s="681" t="s">
        <v>679</v>
      </c>
      <c r="AD57" s="293">
        <f t="shared" si="2"/>
        <v>30</v>
      </c>
      <c r="AE57" s="107" t="s">
        <v>680</v>
      </c>
      <c r="AF57" s="11"/>
      <c r="AG57" s="6"/>
    </row>
    <row r="58" spans="1:33" ht="150">
      <c r="A58" s="63">
        <v>1057</v>
      </c>
      <c r="B58" s="48" t="s">
        <v>3354</v>
      </c>
      <c r="C58" s="48" t="s">
        <v>168</v>
      </c>
      <c r="D58" s="72" t="s">
        <v>672</v>
      </c>
      <c r="E58" s="48" t="s">
        <v>170</v>
      </c>
      <c r="F58" s="72" t="s">
        <v>673</v>
      </c>
      <c r="G58" s="72" t="s">
        <v>172</v>
      </c>
      <c r="H58" s="72" t="s">
        <v>681</v>
      </c>
      <c r="I58" s="312" t="s">
        <v>675</v>
      </c>
      <c r="J58" s="72" t="s">
        <v>676</v>
      </c>
      <c r="K58" s="72" t="s">
        <v>677</v>
      </c>
      <c r="L58" s="72" t="s">
        <v>677</v>
      </c>
      <c r="M58" s="72" t="s">
        <v>677</v>
      </c>
      <c r="N58" s="72" t="s">
        <v>677</v>
      </c>
      <c r="O58" s="48"/>
      <c r="P58" s="294">
        <v>10.48</v>
      </c>
      <c r="Q58" s="294">
        <v>-116.95</v>
      </c>
      <c r="R58" s="274">
        <v>500</v>
      </c>
      <c r="S58" s="112">
        <v>2222000</v>
      </c>
      <c r="T58" s="72" t="s">
        <v>682</v>
      </c>
      <c r="U58" s="107" t="s">
        <v>672</v>
      </c>
      <c r="V58" s="312" t="s">
        <v>675</v>
      </c>
      <c r="W58" s="72" t="s">
        <v>225</v>
      </c>
      <c r="X58" s="48" t="s">
        <v>226</v>
      </c>
      <c r="Y58" s="63" t="s">
        <v>7</v>
      </c>
      <c r="Z58" s="60" t="s">
        <v>184</v>
      </c>
      <c r="AA58" s="105">
        <v>44780</v>
      </c>
      <c r="AB58" s="72" t="s">
        <v>678</v>
      </c>
      <c r="AC58" s="680" t="s">
        <v>679</v>
      </c>
      <c r="AD58" s="660">
        <f t="shared" si="2"/>
        <v>30</v>
      </c>
      <c r="AE58" s="107" t="s">
        <v>680</v>
      </c>
      <c r="AF58" s="11"/>
      <c r="AG58" s="6"/>
    </row>
    <row r="59" spans="1:33" ht="60">
      <c r="A59" s="63">
        <v>1058</v>
      </c>
      <c r="B59" s="48" t="s">
        <v>3354</v>
      </c>
      <c r="C59" s="48" t="s">
        <v>168</v>
      </c>
      <c r="D59" s="72" t="s">
        <v>672</v>
      </c>
      <c r="E59" s="48" t="s">
        <v>170</v>
      </c>
      <c r="F59" s="72" t="s">
        <v>683</v>
      </c>
      <c r="G59" s="72" t="s">
        <v>172</v>
      </c>
      <c r="H59" s="72" t="s">
        <v>674</v>
      </c>
      <c r="I59" s="312" t="s">
        <v>675</v>
      </c>
      <c r="J59" s="72" t="s">
        <v>684</v>
      </c>
      <c r="K59" s="72" t="s">
        <v>677</v>
      </c>
      <c r="L59" s="72" t="s">
        <v>677</v>
      </c>
      <c r="M59" s="72" t="s">
        <v>677</v>
      </c>
      <c r="N59" s="72" t="s">
        <v>677</v>
      </c>
      <c r="O59" s="48"/>
      <c r="P59" s="48">
        <v>10.489000000000001</v>
      </c>
      <c r="Q59" s="103">
        <v>-118.367</v>
      </c>
      <c r="R59" s="274">
        <v>458</v>
      </c>
      <c r="S59" s="112">
        <v>6800</v>
      </c>
      <c r="T59" s="72" t="s">
        <v>237</v>
      </c>
      <c r="U59" s="107" t="s">
        <v>672</v>
      </c>
      <c r="V59" s="312" t="s">
        <v>675</v>
      </c>
      <c r="W59" s="72" t="s">
        <v>225</v>
      </c>
      <c r="X59" s="48" t="s">
        <v>226</v>
      </c>
      <c r="Y59" s="63" t="s">
        <v>7</v>
      </c>
      <c r="Z59" s="60" t="s">
        <v>184</v>
      </c>
      <c r="AA59" s="105">
        <v>44780</v>
      </c>
      <c r="AB59" s="72" t="s">
        <v>678</v>
      </c>
      <c r="AC59" s="681" t="s">
        <v>679</v>
      </c>
      <c r="AD59" s="293">
        <f t="shared" si="2"/>
        <v>30</v>
      </c>
      <c r="AE59" s="107" t="s">
        <v>685</v>
      </c>
      <c r="AF59" s="11"/>
      <c r="AG59" s="6"/>
    </row>
    <row r="60" spans="1:33" ht="60">
      <c r="A60" s="63">
        <v>1059</v>
      </c>
      <c r="B60" s="48" t="s">
        <v>3354</v>
      </c>
      <c r="C60" s="48" t="s">
        <v>168</v>
      </c>
      <c r="D60" s="72" t="s">
        <v>672</v>
      </c>
      <c r="E60" s="48" t="s">
        <v>170</v>
      </c>
      <c r="F60" s="72" t="s">
        <v>683</v>
      </c>
      <c r="G60" s="72" t="s">
        <v>172</v>
      </c>
      <c r="H60" s="72" t="s">
        <v>432</v>
      </c>
      <c r="I60" s="312" t="s">
        <v>675</v>
      </c>
      <c r="J60" s="72" t="s">
        <v>684</v>
      </c>
      <c r="K60" s="72" t="s">
        <v>677</v>
      </c>
      <c r="L60" s="72" t="s">
        <v>677</v>
      </c>
      <c r="M60" s="72" t="s">
        <v>677</v>
      </c>
      <c r="N60" s="72" t="s">
        <v>677</v>
      </c>
      <c r="O60" s="48"/>
      <c r="P60" s="103">
        <v>10.489000000000001</v>
      </c>
      <c r="Q60" s="103">
        <v>-118.367</v>
      </c>
      <c r="R60" s="274">
        <v>458</v>
      </c>
      <c r="S60" s="112">
        <v>67900</v>
      </c>
      <c r="T60" s="72" t="s">
        <v>297</v>
      </c>
      <c r="U60" s="107" t="s">
        <v>672</v>
      </c>
      <c r="V60" s="312" t="s">
        <v>675</v>
      </c>
      <c r="W60" s="72" t="s">
        <v>225</v>
      </c>
      <c r="X60" s="48" t="s">
        <v>226</v>
      </c>
      <c r="Y60" s="63" t="s">
        <v>7</v>
      </c>
      <c r="Z60" s="60" t="s">
        <v>184</v>
      </c>
      <c r="AA60" s="105">
        <v>44780</v>
      </c>
      <c r="AB60" s="72" t="s">
        <v>678</v>
      </c>
      <c r="AC60" s="680" t="s">
        <v>679</v>
      </c>
      <c r="AD60" s="660">
        <f t="shared" si="2"/>
        <v>30</v>
      </c>
      <c r="AE60" s="107" t="s">
        <v>685</v>
      </c>
      <c r="AF60" s="11"/>
      <c r="AG60" s="6"/>
    </row>
    <row r="61" spans="1:33" ht="60">
      <c r="A61" s="63">
        <v>1060</v>
      </c>
      <c r="B61" s="48" t="s">
        <v>3354</v>
      </c>
      <c r="C61" s="48" t="s">
        <v>168</v>
      </c>
      <c r="D61" s="72" t="s">
        <v>672</v>
      </c>
      <c r="E61" s="48" t="s">
        <v>170</v>
      </c>
      <c r="F61" s="72" t="s">
        <v>683</v>
      </c>
      <c r="G61" s="72" t="s">
        <v>172</v>
      </c>
      <c r="H61" s="72" t="s">
        <v>681</v>
      </c>
      <c r="I61" s="312" t="s">
        <v>675</v>
      </c>
      <c r="J61" s="72" t="s">
        <v>684</v>
      </c>
      <c r="K61" s="72" t="s">
        <v>677</v>
      </c>
      <c r="L61" s="72" t="s">
        <v>677</v>
      </c>
      <c r="M61" s="72" t="s">
        <v>677</v>
      </c>
      <c r="N61" s="72" t="s">
        <v>677</v>
      </c>
      <c r="O61" s="48"/>
      <c r="P61" s="48">
        <v>10.489000000000001</v>
      </c>
      <c r="Q61" s="103">
        <v>-118.367</v>
      </c>
      <c r="R61" s="274">
        <v>458</v>
      </c>
      <c r="S61" s="112">
        <v>1515600</v>
      </c>
      <c r="T61" s="72" t="s">
        <v>682</v>
      </c>
      <c r="U61" s="107" t="s">
        <v>672</v>
      </c>
      <c r="V61" s="312" t="s">
        <v>675</v>
      </c>
      <c r="W61" s="72" t="s">
        <v>225</v>
      </c>
      <c r="X61" s="48" t="s">
        <v>226</v>
      </c>
      <c r="Y61" s="63" t="s">
        <v>7</v>
      </c>
      <c r="Z61" s="60" t="s">
        <v>184</v>
      </c>
      <c r="AA61" s="105">
        <v>44780</v>
      </c>
      <c r="AB61" s="72" t="s">
        <v>678</v>
      </c>
      <c r="AC61" s="681" t="s">
        <v>679</v>
      </c>
      <c r="AD61" s="293">
        <f t="shared" si="2"/>
        <v>30</v>
      </c>
      <c r="AE61" s="107" t="s">
        <v>685</v>
      </c>
      <c r="AF61" s="11"/>
      <c r="AG61" s="6"/>
    </row>
    <row r="62" spans="1:33" ht="60">
      <c r="A62" s="63">
        <v>1061</v>
      </c>
      <c r="B62" s="48" t="s">
        <v>3354</v>
      </c>
      <c r="C62" s="48" t="s">
        <v>168</v>
      </c>
      <c r="D62" s="72" t="s">
        <v>686</v>
      </c>
      <c r="E62" s="48" t="s">
        <v>197</v>
      </c>
      <c r="F62" s="72" t="s">
        <v>687</v>
      </c>
      <c r="G62" s="72" t="s">
        <v>172</v>
      </c>
      <c r="H62" s="72" t="s">
        <v>209</v>
      </c>
      <c r="I62" s="324" t="s">
        <v>688</v>
      </c>
      <c r="J62" s="72"/>
      <c r="K62" s="72" t="s">
        <v>689</v>
      </c>
      <c r="L62" s="60" t="s">
        <v>534</v>
      </c>
      <c r="M62" s="60" t="s">
        <v>6</v>
      </c>
      <c r="N62" s="60"/>
      <c r="O62" s="48"/>
      <c r="P62" s="48">
        <v>47.901717069029303</v>
      </c>
      <c r="Q62" s="103">
        <v>-91.8525174764941</v>
      </c>
      <c r="R62" s="274">
        <v>750</v>
      </c>
      <c r="S62" s="112"/>
      <c r="T62" s="72"/>
      <c r="U62" s="107" t="s">
        <v>690</v>
      </c>
      <c r="V62" s="324" t="s">
        <v>691</v>
      </c>
      <c r="W62" s="72" t="s">
        <v>526</v>
      </c>
      <c r="X62" s="48" t="s">
        <v>286</v>
      </c>
      <c r="Y62" s="63" t="s">
        <v>692</v>
      </c>
      <c r="Z62" s="60" t="s">
        <v>184</v>
      </c>
      <c r="AA62" s="105">
        <v>45096</v>
      </c>
      <c r="AB62" s="72" t="s">
        <v>693</v>
      </c>
      <c r="AC62" s="680" t="s">
        <v>694</v>
      </c>
      <c r="AD62" s="660">
        <f t="shared" si="2"/>
        <v>19</v>
      </c>
      <c r="AE62" s="107" t="s">
        <v>695</v>
      </c>
      <c r="AF62" s="11"/>
      <c r="AG62" s="6"/>
    </row>
    <row r="63" spans="1:33" ht="45">
      <c r="A63" s="63">
        <v>1062</v>
      </c>
      <c r="B63" s="48" t="s">
        <v>167</v>
      </c>
      <c r="C63" s="48" t="s">
        <v>168</v>
      </c>
      <c r="D63" s="72" t="s">
        <v>696</v>
      </c>
      <c r="E63" s="48" t="s">
        <v>197</v>
      </c>
      <c r="F63" s="72" t="s">
        <v>697</v>
      </c>
      <c r="G63" s="72" t="s">
        <v>172</v>
      </c>
      <c r="H63" s="72" t="s">
        <v>326</v>
      </c>
      <c r="I63" s="324" t="s">
        <v>698</v>
      </c>
      <c r="J63" s="72" t="s">
        <v>699</v>
      </c>
      <c r="K63" s="72" t="s">
        <v>700</v>
      </c>
      <c r="L63" s="48" t="s">
        <v>212</v>
      </c>
      <c r="M63" s="60" t="s">
        <v>7</v>
      </c>
      <c r="N63" s="48" t="s">
        <v>701</v>
      </c>
      <c r="O63" s="48" t="s">
        <v>702</v>
      </c>
      <c r="P63" s="103">
        <v>46.477488638805397</v>
      </c>
      <c r="Q63" s="103">
        <v>-81.064097430404004</v>
      </c>
      <c r="R63" s="244">
        <v>2400</v>
      </c>
      <c r="S63" s="186">
        <v>1000</v>
      </c>
      <c r="T63" s="72" t="s">
        <v>237</v>
      </c>
      <c r="U63" s="72" t="s">
        <v>703</v>
      </c>
      <c r="V63" s="324" t="s">
        <v>698</v>
      </c>
      <c r="W63" s="72" t="s">
        <v>704</v>
      </c>
      <c r="X63" s="48" t="s">
        <v>704</v>
      </c>
      <c r="Y63" s="48" t="s">
        <v>705</v>
      </c>
      <c r="Z63" s="60" t="s">
        <v>184</v>
      </c>
      <c r="AA63" s="61">
        <v>44425</v>
      </c>
      <c r="AB63" s="72" t="s">
        <v>706</v>
      </c>
      <c r="AC63" s="503" t="s">
        <v>707</v>
      </c>
      <c r="AD63" s="292">
        <f t="shared" si="2"/>
        <v>26</v>
      </c>
      <c r="AE63" s="72"/>
      <c r="AF63" s="11"/>
      <c r="AG63" s="6"/>
    </row>
    <row r="64" spans="1:33" ht="120">
      <c r="A64" s="63">
        <v>1063</v>
      </c>
      <c r="B64" s="48" t="s">
        <v>167</v>
      </c>
      <c r="C64" s="48" t="s">
        <v>168</v>
      </c>
      <c r="D64" s="72" t="s">
        <v>696</v>
      </c>
      <c r="E64" s="48" t="s">
        <v>197</v>
      </c>
      <c r="F64" s="72" t="s">
        <v>709</v>
      </c>
      <c r="G64" s="72" t="s">
        <v>172</v>
      </c>
      <c r="H64" s="72" t="s">
        <v>326</v>
      </c>
      <c r="I64" s="312" t="s">
        <v>708</v>
      </c>
      <c r="J64" s="72" t="s">
        <v>710</v>
      </c>
      <c r="K64" s="72" t="s">
        <v>709</v>
      </c>
      <c r="L64" s="48" t="s">
        <v>643</v>
      </c>
      <c r="M64" s="60" t="s">
        <v>7</v>
      </c>
      <c r="N64" s="48" t="s">
        <v>711</v>
      </c>
      <c r="O64" s="48" t="s">
        <v>712</v>
      </c>
      <c r="P64" s="103">
        <v>55.712888176444302</v>
      </c>
      <c r="Q64" s="103">
        <v>-97.850710299462804</v>
      </c>
      <c r="R64" s="72">
        <v>900</v>
      </c>
      <c r="S64" s="72">
        <v>800</v>
      </c>
      <c r="T64" s="72" t="s">
        <v>237</v>
      </c>
      <c r="U64" s="72" t="s">
        <v>703</v>
      </c>
      <c r="V64" s="312" t="s">
        <v>698</v>
      </c>
      <c r="W64" s="72" t="s">
        <v>704</v>
      </c>
      <c r="X64" s="48" t="s">
        <v>704</v>
      </c>
      <c r="Y64" s="48" t="s">
        <v>705</v>
      </c>
      <c r="Z64" s="48" t="s">
        <v>184</v>
      </c>
      <c r="AA64" s="105">
        <v>44425</v>
      </c>
      <c r="AB64" s="72" t="s">
        <v>713</v>
      </c>
      <c r="AC64" s="503" t="s">
        <v>707</v>
      </c>
      <c r="AD64" s="660">
        <f t="shared" si="2"/>
        <v>26</v>
      </c>
      <c r="AE64" s="72" t="s">
        <v>714</v>
      </c>
      <c r="AF64" s="11"/>
      <c r="AG64" s="6"/>
    </row>
    <row r="65" spans="1:90" ht="120">
      <c r="A65" s="63">
        <v>1064</v>
      </c>
      <c r="B65" s="48" t="s">
        <v>167</v>
      </c>
      <c r="C65" s="48" t="s">
        <v>168</v>
      </c>
      <c r="D65" s="72" t="s">
        <v>696</v>
      </c>
      <c r="E65" s="48" t="s">
        <v>197</v>
      </c>
      <c r="F65" s="72" t="s">
        <v>715</v>
      </c>
      <c r="G65" s="72" t="s">
        <v>172</v>
      </c>
      <c r="H65" s="72" t="s">
        <v>326</v>
      </c>
      <c r="I65" s="312" t="s">
        <v>708</v>
      </c>
      <c r="J65" s="72" t="s">
        <v>716</v>
      </c>
      <c r="K65" s="72" t="s">
        <v>717</v>
      </c>
      <c r="L65" s="48" t="s">
        <v>577</v>
      </c>
      <c r="M65" s="60" t="s">
        <v>7</v>
      </c>
      <c r="N65" s="48" t="s">
        <v>718</v>
      </c>
      <c r="O65" s="48" t="s">
        <v>719</v>
      </c>
      <c r="P65" s="103">
        <v>56.4943818645081</v>
      </c>
      <c r="Q65" s="103">
        <v>-62.069510044715997</v>
      </c>
      <c r="R65" s="72">
        <v>900</v>
      </c>
      <c r="S65" s="72">
        <v>2000</v>
      </c>
      <c r="T65" s="72" t="s">
        <v>237</v>
      </c>
      <c r="U65" s="72" t="s">
        <v>703</v>
      </c>
      <c r="V65" s="312" t="s">
        <v>698</v>
      </c>
      <c r="W65" s="72" t="s">
        <v>704</v>
      </c>
      <c r="X65" s="48" t="s">
        <v>704</v>
      </c>
      <c r="Y65" s="48" t="s">
        <v>705</v>
      </c>
      <c r="Z65" s="60" t="s">
        <v>184</v>
      </c>
      <c r="AA65" s="61">
        <v>44425</v>
      </c>
      <c r="AB65" s="72" t="s">
        <v>720</v>
      </c>
      <c r="AC65" s="503" t="s">
        <v>707</v>
      </c>
      <c r="AD65" s="292">
        <f t="shared" si="2"/>
        <v>26</v>
      </c>
      <c r="AE65" s="72" t="s">
        <v>721</v>
      </c>
      <c r="AF65" s="11"/>
      <c r="AG65" s="6"/>
    </row>
    <row r="66" spans="1:90" ht="45">
      <c r="A66" s="63">
        <v>1065</v>
      </c>
      <c r="B66" s="48" t="s">
        <v>167</v>
      </c>
      <c r="C66" s="48" t="s">
        <v>168</v>
      </c>
      <c r="D66" s="72" t="s">
        <v>696</v>
      </c>
      <c r="E66" s="48" t="s">
        <v>197</v>
      </c>
      <c r="F66" s="72" t="s">
        <v>697</v>
      </c>
      <c r="G66" s="72" t="s">
        <v>172</v>
      </c>
      <c r="H66" s="72" t="s">
        <v>314</v>
      </c>
      <c r="I66" s="312" t="s">
        <v>698</v>
      </c>
      <c r="J66" s="72" t="s">
        <v>699</v>
      </c>
      <c r="K66" s="72" t="s">
        <v>700</v>
      </c>
      <c r="L66" s="48" t="s">
        <v>212</v>
      </c>
      <c r="M66" s="60" t="s">
        <v>7</v>
      </c>
      <c r="N66" s="48" t="s">
        <v>701</v>
      </c>
      <c r="O66" s="48" t="s">
        <v>702</v>
      </c>
      <c r="P66" s="103">
        <v>46.477488638805397</v>
      </c>
      <c r="Q66" s="103">
        <v>-81.064097430404004</v>
      </c>
      <c r="R66" s="72">
        <v>2400</v>
      </c>
      <c r="S66" s="72">
        <v>66000</v>
      </c>
      <c r="T66" s="72" t="s">
        <v>297</v>
      </c>
      <c r="U66" s="72" t="s">
        <v>703</v>
      </c>
      <c r="V66" s="258" t="s">
        <v>698</v>
      </c>
      <c r="W66" s="72" t="s">
        <v>704</v>
      </c>
      <c r="X66" s="48" t="s">
        <v>704</v>
      </c>
      <c r="Y66" s="48" t="s">
        <v>705</v>
      </c>
      <c r="Z66" s="60" t="s">
        <v>184</v>
      </c>
      <c r="AA66" s="61">
        <v>44425</v>
      </c>
      <c r="AB66" s="72" t="s">
        <v>722</v>
      </c>
      <c r="AC66" s="503" t="s">
        <v>707</v>
      </c>
      <c r="AD66" s="660">
        <f t="shared" si="2"/>
        <v>26</v>
      </c>
      <c r="AE66" s="505" t="s">
        <v>723</v>
      </c>
      <c r="AF66" s="11"/>
      <c r="AG66" s="6"/>
    </row>
    <row r="67" spans="1:90" ht="105">
      <c r="A67" s="63">
        <v>1066</v>
      </c>
      <c r="B67" s="48" t="s">
        <v>167</v>
      </c>
      <c r="C67" s="48" t="s">
        <v>168</v>
      </c>
      <c r="D67" s="72" t="s">
        <v>696</v>
      </c>
      <c r="E67" s="48" t="s">
        <v>197</v>
      </c>
      <c r="F67" s="72" t="s">
        <v>709</v>
      </c>
      <c r="G67" s="72" t="s">
        <v>172</v>
      </c>
      <c r="H67" s="72" t="s">
        <v>314</v>
      </c>
      <c r="I67" s="312" t="s">
        <v>708</v>
      </c>
      <c r="J67" s="72" t="s">
        <v>710</v>
      </c>
      <c r="K67" s="72" t="s">
        <v>709</v>
      </c>
      <c r="L67" s="48" t="s">
        <v>643</v>
      </c>
      <c r="M67" s="60" t="s">
        <v>7</v>
      </c>
      <c r="N67" s="48" t="s">
        <v>711</v>
      </c>
      <c r="O67" s="48" t="s">
        <v>712</v>
      </c>
      <c r="P67" s="103">
        <v>55.712888176444302</v>
      </c>
      <c r="Q67" s="103">
        <v>-97.850710299462804</v>
      </c>
      <c r="R67" s="72">
        <v>900</v>
      </c>
      <c r="S67" s="72">
        <v>14800</v>
      </c>
      <c r="T67" s="72" t="s">
        <v>297</v>
      </c>
      <c r="U67" s="72" t="s">
        <v>703</v>
      </c>
      <c r="V67" s="258" t="s">
        <v>698</v>
      </c>
      <c r="W67" s="72" t="s">
        <v>704</v>
      </c>
      <c r="X67" s="48" t="s">
        <v>704</v>
      </c>
      <c r="Y67" s="48" t="s">
        <v>705</v>
      </c>
      <c r="Z67" s="48" t="s">
        <v>184</v>
      </c>
      <c r="AA67" s="105">
        <v>44425</v>
      </c>
      <c r="AB67" s="72" t="s">
        <v>724</v>
      </c>
      <c r="AC67" s="506" t="s">
        <v>725</v>
      </c>
      <c r="AD67" s="293">
        <f t="shared" si="2"/>
        <v>26</v>
      </c>
      <c r="AE67" s="72"/>
      <c r="AF67" s="11"/>
      <c r="AG67" s="6"/>
    </row>
    <row r="68" spans="1:90" ht="60">
      <c r="A68" s="63">
        <v>1067</v>
      </c>
      <c r="B68" s="48" t="s">
        <v>167</v>
      </c>
      <c r="C68" s="48" t="s">
        <v>168</v>
      </c>
      <c r="D68" s="72" t="s">
        <v>696</v>
      </c>
      <c r="E68" s="48" t="s">
        <v>197</v>
      </c>
      <c r="F68" s="72" t="s">
        <v>715</v>
      </c>
      <c r="G68" s="72" t="s">
        <v>172</v>
      </c>
      <c r="H68" s="72" t="s">
        <v>314</v>
      </c>
      <c r="I68" s="324" t="s">
        <v>708</v>
      </c>
      <c r="J68" s="72" t="s">
        <v>716</v>
      </c>
      <c r="K68" s="72" t="s">
        <v>717</v>
      </c>
      <c r="L68" s="48" t="s">
        <v>577</v>
      </c>
      <c r="M68" s="60" t="s">
        <v>7</v>
      </c>
      <c r="N68" s="48" t="s">
        <v>718</v>
      </c>
      <c r="O68" s="48" t="s">
        <v>719</v>
      </c>
      <c r="P68" s="103">
        <v>56.4943818645081</v>
      </c>
      <c r="Q68" s="103">
        <v>-62.069510044715997</v>
      </c>
      <c r="R68" s="72">
        <v>900</v>
      </c>
      <c r="S68" s="72">
        <v>80000</v>
      </c>
      <c r="T68" s="72" t="s">
        <v>297</v>
      </c>
      <c r="U68" s="72" t="s">
        <v>703</v>
      </c>
      <c r="V68" s="325" t="s">
        <v>698</v>
      </c>
      <c r="W68" s="72" t="s">
        <v>704</v>
      </c>
      <c r="X68" s="48" t="s">
        <v>704</v>
      </c>
      <c r="Y68" s="48" t="s">
        <v>705</v>
      </c>
      <c r="Z68" s="48" t="s">
        <v>184</v>
      </c>
      <c r="AA68" s="105">
        <v>44425</v>
      </c>
      <c r="AB68" s="72" t="s">
        <v>726</v>
      </c>
      <c r="AC68" s="505" t="s">
        <v>725</v>
      </c>
      <c r="AD68" s="659">
        <f t="shared" si="2"/>
        <v>26</v>
      </c>
      <c r="AE68" s="72" t="s">
        <v>727</v>
      </c>
      <c r="AF68" s="11"/>
      <c r="AG68" s="6"/>
    </row>
    <row r="69" spans="1:90" ht="75">
      <c r="A69" s="63">
        <v>1068</v>
      </c>
      <c r="B69" s="48" t="s">
        <v>3354</v>
      </c>
      <c r="C69" s="48" t="s">
        <v>168</v>
      </c>
      <c r="D69" s="72" t="s">
        <v>728</v>
      </c>
      <c r="E69" s="48" t="s">
        <v>170</v>
      </c>
      <c r="F69" s="72" t="s">
        <v>729</v>
      </c>
      <c r="G69" s="72" t="s">
        <v>341</v>
      </c>
      <c r="H69" s="72" t="s">
        <v>465</v>
      </c>
      <c r="I69" s="312" t="s">
        <v>730</v>
      </c>
      <c r="J69" s="72" t="s">
        <v>731</v>
      </c>
      <c r="K69" s="72" t="s">
        <v>732</v>
      </c>
      <c r="L69" s="60" t="s">
        <v>733</v>
      </c>
      <c r="M69" s="60" t="s">
        <v>6</v>
      </c>
      <c r="N69" s="60"/>
      <c r="O69" s="48"/>
      <c r="P69" s="103">
        <v>32.889675547795903</v>
      </c>
      <c r="Q69" s="103">
        <v>-86.220333522339104</v>
      </c>
      <c r="R69" s="274">
        <v>15</v>
      </c>
      <c r="S69" s="112">
        <v>3700</v>
      </c>
      <c r="T69" s="72" t="s">
        <v>346</v>
      </c>
      <c r="U69" s="72" t="s">
        <v>728</v>
      </c>
      <c r="V69" s="324" t="s">
        <v>734</v>
      </c>
      <c r="W69" s="76" t="s">
        <v>735</v>
      </c>
      <c r="X69" s="60" t="s">
        <v>736</v>
      </c>
      <c r="Y69" s="60" t="s">
        <v>6</v>
      </c>
      <c r="Z69" s="60" t="s">
        <v>184</v>
      </c>
      <c r="AA69" s="105">
        <v>44422</v>
      </c>
      <c r="AB69" s="72" t="s">
        <v>737</v>
      </c>
      <c r="AC69" s="503" t="s">
        <v>738</v>
      </c>
      <c r="AD69" s="292">
        <f t="shared" si="2"/>
        <v>26</v>
      </c>
      <c r="AE69" s="121" t="s">
        <v>739</v>
      </c>
      <c r="AF69" s="11"/>
      <c r="AG69" s="6"/>
    </row>
    <row r="70" spans="1:90" ht="105">
      <c r="A70" s="63">
        <v>1069</v>
      </c>
      <c r="B70" s="48" t="s">
        <v>3354</v>
      </c>
      <c r="C70" s="48" t="s">
        <v>168</v>
      </c>
      <c r="D70" s="72" t="s">
        <v>728</v>
      </c>
      <c r="E70" s="48" t="s">
        <v>170</v>
      </c>
      <c r="F70" s="72" t="s">
        <v>740</v>
      </c>
      <c r="G70" s="72" t="s">
        <v>341</v>
      </c>
      <c r="H70" s="72" t="s">
        <v>465</v>
      </c>
      <c r="I70" s="312" t="s">
        <v>730</v>
      </c>
      <c r="J70" s="72" t="s">
        <v>731</v>
      </c>
      <c r="K70" s="72" t="s">
        <v>741</v>
      </c>
      <c r="L70" s="60" t="s">
        <v>742</v>
      </c>
      <c r="M70" s="60" t="s">
        <v>6</v>
      </c>
      <c r="N70" s="60"/>
      <c r="O70" s="48"/>
      <c r="P70" s="103">
        <v>32.8404283525322</v>
      </c>
      <c r="Q70" s="103">
        <v>-86.632351082348194</v>
      </c>
      <c r="R70" s="274">
        <v>15</v>
      </c>
      <c r="S70" s="112">
        <v>3700</v>
      </c>
      <c r="T70" s="72" t="s">
        <v>346</v>
      </c>
      <c r="U70" s="72" t="s">
        <v>728</v>
      </c>
      <c r="V70" s="312" t="s">
        <v>734</v>
      </c>
      <c r="W70" s="76" t="s">
        <v>735</v>
      </c>
      <c r="X70" s="60" t="s">
        <v>736</v>
      </c>
      <c r="Y70" s="60" t="s">
        <v>6</v>
      </c>
      <c r="Z70" s="60" t="s">
        <v>184</v>
      </c>
      <c r="AA70" s="105">
        <v>44422</v>
      </c>
      <c r="AB70" s="72" t="s">
        <v>743</v>
      </c>
      <c r="AC70" s="121" t="s">
        <v>738</v>
      </c>
      <c r="AD70" s="659">
        <f t="shared" si="2"/>
        <v>26</v>
      </c>
      <c r="AE70" s="72" t="s">
        <v>744</v>
      </c>
      <c r="AF70" s="11"/>
      <c r="AG70" s="6"/>
    </row>
    <row r="71" spans="1:90" s="7" customFormat="1" ht="15">
      <c r="A71" s="63"/>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c r="CH71" s="18"/>
      <c r="CI71" s="18"/>
      <c r="CJ71" s="18"/>
      <c r="CK71" s="18"/>
      <c r="CL71" s="18"/>
    </row>
    <row r="73" spans="1:90" s="11" customFormat="1">
      <c r="A73" s="52"/>
      <c r="B73" s="9"/>
      <c r="C73" s="9"/>
      <c r="E73" s="3"/>
      <c r="F73" s="4"/>
      <c r="L73" s="9"/>
      <c r="M73" s="9"/>
      <c r="N73" s="9"/>
      <c r="O73" s="12"/>
      <c r="P73" s="51"/>
      <c r="Q73" s="51"/>
      <c r="R73" s="16"/>
      <c r="S73" s="16"/>
      <c r="T73" s="6"/>
      <c r="U73" s="6"/>
      <c r="V73" s="6"/>
      <c r="W73" s="9"/>
      <c r="X73" s="9"/>
      <c r="Y73" s="9"/>
      <c r="Z73" s="14"/>
      <c r="AD73" s="3"/>
      <c r="AE73" s="3"/>
      <c r="AF73" s="3"/>
      <c r="AG73" s="3"/>
      <c r="AH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row>
    <row r="74" spans="1:90" s="11" customFormat="1">
      <c r="A74" s="41" t="str">
        <f>IF(D74&lt;&gt;"",A71+1,"")</f>
        <v/>
      </c>
      <c r="B74" s="3"/>
      <c r="C74" s="3"/>
      <c r="E74" s="3"/>
      <c r="F74" s="4"/>
      <c r="G74" s="3"/>
      <c r="H74" s="3"/>
      <c r="L74" s="9"/>
      <c r="M74" s="9"/>
      <c r="N74" s="9"/>
      <c r="O74" s="12"/>
      <c r="P74" s="51"/>
      <c r="Q74" s="51"/>
      <c r="R74" s="16"/>
      <c r="S74" s="16"/>
      <c r="T74" s="6"/>
      <c r="U74" s="6"/>
      <c r="V74" s="6"/>
      <c r="W74" s="9"/>
      <c r="X74" s="9"/>
      <c r="Y74" s="9"/>
      <c r="Z74" s="14"/>
      <c r="AD74" s="3"/>
      <c r="AE74" s="3"/>
      <c r="AF74" s="3"/>
      <c r="AG74" s="3"/>
      <c r="AH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row>
    <row r="75" spans="1:90" s="11" customFormat="1">
      <c r="A75" s="41" t="str">
        <f t="shared" ref="A75:A79" si="3">IF(D75&lt;&gt;"",A74+1,"")</f>
        <v/>
      </c>
      <c r="B75" s="3"/>
      <c r="C75" s="3"/>
      <c r="E75" s="3"/>
      <c r="F75" s="4"/>
      <c r="G75" s="3"/>
      <c r="H75" s="3"/>
      <c r="L75" s="9"/>
      <c r="M75" s="9"/>
      <c r="N75" s="9"/>
      <c r="O75" s="12"/>
      <c r="P75" s="51"/>
      <c r="Q75" s="51"/>
      <c r="R75" s="16"/>
      <c r="S75" s="16"/>
      <c r="T75" s="6"/>
      <c r="U75" s="6"/>
      <c r="V75" s="6"/>
      <c r="W75" s="9"/>
      <c r="X75" s="9"/>
      <c r="Y75" s="9"/>
      <c r="Z75" s="14"/>
      <c r="AD75" s="3"/>
      <c r="AE75" s="3"/>
      <c r="AF75" s="3"/>
      <c r="AG75" s="3"/>
      <c r="AH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row>
    <row r="76" spans="1:90" s="11" customFormat="1">
      <c r="A76" s="41" t="str">
        <f t="shared" si="3"/>
        <v/>
      </c>
      <c r="B76" s="3"/>
      <c r="C76" s="3"/>
      <c r="E76" s="3"/>
      <c r="F76" s="4"/>
      <c r="G76" s="3"/>
      <c r="H76" s="3"/>
      <c r="L76" s="9"/>
      <c r="M76" s="9"/>
      <c r="N76" s="9"/>
      <c r="O76" s="12"/>
      <c r="P76" s="51"/>
      <c r="Q76" s="51"/>
      <c r="R76" s="16"/>
      <c r="S76" s="16"/>
      <c r="T76" s="6"/>
      <c r="U76" s="6"/>
      <c r="V76" s="6"/>
      <c r="W76" s="9"/>
      <c r="X76" s="9"/>
      <c r="Y76" s="9"/>
      <c r="Z76" s="14"/>
      <c r="AD76" s="3"/>
      <c r="AE76" s="3"/>
      <c r="AF76" s="3"/>
      <c r="AG76" s="3"/>
      <c r="AH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row>
    <row r="77" spans="1:90" s="11" customFormat="1">
      <c r="A77" s="41" t="str">
        <f t="shared" si="3"/>
        <v/>
      </c>
      <c r="B77" s="3"/>
      <c r="C77" s="3"/>
      <c r="E77" s="3"/>
      <c r="F77" s="4"/>
      <c r="G77" s="3"/>
      <c r="H77" s="3"/>
      <c r="L77" s="9"/>
      <c r="M77" s="9"/>
      <c r="N77" s="9"/>
      <c r="O77" s="12"/>
      <c r="P77" s="51"/>
      <c r="Q77" s="51"/>
      <c r="R77" s="16"/>
      <c r="S77" s="16"/>
      <c r="T77" s="6"/>
      <c r="U77" s="6"/>
      <c r="V77" s="6"/>
      <c r="W77" s="9"/>
      <c r="X77" s="9"/>
      <c r="Y77" s="9"/>
      <c r="Z77" s="14"/>
      <c r="AD77" s="3"/>
      <c r="AE77" s="3"/>
      <c r="AF77" s="3"/>
      <c r="AG77" s="3"/>
      <c r="AH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row>
    <row r="78" spans="1:90">
      <c r="A78" s="41" t="str">
        <f t="shared" si="3"/>
        <v/>
      </c>
      <c r="B78" s="3"/>
      <c r="C78" s="3"/>
      <c r="G78" s="3"/>
      <c r="H78" s="3"/>
    </row>
    <row r="79" spans="1:90" ht="11.25" customHeight="1">
      <c r="A79" s="41" t="str">
        <f t="shared" si="3"/>
        <v/>
      </c>
      <c r="B79" s="3"/>
      <c r="C79" s="3"/>
      <c r="G79" s="3"/>
      <c r="H79" s="3"/>
    </row>
  </sheetData>
  <sortState xmlns:xlrd2="http://schemas.microsoft.com/office/spreadsheetml/2017/richdata2" ref="AI2:AK78">
    <sortCondition ref="AI2:AI78"/>
  </sortState>
  <phoneticPr fontId="7" type="noConversion"/>
  <dataValidations count="3">
    <dataValidation type="list" allowBlank="1" showInputMessage="1" showErrorMessage="1" sqref="F52 F67 F74:F79 F71" xr:uid="{2F43AFD1-2E76-4C05-A4ED-A2B25BD5D1E6}">
      <formula1>IF(H52="Cathode",Cathode_Raw_Matl,IF(H52="Anode",Anode_Raw_Matl,IF(H52="Liquid electrolyte",Liquid_Electrolyte,IF(H52="Solid electrolyte",Solid_Electrolyte,IF(H52="Current collectors",Current_Collectors,"")))))</formula1>
    </dataValidation>
    <dataValidation type="list" allowBlank="1" showInputMessage="1" showErrorMessage="1" sqref="G52 G67 G74:G79 G71" xr:uid="{C04747D4-0DBC-4EAE-B15C-ABBE5FD1577D}">
      <formula1>IF(#REF!="Housing",Housing_Type,IF(#REF!="Electrode materials",Electrode_Material,""))</formula1>
    </dataValidation>
    <dataValidation type="list" allowBlank="1" showInputMessage="1" showErrorMessage="1" sqref="H52 H67 H74:H79 H71" xr:uid="{238C5DAF-F78C-40AC-801F-D7DD66042E3E}">
      <formula1>IF(G52="Cathode",Cathode_Raw_Matl,IF(G52="Anode",Anode_Raw_Matl,IF(G52="Liquid electrolyte",Liquid_Electrolyte,IF(G52="Solid electrolyte",Solid_Electrolyte,IF(G52="Current collectors",Current_Collectors,"")))))</formula1>
    </dataValidation>
  </dataValidations>
  <hyperlinks>
    <hyperlink ref="I24" r:id="rId1" display="https://www.jindaleelithium.com/" xr:uid="{6EF59E6D-74FA-4D50-81AC-84111C199D1B}"/>
    <hyperlink ref="V24" r:id="rId2" display="https://www.jindaleelithium.com/" xr:uid="{130809B1-6FD6-4B98-A41F-931D5148DBE8}"/>
    <hyperlink ref="I11" r:id="rId3" xr:uid="{50DB966A-5BF9-4814-A89F-526116D616D5}"/>
    <hyperlink ref="V11" r:id="rId4" xr:uid="{1FC6ECA1-F462-4823-9424-46BBBC6DCBDF}"/>
    <hyperlink ref="I32" r:id="rId5" xr:uid="{690CC579-AD23-4987-879D-AFD37B1E6302}"/>
    <hyperlink ref="V32" r:id="rId6" xr:uid="{A13523A8-6CC5-4F65-B46C-7CC714A5E7E7}"/>
    <hyperlink ref="I12" r:id="rId7" xr:uid="{FC838C01-B2C3-4638-BB5D-D76B30645A6B}"/>
    <hyperlink ref="V12" r:id="rId8" xr:uid="{64191318-1979-484B-A1BB-BC5E70828210}"/>
    <hyperlink ref="I6" r:id="rId9" xr:uid="{A79BA4E4-B766-421E-99E3-8483A228B8B0}"/>
    <hyperlink ref="V6" r:id="rId10" xr:uid="{F3234312-6E77-4AAF-8273-2F24E749C92D}"/>
    <hyperlink ref="I14" r:id="rId11" xr:uid="{85F22216-4C4E-47C8-B7C4-2C359D5402B4}"/>
    <hyperlink ref="V14" r:id="rId12" xr:uid="{D1426495-AB84-4E1F-A0DA-0FC14CB76712}"/>
    <hyperlink ref="AB11" r:id="rId13" location=":~:text=Project%20ATLiS%20in%20California's%20Salton,the%20auto%20industry%20per%20year" display="https://www.esminerals.com/ https://www.prnewswire.com/news-releases/energysource-minerals-receives-approvals-on-project-atlis-salton-sea-based-geothermal-extraction-operation-301428234.html; https://www.prnewswire.com/news-releases/energysource-minerals-esm-announces-contract-with-ford-for-geothermal-lithium-301830259.html#:~:text=Project%20ATLiS%20in%20California's%20Salton,the%20auto%20industry%20per%20year." xr:uid="{198B49BC-F1E2-415C-996D-64D0097E8C5C}"/>
    <hyperlink ref="AB12" r:id="rId14" display="https://www.fortuneminerals.com/; https://s1.q4cdn.com/337451660/files/doc_presentations/2023/231001-fortune-minerals-nico-project-presentation.pdf; https://www.miningweekly.com/print-version/nico-goldcobaltbismuthcopper-mine-project-canada-update-2023-12-15" xr:uid="{0C57DC2F-41CA-4CBC-812A-C628234333A3}"/>
    <hyperlink ref="V19" r:id="rId15" xr:uid="{74AA1B87-D699-42AA-980E-5F7A5CEBCB74}"/>
    <hyperlink ref="I19" r:id="rId16" xr:uid="{483BC611-7346-4D2C-8E00-4A9DE46728EA}"/>
    <hyperlink ref="I46" r:id="rId17" xr:uid="{E5492A21-CB3A-4C3B-9E0A-0F116670DE9E}"/>
    <hyperlink ref="V46" r:id="rId18" xr:uid="{D4CC5482-E3C2-44C9-8A81-7BCF9688ADFB}"/>
    <hyperlink ref="V3" r:id="rId19" xr:uid="{D9109523-BD0B-4AE5-8393-F17CBF1BE98C}"/>
  </hyperlinks>
  <pageMargins left="0.7" right="0.7" top="0.75" bottom="0.75" header="0.3" footer="0.3"/>
  <pageSetup orientation="portrait" r:id="rId20"/>
  <tableParts count="1">
    <tablePart r:id="rId21"/>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23605-6900-4253-8919-DCA2D8BA01E9}">
  <sheetPr codeName="Sheet9">
    <tabColor theme="7" tint="-0.249977111117893"/>
  </sheetPr>
  <dimension ref="A1:CB109"/>
  <sheetViews>
    <sheetView zoomScale="90" zoomScaleNormal="90" workbookViewId="0">
      <pane xSplit="4" ySplit="1" topLeftCell="O104" activePane="bottomRight" state="frozen"/>
      <selection pane="topRight" activeCell="I47" sqref="I47"/>
      <selection pane="bottomLeft" activeCell="I47" sqref="I47"/>
      <selection pane="bottomRight" activeCell="T106" sqref="A106:AH108"/>
    </sheetView>
  </sheetViews>
  <sheetFormatPr defaultColWidth="9.140625" defaultRowHeight="11.25" customHeight="1"/>
  <cols>
    <col min="1" max="1" width="7.140625" style="52" customWidth="1"/>
    <col min="2" max="2" width="9.28515625" style="9" customWidth="1"/>
    <col min="3" max="3" width="15" style="9" customWidth="1"/>
    <col min="4" max="4" width="24.5703125" style="11" customWidth="1"/>
    <col min="5" max="5" width="10.42578125" style="3" customWidth="1"/>
    <col min="6" max="6" width="18.140625" style="4" customWidth="1"/>
    <col min="7" max="7" width="21.7109375" style="11" customWidth="1"/>
    <col min="8" max="8" width="18.140625" style="11" customWidth="1"/>
    <col min="9" max="9" width="20.42578125" style="11" customWidth="1"/>
    <col min="10" max="10" width="19.140625" style="11" customWidth="1"/>
    <col min="11" max="11" width="24.42578125" style="11" customWidth="1"/>
    <col min="12" max="12" width="8.7109375" style="9" customWidth="1"/>
    <col min="13" max="13" width="9" style="9" customWidth="1"/>
    <col min="14" max="14" width="17.7109375" style="9" customWidth="1"/>
    <col min="15" max="15" width="23.7109375" style="12" customWidth="1"/>
    <col min="16" max="17" width="17.42578125" style="6" customWidth="1"/>
    <col min="18" max="18" width="9.7109375" style="10" customWidth="1"/>
    <col min="19" max="19" width="17.5703125" style="38" customWidth="1"/>
    <col min="20" max="20" width="14.28515625" style="6" customWidth="1"/>
    <col min="21" max="21" width="28" style="11" customWidth="1"/>
    <col min="22" max="22" width="26.42578125" style="6" customWidth="1"/>
    <col min="23" max="23" width="10.28515625" style="6" customWidth="1"/>
    <col min="24" max="24" width="16.7109375" style="9" customWidth="1"/>
    <col min="25" max="25" width="13.140625" style="9" customWidth="1"/>
    <col min="26" max="26" width="9" style="6" customWidth="1"/>
    <col min="27" max="27" width="13.140625" style="55" customWidth="1"/>
    <col min="28" max="28" width="53.7109375" style="11" customWidth="1"/>
    <col min="29" max="29" width="53" style="6" customWidth="1"/>
    <col min="30" max="30" width="55" style="6" customWidth="1"/>
    <col min="31" max="31" width="16.7109375" style="9" customWidth="1"/>
    <col min="32" max="32" width="16.140625" style="6" customWidth="1"/>
    <col min="33" max="33" width="12.42578125" style="11" customWidth="1"/>
    <col min="34" max="34" width="17" style="6" customWidth="1"/>
    <col min="35" max="16384" width="9.140625" style="6"/>
  </cols>
  <sheetData>
    <row r="1" spans="1:34" s="43" customFormat="1" ht="45">
      <c r="A1" s="127" t="s">
        <v>115</v>
      </c>
      <c r="B1" s="128" t="s">
        <v>139</v>
      </c>
      <c r="C1" s="128" t="s">
        <v>5</v>
      </c>
      <c r="D1" s="128" t="s">
        <v>114</v>
      </c>
      <c r="E1" s="128" t="s">
        <v>140</v>
      </c>
      <c r="F1" s="128" t="s">
        <v>118</v>
      </c>
      <c r="G1" s="128" t="s">
        <v>141</v>
      </c>
      <c r="H1" s="128" t="s">
        <v>137</v>
      </c>
      <c r="I1" s="128" t="s">
        <v>142</v>
      </c>
      <c r="J1" s="128" t="s">
        <v>143</v>
      </c>
      <c r="K1" s="128" t="s">
        <v>119</v>
      </c>
      <c r="L1" s="128" t="s">
        <v>120</v>
      </c>
      <c r="M1" s="128" t="s">
        <v>121</v>
      </c>
      <c r="N1" s="128" t="s">
        <v>144</v>
      </c>
      <c r="O1" s="130" t="s">
        <v>145</v>
      </c>
      <c r="P1" s="128" t="s">
        <v>146</v>
      </c>
      <c r="Q1" s="128" t="s">
        <v>147</v>
      </c>
      <c r="R1" s="132" t="s">
        <v>148</v>
      </c>
      <c r="S1" s="138" t="s">
        <v>124</v>
      </c>
      <c r="T1" s="128" t="s">
        <v>149</v>
      </c>
      <c r="U1" s="128" t="s">
        <v>150</v>
      </c>
      <c r="V1" s="128" t="s">
        <v>151</v>
      </c>
      <c r="W1" s="128" t="s">
        <v>152</v>
      </c>
      <c r="X1" s="128" t="s">
        <v>153</v>
      </c>
      <c r="Y1" s="128" t="s">
        <v>154</v>
      </c>
      <c r="Z1" s="128" t="s">
        <v>155</v>
      </c>
      <c r="AA1" s="133" t="s">
        <v>156</v>
      </c>
      <c r="AB1" s="128" t="s">
        <v>157</v>
      </c>
      <c r="AC1" s="128" t="s">
        <v>161</v>
      </c>
      <c r="AD1" s="128" t="s">
        <v>158</v>
      </c>
      <c r="AE1" s="139" t="s">
        <v>160</v>
      </c>
      <c r="AF1" s="609" t="s">
        <v>162</v>
      </c>
      <c r="AG1" s="609" t="s">
        <v>6095</v>
      </c>
      <c r="AH1" s="610" t="s">
        <v>165</v>
      </c>
    </row>
    <row r="2" spans="1:34" s="43" customFormat="1" ht="60">
      <c r="A2" s="63">
        <v>2001</v>
      </c>
      <c r="B2" s="48" t="s">
        <v>195</v>
      </c>
      <c r="C2" s="48" t="s">
        <v>745</v>
      </c>
      <c r="D2" s="72" t="s">
        <v>746</v>
      </c>
      <c r="E2" s="48" t="s">
        <v>170</v>
      </c>
      <c r="F2" s="72" t="s">
        <v>747</v>
      </c>
      <c r="G2" s="72" t="s">
        <v>748</v>
      </c>
      <c r="H2" s="72" t="s">
        <v>749</v>
      </c>
      <c r="I2" s="312" t="s">
        <v>750</v>
      </c>
      <c r="J2" s="115" t="s">
        <v>751</v>
      </c>
      <c r="K2" s="115" t="s">
        <v>752</v>
      </c>
      <c r="L2" s="114" t="s">
        <v>753</v>
      </c>
      <c r="M2" s="114" t="s">
        <v>6</v>
      </c>
      <c r="N2" s="295" t="s">
        <v>754</v>
      </c>
      <c r="O2" s="114" t="s">
        <v>755</v>
      </c>
      <c r="P2" s="103">
        <v>42.718565880453497</v>
      </c>
      <c r="Q2" s="103">
        <v>-71.114521729456996</v>
      </c>
      <c r="R2" s="145">
        <v>150</v>
      </c>
      <c r="S2" s="112">
        <v>10000</v>
      </c>
      <c r="T2" s="76" t="s">
        <v>756</v>
      </c>
      <c r="U2" s="72" t="s">
        <v>757</v>
      </c>
      <c r="V2" s="258" t="s">
        <v>750</v>
      </c>
      <c r="W2" s="72" t="s">
        <v>752</v>
      </c>
      <c r="X2" s="48" t="s">
        <v>753</v>
      </c>
      <c r="Y2" s="48" t="s">
        <v>6</v>
      </c>
      <c r="Z2" s="60" t="s">
        <v>184</v>
      </c>
      <c r="AA2" s="105">
        <v>44899</v>
      </c>
      <c r="AB2" s="1" t="s">
        <v>758</v>
      </c>
      <c r="AC2" s="72" t="s">
        <v>760</v>
      </c>
      <c r="AD2" s="72" t="s">
        <v>759</v>
      </c>
      <c r="AE2" s="48">
        <f t="shared" ref="AE2:AE33" si="0">IF(LEN(TRIM(AD2))=0,0,LEN(TRIM(AD2))-LEN(SUBSTITUTE(AD2," ",""))+1)</f>
        <v>25</v>
      </c>
      <c r="AF2" s="128"/>
      <c r="AG2" s="128"/>
      <c r="AH2" s="128"/>
    </row>
    <row r="3" spans="1:34" s="13" customFormat="1" ht="135">
      <c r="A3" s="616">
        <v>2002</v>
      </c>
      <c r="B3" s="617" t="s">
        <v>7105</v>
      </c>
      <c r="C3" s="617" t="s">
        <v>745</v>
      </c>
      <c r="D3" s="618" t="s">
        <v>6832</v>
      </c>
      <c r="E3" s="620" t="s">
        <v>197</v>
      </c>
      <c r="F3" s="624" t="s">
        <v>6834</v>
      </c>
      <c r="G3" s="617" t="s">
        <v>6728</v>
      </c>
      <c r="H3" s="617" t="s">
        <v>7208</v>
      </c>
      <c r="I3" s="625" t="s">
        <v>6969</v>
      </c>
      <c r="J3" s="621" t="s">
        <v>6835</v>
      </c>
      <c r="K3" s="621" t="s">
        <v>4150</v>
      </c>
      <c r="L3" s="620" t="s">
        <v>985</v>
      </c>
      <c r="M3" s="620" t="s">
        <v>6</v>
      </c>
      <c r="N3" s="620" t="s">
        <v>6836</v>
      </c>
      <c r="O3" s="626" t="s">
        <v>6837</v>
      </c>
      <c r="P3" s="621">
        <v>32.7876378062318</v>
      </c>
      <c r="Q3" s="621">
        <v>-96.802447804174093</v>
      </c>
      <c r="R3" s="627"/>
      <c r="S3" s="628" t="s">
        <v>7088</v>
      </c>
      <c r="T3" s="621" t="s">
        <v>1095</v>
      </c>
      <c r="U3" s="621" t="s">
        <v>6833</v>
      </c>
      <c r="V3" s="621" t="s">
        <v>6969</v>
      </c>
      <c r="W3" s="621" t="s">
        <v>4150</v>
      </c>
      <c r="X3" s="620" t="s">
        <v>985</v>
      </c>
      <c r="Y3" s="620" t="s">
        <v>6</v>
      </c>
      <c r="Z3" s="620" t="s">
        <v>2886</v>
      </c>
      <c r="AA3" s="629">
        <v>45334</v>
      </c>
      <c r="AB3" s="619" t="s">
        <v>861</v>
      </c>
      <c r="AC3" s="618" t="s">
        <v>6839</v>
      </c>
      <c r="AD3" s="691" t="s">
        <v>6970</v>
      </c>
      <c r="AE3" s="620">
        <f t="shared" si="0"/>
        <v>30</v>
      </c>
      <c r="AF3" s="621" t="s">
        <v>6830</v>
      </c>
      <c r="AG3" s="618" t="s">
        <v>6831</v>
      </c>
      <c r="AH3" s="621" t="s">
        <v>7089</v>
      </c>
    </row>
    <row r="4" spans="1:34" s="13" customFormat="1" ht="60">
      <c r="A4" s="63">
        <v>2003</v>
      </c>
      <c r="B4" s="48" t="s">
        <v>230</v>
      </c>
      <c r="C4" s="48" t="s">
        <v>745</v>
      </c>
      <c r="D4" s="72" t="s">
        <v>761</v>
      </c>
      <c r="E4" s="48" t="s">
        <v>197</v>
      </c>
      <c r="F4" s="72" t="s">
        <v>761</v>
      </c>
      <c r="G4" s="72" t="s">
        <v>762</v>
      </c>
      <c r="H4" s="72" t="s">
        <v>763</v>
      </c>
      <c r="I4" s="312" t="s">
        <v>764</v>
      </c>
      <c r="J4" s="72" t="s">
        <v>765</v>
      </c>
      <c r="K4" s="72" t="s">
        <v>766</v>
      </c>
      <c r="L4" s="60" t="s">
        <v>767</v>
      </c>
      <c r="M4" s="60" t="s">
        <v>6</v>
      </c>
      <c r="N4" s="60">
        <v>70122</v>
      </c>
      <c r="O4" s="48" t="s">
        <v>768</v>
      </c>
      <c r="P4" s="103">
        <v>30.031877182105699</v>
      </c>
      <c r="Q4" s="103">
        <v>-90.063603731681397</v>
      </c>
      <c r="R4" s="296">
        <v>30</v>
      </c>
      <c r="S4" s="112"/>
      <c r="T4" s="76"/>
      <c r="U4" s="146" t="s">
        <v>761</v>
      </c>
      <c r="V4" s="258" t="s">
        <v>764</v>
      </c>
      <c r="W4" s="72" t="s">
        <v>766</v>
      </c>
      <c r="X4" s="48" t="s">
        <v>767</v>
      </c>
      <c r="Y4" s="48" t="s">
        <v>6</v>
      </c>
      <c r="Z4" s="60" t="s">
        <v>184</v>
      </c>
      <c r="AA4" s="105">
        <v>44891</v>
      </c>
      <c r="AB4" s="7" t="s">
        <v>769</v>
      </c>
      <c r="AC4" s="61" t="s">
        <v>771</v>
      </c>
      <c r="AD4" s="456" t="s">
        <v>770</v>
      </c>
      <c r="AE4" s="114">
        <f t="shared" si="0"/>
        <v>21</v>
      </c>
      <c r="AF4" s="115"/>
      <c r="AG4" s="115"/>
      <c r="AH4" s="115"/>
    </row>
    <row r="5" spans="1:34" s="13" customFormat="1" ht="58.5" customHeight="1">
      <c r="A5" s="63">
        <v>2004</v>
      </c>
      <c r="B5" s="48" t="s">
        <v>230</v>
      </c>
      <c r="C5" s="48" t="s">
        <v>745</v>
      </c>
      <c r="D5" s="72" t="s">
        <v>772</v>
      </c>
      <c r="E5" s="48" t="s">
        <v>197</v>
      </c>
      <c r="F5" s="72" t="s">
        <v>772</v>
      </c>
      <c r="G5" s="72" t="s">
        <v>762</v>
      </c>
      <c r="H5" s="72" t="s">
        <v>773</v>
      </c>
      <c r="I5" s="324" t="s">
        <v>730</v>
      </c>
      <c r="J5" s="72" t="s">
        <v>774</v>
      </c>
      <c r="K5" s="72" t="s">
        <v>775</v>
      </c>
      <c r="L5" s="60" t="s">
        <v>733</v>
      </c>
      <c r="M5" s="60" t="s">
        <v>6</v>
      </c>
      <c r="N5" s="60">
        <v>35089</v>
      </c>
      <c r="O5" s="48" t="s">
        <v>776</v>
      </c>
      <c r="P5" s="103">
        <v>32.988212384038498</v>
      </c>
      <c r="Q5" s="103">
        <v>-86.034163398371305</v>
      </c>
      <c r="R5" s="145">
        <v>100</v>
      </c>
      <c r="S5" s="112">
        <v>6818.181818181818</v>
      </c>
      <c r="T5" s="76" t="s">
        <v>477</v>
      </c>
      <c r="U5" s="72" t="s">
        <v>777</v>
      </c>
      <c r="V5" s="325" t="s">
        <v>734</v>
      </c>
      <c r="W5" s="76" t="s">
        <v>735</v>
      </c>
      <c r="X5" s="60" t="s">
        <v>736</v>
      </c>
      <c r="Y5" s="60" t="s">
        <v>6</v>
      </c>
      <c r="Z5" s="60" t="s">
        <v>184</v>
      </c>
      <c r="AA5" s="105">
        <v>44776</v>
      </c>
      <c r="AB5" s="72" t="s">
        <v>778</v>
      </c>
      <c r="AC5" s="72"/>
      <c r="AD5" s="602" t="s">
        <v>6077</v>
      </c>
      <c r="AE5" s="114">
        <f t="shared" si="0"/>
        <v>27</v>
      </c>
      <c r="AF5" s="115"/>
      <c r="AG5" s="115"/>
      <c r="AH5" s="115"/>
    </row>
    <row r="6" spans="1:34" s="13" customFormat="1" ht="45">
      <c r="A6" s="63">
        <v>2005</v>
      </c>
      <c r="B6" s="48" t="s">
        <v>195</v>
      </c>
      <c r="C6" s="48" t="s">
        <v>745</v>
      </c>
      <c r="D6" s="72" t="s">
        <v>169</v>
      </c>
      <c r="E6" s="48" t="s">
        <v>170</v>
      </c>
      <c r="F6" s="72" t="s">
        <v>779</v>
      </c>
      <c r="G6" s="7" t="s">
        <v>780</v>
      </c>
      <c r="H6" s="7" t="s">
        <v>189</v>
      </c>
      <c r="I6" s="312" t="s">
        <v>174</v>
      </c>
      <c r="J6" s="72"/>
      <c r="K6" s="72" t="s">
        <v>781</v>
      </c>
      <c r="L6" s="60" t="s">
        <v>782</v>
      </c>
      <c r="M6" s="60" t="s">
        <v>6</v>
      </c>
      <c r="N6" s="60"/>
      <c r="O6" s="48"/>
      <c r="P6" s="60">
        <v>34.717244544774204</v>
      </c>
      <c r="Q6" s="103">
        <v>-81.019134092855793</v>
      </c>
      <c r="R6" s="145">
        <v>300</v>
      </c>
      <c r="S6" s="112">
        <v>50000</v>
      </c>
      <c r="T6" s="76" t="s">
        <v>783</v>
      </c>
      <c r="U6" s="72" t="s">
        <v>169</v>
      </c>
      <c r="V6" s="258" t="s">
        <v>174</v>
      </c>
      <c r="W6" s="72" t="s">
        <v>182</v>
      </c>
      <c r="X6" s="48" t="s">
        <v>183</v>
      </c>
      <c r="Y6" s="48" t="s">
        <v>6</v>
      </c>
      <c r="Z6" s="60" t="s">
        <v>184</v>
      </c>
      <c r="AA6" s="105">
        <v>45095</v>
      </c>
      <c r="AB6" s="72" t="s">
        <v>784</v>
      </c>
      <c r="AC6" s="72" t="s">
        <v>786</v>
      </c>
      <c r="AD6" s="456" t="s">
        <v>785</v>
      </c>
      <c r="AE6" s="114">
        <f t="shared" si="0"/>
        <v>22</v>
      </c>
      <c r="AF6" s="115"/>
      <c r="AG6" s="115"/>
      <c r="AH6" s="115"/>
    </row>
    <row r="7" spans="1:34" s="13" customFormat="1" ht="75">
      <c r="A7" s="63">
        <v>2006</v>
      </c>
      <c r="B7" s="48" t="s">
        <v>230</v>
      </c>
      <c r="C7" s="48" t="s">
        <v>745</v>
      </c>
      <c r="D7" s="72" t="s">
        <v>787</v>
      </c>
      <c r="E7" s="48" t="s">
        <v>170</v>
      </c>
      <c r="F7" s="72" t="s">
        <v>787</v>
      </c>
      <c r="G7" s="7" t="s">
        <v>780</v>
      </c>
      <c r="H7" s="72" t="s">
        <v>8</v>
      </c>
      <c r="I7" s="312" t="s">
        <v>788</v>
      </c>
      <c r="J7" s="72" t="s">
        <v>789</v>
      </c>
      <c r="K7" s="72" t="s">
        <v>790</v>
      </c>
      <c r="L7" s="60" t="s">
        <v>249</v>
      </c>
      <c r="M7" s="60" t="s">
        <v>6</v>
      </c>
      <c r="N7" s="60">
        <v>91016</v>
      </c>
      <c r="O7" s="48" t="s">
        <v>791</v>
      </c>
      <c r="P7" s="103">
        <v>34.1410736172977</v>
      </c>
      <c r="Q7" s="103">
        <v>-117.993500272208</v>
      </c>
      <c r="R7" s="296"/>
      <c r="S7" s="112"/>
      <c r="T7" s="76"/>
      <c r="U7" s="146" t="s">
        <v>787</v>
      </c>
      <c r="V7" s="258" t="s">
        <v>788</v>
      </c>
      <c r="W7" s="72" t="s">
        <v>790</v>
      </c>
      <c r="X7" s="48" t="s">
        <v>249</v>
      </c>
      <c r="Y7" s="48" t="s">
        <v>6</v>
      </c>
      <c r="Z7" s="60" t="s">
        <v>184</v>
      </c>
      <c r="AA7" s="61">
        <v>44891</v>
      </c>
      <c r="AB7" s="76" t="s">
        <v>792</v>
      </c>
      <c r="AC7" s="72" t="s">
        <v>794</v>
      </c>
      <c r="AD7" s="456" t="s">
        <v>793</v>
      </c>
      <c r="AE7" s="114">
        <f t="shared" si="0"/>
        <v>30</v>
      </c>
      <c r="AF7" s="115"/>
      <c r="AG7" s="115"/>
      <c r="AH7" s="115"/>
    </row>
    <row r="8" spans="1:34" s="13" customFormat="1" ht="105">
      <c r="A8" s="63">
        <v>2007</v>
      </c>
      <c r="B8" s="48" t="s">
        <v>195</v>
      </c>
      <c r="C8" s="48" t="s">
        <v>745</v>
      </c>
      <c r="D8" s="72" t="s">
        <v>795</v>
      </c>
      <c r="E8" s="48" t="s">
        <v>170</v>
      </c>
      <c r="F8" s="72" t="s">
        <v>796</v>
      </c>
      <c r="G8" s="72" t="s">
        <v>797</v>
      </c>
      <c r="H8" s="72" t="s">
        <v>798</v>
      </c>
      <c r="I8" s="324" t="s">
        <v>799</v>
      </c>
      <c r="J8" s="72" t="s">
        <v>800</v>
      </c>
      <c r="K8" s="72" t="s">
        <v>801</v>
      </c>
      <c r="L8" s="60" t="s">
        <v>802</v>
      </c>
      <c r="M8" s="60" t="s">
        <v>6</v>
      </c>
      <c r="N8" s="60">
        <v>46552</v>
      </c>
      <c r="O8" s="48" t="s">
        <v>803</v>
      </c>
      <c r="P8" s="103">
        <v>41.702912460838299</v>
      </c>
      <c r="Q8" s="103">
        <v>-86.449964795102503</v>
      </c>
      <c r="R8" s="252">
        <v>200</v>
      </c>
      <c r="S8" s="111"/>
      <c r="T8" s="76"/>
      <c r="U8" s="72" t="s">
        <v>804</v>
      </c>
      <c r="V8" s="325" t="s">
        <v>799</v>
      </c>
      <c r="W8" s="76" t="s">
        <v>805</v>
      </c>
      <c r="X8" s="60" t="s">
        <v>806</v>
      </c>
      <c r="Y8" s="60" t="s">
        <v>6</v>
      </c>
      <c r="Z8" s="60" t="s">
        <v>184</v>
      </c>
      <c r="AA8" s="105">
        <v>44801</v>
      </c>
      <c r="AB8" s="72" t="s">
        <v>807</v>
      </c>
      <c r="AC8" s="72" t="s">
        <v>809</v>
      </c>
      <c r="AD8" s="456" t="s">
        <v>808</v>
      </c>
      <c r="AE8" s="114">
        <f t="shared" si="0"/>
        <v>27</v>
      </c>
      <c r="AF8" s="115"/>
      <c r="AG8" s="115"/>
      <c r="AH8" s="115"/>
    </row>
    <row r="9" spans="1:34" s="13" customFormat="1" ht="75">
      <c r="A9" s="63">
        <v>2008</v>
      </c>
      <c r="B9" s="48" t="s">
        <v>195</v>
      </c>
      <c r="C9" s="48" t="s">
        <v>745</v>
      </c>
      <c r="D9" s="72" t="s">
        <v>810</v>
      </c>
      <c r="E9" s="48" t="s">
        <v>170</v>
      </c>
      <c r="F9" s="7" t="s">
        <v>811</v>
      </c>
      <c r="G9" s="7" t="s">
        <v>780</v>
      </c>
      <c r="H9" s="7" t="s">
        <v>189</v>
      </c>
      <c r="I9" s="311" t="s">
        <v>812</v>
      </c>
      <c r="J9" s="7" t="s">
        <v>813</v>
      </c>
      <c r="K9" s="7" t="s">
        <v>814</v>
      </c>
      <c r="L9" s="48" t="s">
        <v>177</v>
      </c>
      <c r="M9" s="48" t="s">
        <v>6</v>
      </c>
      <c r="N9" s="261">
        <v>89408</v>
      </c>
      <c r="O9" s="262" t="s">
        <v>815</v>
      </c>
      <c r="P9" s="263">
        <v>39.612953370472098</v>
      </c>
      <c r="Q9" s="263">
        <v>-119.25133227375601</v>
      </c>
      <c r="R9" s="226">
        <v>150</v>
      </c>
      <c r="S9" s="235">
        <v>5000</v>
      </c>
      <c r="T9" s="7" t="s">
        <v>816</v>
      </c>
      <c r="U9" s="7" t="s">
        <v>810</v>
      </c>
      <c r="V9" s="311" t="s">
        <v>812</v>
      </c>
      <c r="W9" s="7" t="s">
        <v>814</v>
      </c>
      <c r="X9" s="48" t="s">
        <v>177</v>
      </c>
      <c r="Y9" s="48" t="s">
        <v>6</v>
      </c>
      <c r="Z9" s="48" t="s">
        <v>184</v>
      </c>
      <c r="AA9" s="61">
        <v>45095</v>
      </c>
      <c r="AB9" s="1" t="s">
        <v>817</v>
      </c>
      <c r="AC9" s="7" t="s">
        <v>819</v>
      </c>
      <c r="AD9" s="456" t="s">
        <v>818</v>
      </c>
      <c r="AE9" s="114">
        <f t="shared" si="0"/>
        <v>28</v>
      </c>
      <c r="AF9" s="115"/>
      <c r="AG9" s="115"/>
      <c r="AH9" s="115"/>
    </row>
    <row r="10" spans="1:34" s="13" customFormat="1" ht="135">
      <c r="A10" s="63">
        <v>2009</v>
      </c>
      <c r="B10" s="48" t="s">
        <v>167</v>
      </c>
      <c r="C10" s="48" t="s">
        <v>745</v>
      </c>
      <c r="D10" s="72" t="s">
        <v>820</v>
      </c>
      <c r="E10" s="48" t="s">
        <v>197</v>
      </c>
      <c r="F10" s="72" t="s">
        <v>821</v>
      </c>
      <c r="G10" s="72" t="s">
        <v>762</v>
      </c>
      <c r="H10" s="72" t="s">
        <v>763</v>
      </c>
      <c r="I10" s="312" t="s">
        <v>822</v>
      </c>
      <c r="J10" s="72" t="s">
        <v>823</v>
      </c>
      <c r="K10" s="72" t="s">
        <v>824</v>
      </c>
      <c r="L10" s="60" t="s">
        <v>249</v>
      </c>
      <c r="M10" s="60" t="s">
        <v>6</v>
      </c>
      <c r="N10" s="60">
        <v>94538</v>
      </c>
      <c r="O10" s="48" t="s">
        <v>825</v>
      </c>
      <c r="P10" s="103">
        <v>37.468235725983099</v>
      </c>
      <c r="Q10" s="103">
        <v>-121.925672668253</v>
      </c>
      <c r="R10" s="145">
        <v>50</v>
      </c>
      <c r="S10" s="297">
        <v>5.0000000000000002E-5</v>
      </c>
      <c r="T10" s="76" t="s">
        <v>826</v>
      </c>
      <c r="U10" s="146" t="s">
        <v>827</v>
      </c>
      <c r="V10" s="258" t="s">
        <v>822</v>
      </c>
      <c r="W10" s="72" t="s">
        <v>824</v>
      </c>
      <c r="X10" s="48" t="s">
        <v>249</v>
      </c>
      <c r="Y10" s="61" t="s">
        <v>6</v>
      </c>
      <c r="Z10" s="105" t="s">
        <v>184</v>
      </c>
      <c r="AA10" s="105">
        <v>45096</v>
      </c>
      <c r="AB10" s="72" t="s">
        <v>828</v>
      </c>
      <c r="AC10" s="72" t="s">
        <v>830</v>
      </c>
      <c r="AD10" s="456" t="s">
        <v>829</v>
      </c>
      <c r="AE10" s="114">
        <f t="shared" si="0"/>
        <v>27</v>
      </c>
      <c r="AF10" s="115"/>
      <c r="AG10" s="115"/>
      <c r="AH10" s="115"/>
    </row>
    <row r="11" spans="1:34" s="53" customFormat="1" ht="87.75" customHeight="1">
      <c r="A11" s="63">
        <v>2010</v>
      </c>
      <c r="B11" s="48" t="s">
        <v>167</v>
      </c>
      <c r="C11" s="48" t="s">
        <v>745</v>
      </c>
      <c r="D11" s="72" t="s">
        <v>831</v>
      </c>
      <c r="E11" s="48" t="s">
        <v>170</v>
      </c>
      <c r="F11" s="72" t="s">
        <v>832</v>
      </c>
      <c r="G11" s="72" t="s">
        <v>762</v>
      </c>
      <c r="H11" s="72" t="s">
        <v>773</v>
      </c>
      <c r="I11" s="312" t="s">
        <v>833</v>
      </c>
      <c r="J11" s="72" t="s">
        <v>834</v>
      </c>
      <c r="K11" s="72" t="s">
        <v>835</v>
      </c>
      <c r="L11" s="60" t="s">
        <v>836</v>
      </c>
      <c r="M11" s="60" t="s">
        <v>6</v>
      </c>
      <c r="N11" s="60">
        <v>26323</v>
      </c>
      <c r="O11" s="48" t="s">
        <v>837</v>
      </c>
      <c r="P11" s="103">
        <v>39.258392897039897</v>
      </c>
      <c r="Q11" s="103">
        <v>-80.294562059406601</v>
      </c>
      <c r="R11" s="145">
        <v>140</v>
      </c>
      <c r="S11" s="112"/>
      <c r="T11" s="76"/>
      <c r="U11" s="72" t="s">
        <v>838</v>
      </c>
      <c r="V11" s="258" t="s">
        <v>839</v>
      </c>
      <c r="W11" s="76" t="s">
        <v>840</v>
      </c>
      <c r="X11" s="60" t="s">
        <v>841</v>
      </c>
      <c r="Y11" s="60" t="s">
        <v>6</v>
      </c>
      <c r="Z11" s="60" t="s">
        <v>184</v>
      </c>
      <c r="AA11" s="105">
        <v>44776</v>
      </c>
      <c r="AB11" s="72" t="s">
        <v>842</v>
      </c>
      <c r="AC11" s="72"/>
      <c r="AD11" s="456" t="s">
        <v>843</v>
      </c>
      <c r="AE11" s="114">
        <f t="shared" si="0"/>
        <v>22</v>
      </c>
      <c r="AF11" s="115"/>
      <c r="AG11" s="115"/>
      <c r="AH11" s="115"/>
    </row>
    <row r="12" spans="1:34" s="53" customFormat="1" ht="87.75" customHeight="1">
      <c r="A12" s="63">
        <v>2011</v>
      </c>
      <c r="B12" s="48" t="s">
        <v>167</v>
      </c>
      <c r="C12" s="48" t="s">
        <v>745</v>
      </c>
      <c r="D12" s="72" t="s">
        <v>844</v>
      </c>
      <c r="E12" s="48" t="s">
        <v>170</v>
      </c>
      <c r="F12" s="72" t="s">
        <v>845</v>
      </c>
      <c r="G12" s="72" t="s">
        <v>762</v>
      </c>
      <c r="H12" s="72" t="s">
        <v>846</v>
      </c>
      <c r="I12" s="312" t="s">
        <v>839</v>
      </c>
      <c r="J12" s="72" t="s">
        <v>847</v>
      </c>
      <c r="K12" s="72" t="s">
        <v>848</v>
      </c>
      <c r="L12" s="60" t="s">
        <v>806</v>
      </c>
      <c r="M12" s="60" t="s">
        <v>6</v>
      </c>
      <c r="N12" s="60">
        <v>14132</v>
      </c>
      <c r="O12" s="48" t="s">
        <v>849</v>
      </c>
      <c r="P12" s="103">
        <v>43.130799372246202</v>
      </c>
      <c r="Q12" s="103">
        <v>-78.940293600000004</v>
      </c>
      <c r="R12" s="252">
        <v>30</v>
      </c>
      <c r="S12" s="111">
        <v>5000</v>
      </c>
      <c r="T12" s="76" t="s">
        <v>477</v>
      </c>
      <c r="U12" s="72" t="s">
        <v>838</v>
      </c>
      <c r="V12" s="312" t="s">
        <v>839</v>
      </c>
      <c r="W12" s="76" t="s">
        <v>840</v>
      </c>
      <c r="X12" s="60" t="s">
        <v>841</v>
      </c>
      <c r="Y12" s="60" t="s">
        <v>6</v>
      </c>
      <c r="Z12" s="60" t="s">
        <v>184</v>
      </c>
      <c r="AA12" s="105">
        <v>44776</v>
      </c>
      <c r="AB12" s="72" t="s">
        <v>850</v>
      </c>
      <c r="AC12" s="72" t="s">
        <v>852</v>
      </c>
      <c r="AD12" s="456" t="s">
        <v>851</v>
      </c>
      <c r="AE12" s="665">
        <f t="shared" si="0"/>
        <v>18</v>
      </c>
      <c r="AF12" s="260"/>
      <c r="AG12" s="115"/>
      <c r="AH12" s="260"/>
    </row>
    <row r="13" spans="1:34" s="53" customFormat="1" ht="72.75" customHeight="1">
      <c r="A13" s="63">
        <v>2012</v>
      </c>
      <c r="B13" s="48" t="s">
        <v>195</v>
      </c>
      <c r="C13" s="48" t="s">
        <v>745</v>
      </c>
      <c r="D13" s="72" t="s">
        <v>844</v>
      </c>
      <c r="E13" s="48" t="s">
        <v>170</v>
      </c>
      <c r="F13" s="72" t="s">
        <v>853</v>
      </c>
      <c r="G13" s="72" t="s">
        <v>762</v>
      </c>
      <c r="H13" s="72" t="s">
        <v>846</v>
      </c>
      <c r="I13" s="312" t="s">
        <v>839</v>
      </c>
      <c r="J13" s="72"/>
      <c r="K13" s="72" t="s">
        <v>854</v>
      </c>
      <c r="L13" s="60" t="s">
        <v>855</v>
      </c>
      <c r="M13" s="60" t="s">
        <v>6</v>
      </c>
      <c r="N13" s="60"/>
      <c r="O13" s="48"/>
      <c r="P13" s="103">
        <v>30.905371423962698</v>
      </c>
      <c r="Q13" s="103">
        <v>-84.575599073388702</v>
      </c>
      <c r="R13" s="252">
        <v>400</v>
      </c>
      <c r="S13" s="111">
        <v>40000</v>
      </c>
      <c r="T13" s="76" t="s">
        <v>477</v>
      </c>
      <c r="U13" s="72" t="s">
        <v>838</v>
      </c>
      <c r="V13" s="312" t="s">
        <v>839</v>
      </c>
      <c r="W13" s="76" t="s">
        <v>840</v>
      </c>
      <c r="X13" s="60" t="s">
        <v>841</v>
      </c>
      <c r="Y13" s="60" t="s">
        <v>6</v>
      </c>
      <c r="Z13" s="60" t="s">
        <v>184</v>
      </c>
      <c r="AA13" s="105">
        <v>45089</v>
      </c>
      <c r="AB13" s="1" t="s">
        <v>856</v>
      </c>
      <c r="AC13" s="72" t="s">
        <v>7237</v>
      </c>
      <c r="AD13" s="456" t="s">
        <v>851</v>
      </c>
      <c r="AE13" s="665">
        <f t="shared" si="0"/>
        <v>18</v>
      </c>
      <c r="AF13" s="260"/>
      <c r="AG13" s="115"/>
      <c r="AH13" s="260"/>
    </row>
    <row r="14" spans="1:34" s="53" customFormat="1" ht="72.75" customHeight="1">
      <c r="A14" s="63">
        <v>2013</v>
      </c>
      <c r="B14" s="72" t="s">
        <v>230</v>
      </c>
      <c r="C14" s="48" t="s">
        <v>745</v>
      </c>
      <c r="D14" s="72" t="s">
        <v>857</v>
      </c>
      <c r="E14" s="48" t="s">
        <v>170</v>
      </c>
      <c r="F14" s="174" t="s">
        <v>857</v>
      </c>
      <c r="G14" s="72" t="s">
        <v>762</v>
      </c>
      <c r="H14" s="72" t="s">
        <v>8</v>
      </c>
      <c r="I14" s="311" t="s">
        <v>858</v>
      </c>
      <c r="J14" s="72" t="s">
        <v>859</v>
      </c>
      <c r="K14" s="72" t="s">
        <v>860</v>
      </c>
      <c r="L14" s="60" t="s">
        <v>249</v>
      </c>
      <c r="M14" s="60" t="s">
        <v>6</v>
      </c>
      <c r="N14" s="60">
        <v>95054</v>
      </c>
      <c r="O14" s="48"/>
      <c r="P14" s="103">
        <v>37.377829296077401</v>
      </c>
      <c r="Q14" s="103">
        <v>-121.978813989176</v>
      </c>
      <c r="R14" s="145"/>
      <c r="S14" s="112"/>
      <c r="T14" s="76"/>
      <c r="U14" s="72" t="s">
        <v>857</v>
      </c>
      <c r="V14" s="311" t="s">
        <v>858</v>
      </c>
      <c r="W14" s="72" t="s">
        <v>860</v>
      </c>
      <c r="X14" s="48" t="s">
        <v>249</v>
      </c>
      <c r="Y14" s="48" t="s">
        <v>6</v>
      </c>
      <c r="Z14" s="60" t="s">
        <v>184</v>
      </c>
      <c r="AA14" s="105">
        <v>44865</v>
      </c>
      <c r="AB14" s="72" t="s">
        <v>861</v>
      </c>
      <c r="AC14" s="72"/>
      <c r="AD14" s="456" t="s">
        <v>862</v>
      </c>
      <c r="AE14" s="665">
        <f t="shared" si="0"/>
        <v>30</v>
      </c>
      <c r="AF14" s="260"/>
      <c r="AG14" s="115"/>
      <c r="AH14" s="260"/>
    </row>
    <row r="15" spans="1:34" s="53" customFormat="1" ht="99.75" customHeight="1">
      <c r="A15" s="63">
        <v>2014</v>
      </c>
      <c r="B15" s="72" t="s">
        <v>195</v>
      </c>
      <c r="C15" s="48" t="s">
        <v>745</v>
      </c>
      <c r="D15" s="72" t="s">
        <v>857</v>
      </c>
      <c r="E15" s="48" t="s">
        <v>170</v>
      </c>
      <c r="F15" s="174" t="s">
        <v>863</v>
      </c>
      <c r="G15" s="72" t="s">
        <v>797</v>
      </c>
      <c r="H15" s="72" t="s">
        <v>8</v>
      </c>
      <c r="I15" s="311" t="s">
        <v>858</v>
      </c>
      <c r="J15" s="72" t="s">
        <v>864</v>
      </c>
      <c r="K15" s="72" t="s">
        <v>182</v>
      </c>
      <c r="L15" s="60" t="s">
        <v>183</v>
      </c>
      <c r="M15" s="60" t="s">
        <v>6</v>
      </c>
      <c r="N15" s="60">
        <v>28208</v>
      </c>
      <c r="O15" s="48" t="s">
        <v>865</v>
      </c>
      <c r="P15" s="103">
        <v>35.199023863187001</v>
      </c>
      <c r="Q15" s="103">
        <v>-80.927061938622998</v>
      </c>
      <c r="R15" s="145">
        <v>90</v>
      </c>
      <c r="S15" s="112">
        <v>5</v>
      </c>
      <c r="T15" s="76" t="s">
        <v>826</v>
      </c>
      <c r="U15" s="72" t="s">
        <v>857</v>
      </c>
      <c r="V15" s="311" t="s">
        <v>858</v>
      </c>
      <c r="W15" s="72" t="s">
        <v>860</v>
      </c>
      <c r="X15" s="48" t="s">
        <v>249</v>
      </c>
      <c r="Y15" s="48" t="s">
        <v>6</v>
      </c>
      <c r="Z15" s="60" t="s">
        <v>184</v>
      </c>
      <c r="AA15" s="105">
        <v>44899</v>
      </c>
      <c r="AB15" s="311" t="s">
        <v>866</v>
      </c>
      <c r="AC15" s="72" t="s">
        <v>867</v>
      </c>
      <c r="AD15" s="456" t="s">
        <v>862</v>
      </c>
      <c r="AE15" s="665">
        <f t="shared" si="0"/>
        <v>30</v>
      </c>
      <c r="AF15" s="260"/>
      <c r="AG15" s="115"/>
      <c r="AH15" s="260"/>
    </row>
    <row r="16" spans="1:34" s="53" customFormat="1" ht="99.75" customHeight="1">
      <c r="A16" s="63">
        <v>2015</v>
      </c>
      <c r="B16" s="48" t="s">
        <v>167</v>
      </c>
      <c r="C16" s="48" t="s">
        <v>745</v>
      </c>
      <c r="D16" s="72" t="s">
        <v>196</v>
      </c>
      <c r="E16" s="48" t="s">
        <v>197</v>
      </c>
      <c r="F16" s="72" t="s">
        <v>868</v>
      </c>
      <c r="G16" s="72" t="s">
        <v>762</v>
      </c>
      <c r="H16" s="72" t="s">
        <v>869</v>
      </c>
      <c r="I16" s="312" t="s">
        <v>870</v>
      </c>
      <c r="J16" s="72" t="s">
        <v>871</v>
      </c>
      <c r="K16" s="72" t="s">
        <v>872</v>
      </c>
      <c r="L16" s="60" t="s">
        <v>183</v>
      </c>
      <c r="M16" s="60" t="s">
        <v>6</v>
      </c>
      <c r="N16" s="60">
        <v>28016</v>
      </c>
      <c r="O16" s="48" t="s">
        <v>873</v>
      </c>
      <c r="P16" s="103">
        <v>35.279777931537602</v>
      </c>
      <c r="Q16" s="103">
        <v>-81.309021189214405</v>
      </c>
      <c r="R16" s="145">
        <v>225</v>
      </c>
      <c r="S16" s="112">
        <v>250</v>
      </c>
      <c r="T16" s="76" t="s">
        <v>874</v>
      </c>
      <c r="U16" s="72" t="s">
        <v>196</v>
      </c>
      <c r="V16" s="258" t="s">
        <v>200</v>
      </c>
      <c r="W16" s="76" t="s">
        <v>202</v>
      </c>
      <c r="X16" s="60"/>
      <c r="Y16" s="60" t="s">
        <v>203</v>
      </c>
      <c r="Z16" s="60" t="s">
        <v>184</v>
      </c>
      <c r="AA16" s="105">
        <v>44776</v>
      </c>
      <c r="AB16" s="72" t="s">
        <v>875</v>
      </c>
      <c r="AC16" s="72" t="s">
        <v>876</v>
      </c>
      <c r="AD16" s="457" t="s">
        <v>205</v>
      </c>
      <c r="AE16" s="60">
        <f t="shared" si="0"/>
        <v>29</v>
      </c>
      <c r="AF16" s="260"/>
      <c r="AG16" s="115"/>
      <c r="AH16" s="260"/>
    </row>
    <row r="17" spans="1:34" s="53" customFormat="1" ht="84" customHeight="1" thickBot="1">
      <c r="A17" s="63">
        <v>2016</v>
      </c>
      <c r="B17" s="48" t="s">
        <v>167</v>
      </c>
      <c r="C17" s="48" t="s">
        <v>745</v>
      </c>
      <c r="D17" s="72" t="s">
        <v>196</v>
      </c>
      <c r="E17" s="48" t="s">
        <v>197</v>
      </c>
      <c r="F17" s="72" t="s">
        <v>868</v>
      </c>
      <c r="G17" s="7" t="s">
        <v>780</v>
      </c>
      <c r="H17" s="72" t="s">
        <v>877</v>
      </c>
      <c r="I17" s="324" t="s">
        <v>870</v>
      </c>
      <c r="J17" s="72" t="s">
        <v>871</v>
      </c>
      <c r="K17" s="72" t="s">
        <v>872</v>
      </c>
      <c r="L17" s="60" t="s">
        <v>183</v>
      </c>
      <c r="M17" s="60" t="s">
        <v>6</v>
      </c>
      <c r="N17" s="60">
        <v>28016</v>
      </c>
      <c r="O17" s="48" t="s">
        <v>873</v>
      </c>
      <c r="P17" s="103">
        <v>35.279777931537602</v>
      </c>
      <c r="Q17" s="103">
        <v>-81.309021189214405</v>
      </c>
      <c r="R17" s="145">
        <v>225</v>
      </c>
      <c r="S17" s="112">
        <v>15000</v>
      </c>
      <c r="T17" s="76" t="s">
        <v>783</v>
      </c>
      <c r="U17" s="72" t="s">
        <v>196</v>
      </c>
      <c r="V17" s="325" t="s">
        <v>200</v>
      </c>
      <c r="W17" s="76" t="s">
        <v>202</v>
      </c>
      <c r="X17" s="60"/>
      <c r="Y17" s="60" t="s">
        <v>203</v>
      </c>
      <c r="Z17" s="60" t="s">
        <v>184</v>
      </c>
      <c r="AA17" s="105">
        <v>44776</v>
      </c>
      <c r="AB17" s="72" t="s">
        <v>878</v>
      </c>
      <c r="AC17" s="72" t="s">
        <v>876</v>
      </c>
      <c r="AD17" s="457" t="s">
        <v>205</v>
      </c>
      <c r="AE17" s="60">
        <f t="shared" si="0"/>
        <v>29</v>
      </c>
      <c r="AF17" s="260"/>
      <c r="AG17" s="115"/>
      <c r="AH17" s="260"/>
    </row>
    <row r="18" spans="1:34" s="53" customFormat="1" ht="84" customHeight="1" thickBot="1">
      <c r="A18" s="63">
        <v>2017</v>
      </c>
      <c r="B18" s="545" t="s">
        <v>389</v>
      </c>
      <c r="C18" s="48" t="s">
        <v>745</v>
      </c>
      <c r="D18" s="358" t="s">
        <v>879</v>
      </c>
      <c r="E18" s="359" t="s">
        <v>170</v>
      </c>
      <c r="F18" s="557" t="s">
        <v>880</v>
      </c>
      <c r="G18" s="557" t="s">
        <v>881</v>
      </c>
      <c r="H18" s="557" t="s">
        <v>882</v>
      </c>
      <c r="I18" s="458" t="s">
        <v>883</v>
      </c>
      <c r="J18" s="557" t="s">
        <v>884</v>
      </c>
      <c r="K18" s="358" t="s">
        <v>885</v>
      </c>
      <c r="L18" s="355" t="s">
        <v>886</v>
      </c>
      <c r="M18" s="355" t="s">
        <v>6</v>
      </c>
      <c r="N18" s="558">
        <v>42266</v>
      </c>
      <c r="O18" s="559" t="s">
        <v>887</v>
      </c>
      <c r="P18" s="560">
        <v>36.797650474171597</v>
      </c>
      <c r="Q18" s="560">
        <v>-87.421403818031095</v>
      </c>
      <c r="R18" s="561">
        <v>400</v>
      </c>
      <c r="S18" s="562">
        <v>10000</v>
      </c>
      <c r="T18" s="557" t="s">
        <v>888</v>
      </c>
      <c r="U18" s="358" t="s">
        <v>879</v>
      </c>
      <c r="V18" s="532" t="s">
        <v>883</v>
      </c>
      <c r="W18" s="563" t="s">
        <v>889</v>
      </c>
      <c r="X18" s="563" t="s">
        <v>753</v>
      </c>
      <c r="Y18" s="564" t="s">
        <v>6</v>
      </c>
      <c r="Z18" s="564" t="s">
        <v>184</v>
      </c>
      <c r="AA18" s="565">
        <v>45090</v>
      </c>
      <c r="AB18" s="557" t="s">
        <v>890</v>
      </c>
      <c r="AC18" s="557" t="s">
        <v>893</v>
      </c>
      <c r="AD18" s="566" t="s">
        <v>891</v>
      </c>
      <c r="AE18" s="665">
        <f t="shared" si="0"/>
        <v>23</v>
      </c>
      <c r="AF18" s="260"/>
      <c r="AG18" s="115"/>
      <c r="AH18" s="260"/>
    </row>
    <row r="19" spans="1:34" s="53" customFormat="1" ht="80.650000000000006" customHeight="1">
      <c r="A19" s="63">
        <v>2018</v>
      </c>
      <c r="B19" s="63" t="s">
        <v>195</v>
      </c>
      <c r="C19" s="48" t="s">
        <v>745</v>
      </c>
      <c r="D19" s="72" t="s">
        <v>879</v>
      </c>
      <c r="E19" s="48" t="s">
        <v>170</v>
      </c>
      <c r="F19" s="7" t="s">
        <v>880</v>
      </c>
      <c r="G19" s="7" t="s">
        <v>748</v>
      </c>
      <c r="H19" s="7" t="s">
        <v>882</v>
      </c>
      <c r="I19" s="549" t="s">
        <v>883</v>
      </c>
      <c r="J19" s="7" t="s">
        <v>884</v>
      </c>
      <c r="K19" s="72" t="s">
        <v>885</v>
      </c>
      <c r="L19" s="60" t="s">
        <v>886</v>
      </c>
      <c r="M19" s="60" t="s">
        <v>6</v>
      </c>
      <c r="N19" s="685">
        <v>42266</v>
      </c>
      <c r="O19" s="262" t="s">
        <v>887</v>
      </c>
      <c r="P19" s="267">
        <v>36.797650474171597</v>
      </c>
      <c r="Q19" s="267">
        <v>-87.421403818031095</v>
      </c>
      <c r="R19" s="145">
        <v>400</v>
      </c>
      <c r="S19" s="141">
        <v>10000</v>
      </c>
      <c r="T19" s="7" t="s">
        <v>894</v>
      </c>
      <c r="U19" s="72" t="s">
        <v>879</v>
      </c>
      <c r="V19" s="324" t="s">
        <v>883</v>
      </c>
      <c r="W19" s="142" t="s">
        <v>889</v>
      </c>
      <c r="X19" s="142" t="s">
        <v>753</v>
      </c>
      <c r="Y19" s="114" t="s">
        <v>6</v>
      </c>
      <c r="Z19" s="114" t="s">
        <v>184</v>
      </c>
      <c r="AA19" s="272">
        <v>45090</v>
      </c>
      <c r="AB19" s="7" t="s">
        <v>890</v>
      </c>
      <c r="AC19" s="7" t="s">
        <v>893</v>
      </c>
      <c r="AD19" s="115" t="s">
        <v>891</v>
      </c>
      <c r="AE19" s="665">
        <f t="shared" si="0"/>
        <v>23</v>
      </c>
      <c r="AF19" s="260"/>
      <c r="AG19" s="115"/>
      <c r="AH19" s="260"/>
    </row>
    <row r="20" spans="1:34" s="53" customFormat="1" ht="90">
      <c r="A20" s="63">
        <v>2019</v>
      </c>
      <c r="B20" s="48" t="s">
        <v>389</v>
      </c>
      <c r="C20" s="48" t="s">
        <v>745</v>
      </c>
      <c r="D20" s="7" t="s">
        <v>879</v>
      </c>
      <c r="E20" s="48" t="s">
        <v>170</v>
      </c>
      <c r="F20" s="48" t="s">
        <v>895</v>
      </c>
      <c r="G20" s="72" t="s">
        <v>748</v>
      </c>
      <c r="H20" s="72" t="s">
        <v>882</v>
      </c>
      <c r="I20" s="311" t="s">
        <v>883</v>
      </c>
      <c r="J20" s="72" t="s">
        <v>896</v>
      </c>
      <c r="K20" s="72" t="s">
        <v>897</v>
      </c>
      <c r="L20" s="48" t="s">
        <v>435</v>
      </c>
      <c r="M20" s="60" t="s">
        <v>6</v>
      </c>
      <c r="N20" s="48">
        <v>48377</v>
      </c>
      <c r="O20" s="48" t="s">
        <v>898</v>
      </c>
      <c r="P20" s="103">
        <v>42.490599294379599</v>
      </c>
      <c r="Q20" s="103">
        <v>-83.487091929250198</v>
      </c>
      <c r="R20" s="177"/>
      <c r="S20" s="144">
        <v>7000</v>
      </c>
      <c r="T20" s="7"/>
      <c r="U20" s="72" t="s">
        <v>879</v>
      </c>
      <c r="V20" s="312" t="s">
        <v>883</v>
      </c>
      <c r="W20" s="7" t="s">
        <v>889</v>
      </c>
      <c r="X20" s="48" t="s">
        <v>753</v>
      </c>
      <c r="Y20" s="48" t="s">
        <v>6</v>
      </c>
      <c r="Z20" s="48" t="s">
        <v>184</v>
      </c>
      <c r="AA20" s="49">
        <v>44777</v>
      </c>
      <c r="AB20" s="135" t="s">
        <v>899</v>
      </c>
      <c r="AC20" s="7"/>
      <c r="AD20" s="456" t="s">
        <v>891</v>
      </c>
      <c r="AE20" s="665">
        <f t="shared" si="0"/>
        <v>23</v>
      </c>
      <c r="AF20" s="260"/>
      <c r="AG20" s="115"/>
      <c r="AH20" s="260"/>
    </row>
    <row r="21" spans="1:34" s="53" customFormat="1" ht="120">
      <c r="A21" s="63">
        <v>2020</v>
      </c>
      <c r="B21" s="530" t="s">
        <v>195</v>
      </c>
      <c r="C21" s="48" t="s">
        <v>745</v>
      </c>
      <c r="D21" s="349" t="s">
        <v>900</v>
      </c>
      <c r="E21" s="530" t="s">
        <v>197</v>
      </c>
      <c r="F21" s="530" t="s">
        <v>901</v>
      </c>
      <c r="G21" s="529" t="s">
        <v>780</v>
      </c>
      <c r="H21" s="529" t="s">
        <v>189</v>
      </c>
      <c r="I21" s="534" t="s">
        <v>902</v>
      </c>
      <c r="J21" s="529" t="s">
        <v>903</v>
      </c>
      <c r="K21" s="529" t="s">
        <v>901</v>
      </c>
      <c r="L21" s="529" t="s">
        <v>212</v>
      </c>
      <c r="M21" s="530" t="s">
        <v>7</v>
      </c>
      <c r="N21" s="530"/>
      <c r="O21" s="530"/>
      <c r="P21" s="530">
        <v>48.474631874595801</v>
      </c>
      <c r="Q21" s="537">
        <v>-89.158614020000002</v>
      </c>
      <c r="R21" s="553"/>
      <c r="S21" s="530"/>
      <c r="T21" s="530"/>
      <c r="U21" s="530" t="s">
        <v>900</v>
      </c>
      <c r="V21" s="543" t="s">
        <v>902</v>
      </c>
      <c r="W21" s="530" t="s">
        <v>215</v>
      </c>
      <c r="X21" s="530" t="s">
        <v>212</v>
      </c>
      <c r="Y21" s="530" t="s">
        <v>7</v>
      </c>
      <c r="Z21" s="530" t="s">
        <v>184</v>
      </c>
      <c r="AA21" s="548">
        <v>45290</v>
      </c>
      <c r="AB21" s="529" t="s">
        <v>904</v>
      </c>
      <c r="AC21" s="349" t="s">
        <v>6078</v>
      </c>
      <c r="AD21" s="556" t="s">
        <v>905</v>
      </c>
      <c r="AE21" s="665">
        <f t="shared" si="0"/>
        <v>20</v>
      </c>
      <c r="AF21" s="260"/>
      <c r="AG21" s="115"/>
      <c r="AH21" s="260"/>
    </row>
    <row r="22" spans="1:34" s="53" customFormat="1" ht="120">
      <c r="A22" s="63">
        <v>2021</v>
      </c>
      <c r="B22" s="48" t="s">
        <v>195</v>
      </c>
      <c r="C22" s="48" t="s">
        <v>745</v>
      </c>
      <c r="D22" s="72" t="s">
        <v>907</v>
      </c>
      <c r="E22" s="48" t="s">
        <v>170</v>
      </c>
      <c r="F22" s="72" t="s">
        <v>6079</v>
      </c>
      <c r="G22" s="72" t="s">
        <v>748</v>
      </c>
      <c r="H22" s="72" t="s">
        <v>909</v>
      </c>
      <c r="I22" s="312" t="s">
        <v>910</v>
      </c>
      <c r="J22" s="72" t="s">
        <v>6080</v>
      </c>
      <c r="K22" s="72" t="s">
        <v>912</v>
      </c>
      <c r="L22" s="60" t="s">
        <v>155</v>
      </c>
      <c r="M22" s="60" t="s">
        <v>7</v>
      </c>
      <c r="N22" s="60" t="s">
        <v>913</v>
      </c>
      <c r="O22" s="48"/>
      <c r="P22" s="103">
        <v>46.363866108291099</v>
      </c>
      <c r="Q22" s="103">
        <v>-72.393526003493093</v>
      </c>
      <c r="R22" s="145"/>
      <c r="S22" s="112">
        <v>100000</v>
      </c>
      <c r="T22" s="76" t="s">
        <v>894</v>
      </c>
      <c r="U22" s="174" t="s">
        <v>914</v>
      </c>
      <c r="V22" s="305" t="s">
        <v>915</v>
      </c>
      <c r="W22" s="76" t="s">
        <v>916</v>
      </c>
      <c r="X22" s="60" t="s">
        <v>917</v>
      </c>
      <c r="Y22" s="60" t="s">
        <v>918</v>
      </c>
      <c r="Z22" s="60" t="s">
        <v>184</v>
      </c>
      <c r="AA22" s="105">
        <v>45092</v>
      </c>
      <c r="AB22" s="72" t="s">
        <v>919</v>
      </c>
      <c r="AC22" s="72" t="s">
        <v>921</v>
      </c>
      <c r="AD22" s="698" t="s">
        <v>920</v>
      </c>
      <c r="AE22" s="665">
        <f t="shared" si="0"/>
        <v>29</v>
      </c>
      <c r="AF22" s="260"/>
      <c r="AG22" s="115"/>
      <c r="AH22" s="260"/>
    </row>
    <row r="23" spans="1:34" s="53" customFormat="1" ht="88.5" customHeight="1">
      <c r="A23" s="63">
        <v>2022</v>
      </c>
      <c r="B23" s="48" t="s">
        <v>167</v>
      </c>
      <c r="C23" s="48" t="s">
        <v>745</v>
      </c>
      <c r="D23" s="72" t="s">
        <v>922</v>
      </c>
      <c r="E23" s="48" t="s">
        <v>170</v>
      </c>
      <c r="F23" s="72" t="s">
        <v>923</v>
      </c>
      <c r="G23" s="72" t="s">
        <v>748</v>
      </c>
      <c r="H23" s="72" t="s">
        <v>882</v>
      </c>
      <c r="I23" s="311" t="s">
        <v>924</v>
      </c>
      <c r="J23" s="72" t="s">
        <v>925</v>
      </c>
      <c r="K23" s="72" t="s">
        <v>926</v>
      </c>
      <c r="L23" s="60" t="s">
        <v>927</v>
      </c>
      <c r="M23" s="60" t="s">
        <v>6</v>
      </c>
      <c r="N23" s="60">
        <v>44035</v>
      </c>
      <c r="O23" s="48" t="s">
        <v>928</v>
      </c>
      <c r="P23" s="103">
        <v>41.371625960150602</v>
      </c>
      <c r="Q23" s="103">
        <v>-82.1023341390719</v>
      </c>
      <c r="R23" s="252">
        <v>146</v>
      </c>
      <c r="S23" s="111">
        <v>3000</v>
      </c>
      <c r="T23" s="76" t="s">
        <v>894</v>
      </c>
      <c r="U23" s="174" t="s">
        <v>914</v>
      </c>
      <c r="V23" s="305" t="s">
        <v>915</v>
      </c>
      <c r="W23" s="76" t="s">
        <v>916</v>
      </c>
      <c r="X23" s="60" t="s">
        <v>917</v>
      </c>
      <c r="Y23" s="60" t="s">
        <v>918</v>
      </c>
      <c r="Z23" s="60" t="s">
        <v>184</v>
      </c>
      <c r="AA23" s="105">
        <v>45092</v>
      </c>
      <c r="AB23" s="72" t="s">
        <v>929</v>
      </c>
      <c r="AC23" s="76"/>
      <c r="AD23" s="456" t="s">
        <v>930</v>
      </c>
      <c r="AE23" s="665">
        <f t="shared" si="0"/>
        <v>22</v>
      </c>
      <c r="AF23" s="260"/>
      <c r="AG23" s="115"/>
      <c r="AH23" s="260"/>
    </row>
    <row r="24" spans="1:34" s="53" customFormat="1" ht="101.25" customHeight="1">
      <c r="A24" s="63">
        <v>2023</v>
      </c>
      <c r="B24" s="48" t="s">
        <v>167</v>
      </c>
      <c r="C24" s="48" t="s">
        <v>745</v>
      </c>
      <c r="D24" s="72" t="s">
        <v>922</v>
      </c>
      <c r="E24" s="48" t="s">
        <v>170</v>
      </c>
      <c r="F24" s="72" t="s">
        <v>931</v>
      </c>
      <c r="G24" s="72" t="s">
        <v>748</v>
      </c>
      <c r="H24" s="72" t="s">
        <v>932</v>
      </c>
      <c r="I24" s="312" t="s">
        <v>924</v>
      </c>
      <c r="J24" s="72" t="s">
        <v>933</v>
      </c>
      <c r="K24" s="72" t="s">
        <v>934</v>
      </c>
      <c r="L24" s="60" t="s">
        <v>435</v>
      </c>
      <c r="M24" s="60" t="s">
        <v>6</v>
      </c>
      <c r="N24" s="60">
        <v>49037</v>
      </c>
      <c r="O24" s="48" t="s">
        <v>935</v>
      </c>
      <c r="P24" s="103">
        <v>42.970727752171499</v>
      </c>
      <c r="Q24" s="103">
        <v>-85.466856071426903</v>
      </c>
      <c r="R24" s="252">
        <v>18</v>
      </c>
      <c r="S24" s="111">
        <v>1334</v>
      </c>
      <c r="T24" s="76" t="s">
        <v>894</v>
      </c>
      <c r="U24" s="174" t="s">
        <v>936</v>
      </c>
      <c r="V24" s="305" t="s">
        <v>915</v>
      </c>
      <c r="W24" s="76" t="s">
        <v>937</v>
      </c>
      <c r="X24" s="60" t="s">
        <v>937</v>
      </c>
      <c r="Y24" s="60" t="s">
        <v>938</v>
      </c>
      <c r="Z24" s="60" t="s">
        <v>184</v>
      </c>
      <c r="AA24" s="105">
        <v>44776</v>
      </c>
      <c r="AB24" s="72" t="s">
        <v>939</v>
      </c>
      <c r="AC24" s="76"/>
      <c r="AD24" s="456" t="s">
        <v>930</v>
      </c>
      <c r="AE24" s="665">
        <f t="shared" si="0"/>
        <v>22</v>
      </c>
      <c r="AF24" s="260"/>
      <c r="AG24" s="115"/>
      <c r="AH24" s="260"/>
    </row>
    <row r="25" spans="1:34" s="53" customFormat="1" ht="66" customHeight="1">
      <c r="A25" s="63">
        <v>2024</v>
      </c>
      <c r="B25" s="48" t="s">
        <v>167</v>
      </c>
      <c r="C25" s="48" t="s">
        <v>745</v>
      </c>
      <c r="D25" s="72" t="s">
        <v>922</v>
      </c>
      <c r="E25" s="48" t="s">
        <v>170</v>
      </c>
      <c r="F25" s="72" t="s">
        <v>940</v>
      </c>
      <c r="G25" s="72" t="s">
        <v>748</v>
      </c>
      <c r="H25" s="72" t="s">
        <v>882</v>
      </c>
      <c r="I25" s="312" t="s">
        <v>924</v>
      </c>
      <c r="J25" s="72" t="s">
        <v>933</v>
      </c>
      <c r="K25" s="72" t="s">
        <v>934</v>
      </c>
      <c r="L25" s="60" t="s">
        <v>435</v>
      </c>
      <c r="M25" s="60" t="s">
        <v>6</v>
      </c>
      <c r="N25" s="60">
        <v>49037</v>
      </c>
      <c r="O25" s="48" t="s">
        <v>935</v>
      </c>
      <c r="P25" s="103">
        <v>42.970727752171499</v>
      </c>
      <c r="Q25" s="103">
        <v>-85.466856071426903</v>
      </c>
      <c r="R25" s="252">
        <v>18</v>
      </c>
      <c r="S25" s="111">
        <v>1334</v>
      </c>
      <c r="T25" s="76" t="s">
        <v>894</v>
      </c>
      <c r="U25" s="174" t="s">
        <v>936</v>
      </c>
      <c r="V25" s="305" t="s">
        <v>915</v>
      </c>
      <c r="W25" s="76" t="s">
        <v>937</v>
      </c>
      <c r="X25" s="60" t="s">
        <v>937</v>
      </c>
      <c r="Y25" s="60" t="s">
        <v>938</v>
      </c>
      <c r="Z25" s="60" t="s">
        <v>184</v>
      </c>
      <c r="AA25" s="105">
        <v>44776</v>
      </c>
      <c r="AB25" s="72" t="s">
        <v>939</v>
      </c>
      <c r="AC25" s="76"/>
      <c r="AD25" s="456" t="s">
        <v>930</v>
      </c>
      <c r="AE25" s="665">
        <f t="shared" si="0"/>
        <v>22</v>
      </c>
      <c r="AF25" s="260"/>
      <c r="AG25" s="115"/>
      <c r="AH25" s="260"/>
    </row>
    <row r="26" spans="1:34" s="53" customFormat="1" ht="66" customHeight="1">
      <c r="A26" s="63">
        <v>2025</v>
      </c>
      <c r="B26" s="48" t="s">
        <v>167</v>
      </c>
      <c r="C26" s="48" t="s">
        <v>745</v>
      </c>
      <c r="D26" s="72" t="s">
        <v>922</v>
      </c>
      <c r="E26" s="48" t="s">
        <v>170</v>
      </c>
      <c r="F26" s="72" t="s">
        <v>941</v>
      </c>
      <c r="G26" s="72" t="s">
        <v>748</v>
      </c>
      <c r="H26" s="72" t="s">
        <v>942</v>
      </c>
      <c r="I26" s="312" t="s">
        <v>924</v>
      </c>
      <c r="J26" s="72" t="s">
        <v>933</v>
      </c>
      <c r="K26" s="72" t="s">
        <v>934</v>
      </c>
      <c r="L26" s="60" t="s">
        <v>435</v>
      </c>
      <c r="M26" s="60" t="s">
        <v>6</v>
      </c>
      <c r="N26" s="60">
        <v>49037</v>
      </c>
      <c r="O26" s="48" t="s">
        <v>935</v>
      </c>
      <c r="P26" s="103">
        <v>42.970727752171499</v>
      </c>
      <c r="Q26" s="103">
        <v>-85.466856071426903</v>
      </c>
      <c r="R26" s="252">
        <v>18</v>
      </c>
      <c r="S26" s="111">
        <v>1334</v>
      </c>
      <c r="T26" s="76" t="s">
        <v>894</v>
      </c>
      <c r="U26" s="174" t="s">
        <v>936</v>
      </c>
      <c r="V26" s="305" t="s">
        <v>915</v>
      </c>
      <c r="W26" s="76" t="s">
        <v>937</v>
      </c>
      <c r="X26" s="60" t="s">
        <v>937</v>
      </c>
      <c r="Y26" s="60" t="s">
        <v>938</v>
      </c>
      <c r="Z26" s="60" t="s">
        <v>184</v>
      </c>
      <c r="AA26" s="105">
        <v>44776</v>
      </c>
      <c r="AB26" s="72" t="s">
        <v>943</v>
      </c>
      <c r="AC26" s="72" t="s">
        <v>944</v>
      </c>
      <c r="AD26" s="456" t="s">
        <v>930</v>
      </c>
      <c r="AE26" s="665">
        <f t="shared" si="0"/>
        <v>22</v>
      </c>
      <c r="AF26" s="260"/>
      <c r="AG26" s="115"/>
      <c r="AH26" s="260"/>
    </row>
    <row r="27" spans="1:34" s="53" customFormat="1" ht="66" customHeight="1">
      <c r="A27" s="616">
        <v>2026</v>
      </c>
      <c r="B27" s="617" t="s">
        <v>3354</v>
      </c>
      <c r="C27" s="617" t="s">
        <v>745</v>
      </c>
      <c r="D27" s="619" t="s">
        <v>7201</v>
      </c>
      <c r="E27" s="617" t="s">
        <v>170</v>
      </c>
      <c r="F27" s="641" t="s">
        <v>7201</v>
      </c>
      <c r="G27" s="619" t="s">
        <v>6728</v>
      </c>
      <c r="H27" s="619" t="s">
        <v>7207</v>
      </c>
      <c r="I27" s="641" t="s">
        <v>7204</v>
      </c>
      <c r="J27" s="619" t="s">
        <v>7202</v>
      </c>
      <c r="K27" s="619" t="s">
        <v>7203</v>
      </c>
      <c r="L27" s="620" t="s">
        <v>249</v>
      </c>
      <c r="M27" s="617" t="s">
        <v>6</v>
      </c>
      <c r="N27" s="620">
        <v>93012</v>
      </c>
      <c r="O27" s="617"/>
      <c r="P27" s="645">
        <v>34.196816726197703</v>
      </c>
      <c r="Q27" s="645">
        <v>-119.008733604113</v>
      </c>
      <c r="R27" s="687">
        <v>10</v>
      </c>
      <c r="S27" s="689" t="s">
        <v>7209</v>
      </c>
      <c r="T27" s="619" t="s">
        <v>756</v>
      </c>
      <c r="U27" s="624" t="s">
        <v>7201</v>
      </c>
      <c r="V27" s="641" t="s">
        <v>7204</v>
      </c>
      <c r="W27" s="624" t="s">
        <v>7203</v>
      </c>
      <c r="X27" s="620" t="s">
        <v>249</v>
      </c>
      <c r="Y27" s="620" t="s">
        <v>6</v>
      </c>
      <c r="Z27" s="620" t="s">
        <v>184</v>
      </c>
      <c r="AA27" s="622">
        <v>45339</v>
      </c>
      <c r="AB27" s="619" t="s">
        <v>7210</v>
      </c>
      <c r="AC27" s="624"/>
      <c r="AD27" s="669" t="s">
        <v>7211</v>
      </c>
      <c r="AE27" s="620">
        <f t="shared" si="0"/>
        <v>34</v>
      </c>
      <c r="AF27" s="626"/>
      <c r="AG27" s="652" t="s">
        <v>7205</v>
      </c>
      <c r="AH27" s="652" t="s">
        <v>7206</v>
      </c>
    </row>
    <row r="28" spans="1:34" s="53" customFormat="1" ht="109.9" customHeight="1">
      <c r="A28" s="63">
        <v>2027</v>
      </c>
      <c r="B28" s="48" t="s">
        <v>195</v>
      </c>
      <c r="C28" s="48" t="s">
        <v>745</v>
      </c>
      <c r="D28" s="72" t="s">
        <v>945</v>
      </c>
      <c r="E28" s="48" t="s">
        <v>170</v>
      </c>
      <c r="F28" s="72" t="s">
        <v>945</v>
      </c>
      <c r="G28" s="72" t="s">
        <v>762</v>
      </c>
      <c r="H28" s="72" t="s">
        <v>846</v>
      </c>
      <c r="I28" s="312" t="s">
        <v>946</v>
      </c>
      <c r="J28" s="72" t="s">
        <v>947</v>
      </c>
      <c r="K28" s="72" t="s">
        <v>948</v>
      </c>
      <c r="L28" s="60" t="s">
        <v>767</v>
      </c>
      <c r="M28" s="60" t="s">
        <v>6</v>
      </c>
      <c r="N28" s="60">
        <v>70522</v>
      </c>
      <c r="O28" s="48" t="s">
        <v>949</v>
      </c>
      <c r="P28" s="103">
        <v>29.682028224720899</v>
      </c>
      <c r="Q28" s="103">
        <v>-91.456384674051804</v>
      </c>
      <c r="R28" s="145">
        <v>150</v>
      </c>
      <c r="S28" s="112"/>
      <c r="T28" s="76"/>
      <c r="U28" s="72" t="s">
        <v>945</v>
      </c>
      <c r="V28" s="258" t="s">
        <v>946</v>
      </c>
      <c r="W28" s="72" t="s">
        <v>950</v>
      </c>
      <c r="X28" s="48" t="s">
        <v>855</v>
      </c>
      <c r="Y28" s="48" t="s">
        <v>6</v>
      </c>
      <c r="Z28" s="60" t="s">
        <v>184</v>
      </c>
      <c r="AA28" s="105">
        <v>44865</v>
      </c>
      <c r="AB28" s="72" t="s">
        <v>861</v>
      </c>
      <c r="AC28" s="72"/>
      <c r="AD28" s="115" t="s">
        <v>951</v>
      </c>
      <c r="AE28" s="665">
        <f t="shared" si="0"/>
        <v>25</v>
      </c>
      <c r="AF28" s="260"/>
      <c r="AG28" s="115"/>
      <c r="AH28" s="260"/>
    </row>
    <row r="29" spans="1:34" s="53" customFormat="1" ht="109.9" customHeight="1">
      <c r="A29" s="63">
        <v>2028</v>
      </c>
      <c r="B29" s="48" t="s">
        <v>230</v>
      </c>
      <c r="C29" s="48" t="s">
        <v>745</v>
      </c>
      <c r="D29" s="72" t="s">
        <v>945</v>
      </c>
      <c r="E29" s="48" t="s">
        <v>170</v>
      </c>
      <c r="F29" s="72" t="s">
        <v>945</v>
      </c>
      <c r="G29" s="72" t="s">
        <v>762</v>
      </c>
      <c r="H29" s="72" t="s">
        <v>846</v>
      </c>
      <c r="I29" s="312" t="s">
        <v>946</v>
      </c>
      <c r="J29" s="72" t="s">
        <v>953</v>
      </c>
      <c r="K29" s="72" t="s">
        <v>950</v>
      </c>
      <c r="L29" s="60" t="s">
        <v>855</v>
      </c>
      <c r="M29" s="60" t="s">
        <v>6</v>
      </c>
      <c r="N29" s="60">
        <v>30062</v>
      </c>
      <c r="O29" s="48" t="s">
        <v>954</v>
      </c>
      <c r="P29" s="103">
        <v>33.950000000000003</v>
      </c>
      <c r="Q29" s="103">
        <v>-84.54</v>
      </c>
      <c r="R29" s="145">
        <v>15</v>
      </c>
      <c r="S29" s="112"/>
      <c r="T29" s="76"/>
      <c r="U29" s="72" t="s">
        <v>945</v>
      </c>
      <c r="V29" s="258" t="s">
        <v>946</v>
      </c>
      <c r="W29" s="72" t="s">
        <v>950</v>
      </c>
      <c r="X29" s="48" t="s">
        <v>855</v>
      </c>
      <c r="Y29" s="48" t="s">
        <v>6</v>
      </c>
      <c r="Z29" s="60" t="s">
        <v>184</v>
      </c>
      <c r="AA29" s="105">
        <v>44865</v>
      </c>
      <c r="AB29" s="72" t="s">
        <v>861</v>
      </c>
      <c r="AC29" s="1"/>
      <c r="AD29" s="115" t="s">
        <v>951</v>
      </c>
      <c r="AE29" s="665">
        <f t="shared" si="0"/>
        <v>25</v>
      </c>
      <c r="AF29" s="260"/>
      <c r="AG29" s="115"/>
      <c r="AH29" s="260"/>
    </row>
    <row r="30" spans="1:34" s="53" customFormat="1" ht="105">
      <c r="A30" s="63">
        <v>2029</v>
      </c>
      <c r="B30" s="48" t="s">
        <v>167</v>
      </c>
      <c r="C30" s="48" t="s">
        <v>745</v>
      </c>
      <c r="D30" s="72" t="s">
        <v>955</v>
      </c>
      <c r="E30" s="48" t="s">
        <v>197</v>
      </c>
      <c r="F30" s="72" t="s">
        <v>956</v>
      </c>
      <c r="G30" s="7" t="s">
        <v>780</v>
      </c>
      <c r="H30" s="72" t="s">
        <v>957</v>
      </c>
      <c r="I30" s="312"/>
      <c r="J30" s="72" t="s">
        <v>958</v>
      </c>
      <c r="K30" s="72" t="s">
        <v>959</v>
      </c>
      <c r="L30" s="48" t="s">
        <v>960</v>
      </c>
      <c r="M30" s="48" t="s">
        <v>961</v>
      </c>
      <c r="N30" s="48"/>
      <c r="O30" s="48" t="s">
        <v>962</v>
      </c>
      <c r="P30" s="103">
        <v>27.2</v>
      </c>
      <c r="Q30" s="103">
        <v>-112.18</v>
      </c>
      <c r="R30" s="226">
        <v>2300</v>
      </c>
      <c r="S30" s="186">
        <v>1700</v>
      </c>
      <c r="T30" s="72" t="s">
        <v>963</v>
      </c>
      <c r="U30" s="72" t="s">
        <v>964</v>
      </c>
      <c r="V30" s="305"/>
      <c r="W30" s="72" t="s">
        <v>965</v>
      </c>
      <c r="X30" s="48" t="s">
        <v>966</v>
      </c>
      <c r="Y30" s="48" t="s">
        <v>967</v>
      </c>
      <c r="Z30" s="60" t="s">
        <v>184</v>
      </c>
      <c r="AA30" s="105">
        <v>44776</v>
      </c>
      <c r="AB30" t="s">
        <v>968</v>
      </c>
      <c r="AC30" s="72" t="s">
        <v>970</v>
      </c>
      <c r="AD30" s="456" t="s">
        <v>969</v>
      </c>
      <c r="AE30" s="665">
        <f t="shared" si="0"/>
        <v>19</v>
      </c>
      <c r="AF30" s="260"/>
      <c r="AG30" s="115"/>
      <c r="AH30" s="260"/>
    </row>
    <row r="31" spans="1:34" s="53" customFormat="1" ht="75">
      <c r="A31" s="63">
        <v>2030</v>
      </c>
      <c r="B31" s="48" t="s">
        <v>167</v>
      </c>
      <c r="C31" s="48" t="s">
        <v>745</v>
      </c>
      <c r="D31" s="72" t="s">
        <v>971</v>
      </c>
      <c r="E31" s="48" t="s">
        <v>170</v>
      </c>
      <c r="F31" s="72" t="s">
        <v>971</v>
      </c>
      <c r="G31" s="7" t="s">
        <v>780</v>
      </c>
      <c r="H31" s="72" t="s">
        <v>8</v>
      </c>
      <c r="I31" s="312" t="s">
        <v>972</v>
      </c>
      <c r="J31" s="72" t="s">
        <v>973</v>
      </c>
      <c r="K31" s="72" t="s">
        <v>974</v>
      </c>
      <c r="L31" s="48" t="s">
        <v>177</v>
      </c>
      <c r="M31" s="48" t="s">
        <v>6</v>
      </c>
      <c r="N31" s="48">
        <v>89015</v>
      </c>
      <c r="O31" s="48" t="s">
        <v>975</v>
      </c>
      <c r="P31" s="103">
        <v>36.035664953409601</v>
      </c>
      <c r="Q31" s="103">
        <v>-115.000748304536</v>
      </c>
      <c r="R31" s="298">
        <v>100</v>
      </c>
      <c r="S31" s="299"/>
      <c r="T31" s="72"/>
      <c r="U31" s="72" t="s">
        <v>971</v>
      </c>
      <c r="V31" s="312" t="s">
        <v>972</v>
      </c>
      <c r="W31" s="72" t="s">
        <v>974</v>
      </c>
      <c r="X31" s="48" t="s">
        <v>177</v>
      </c>
      <c r="Y31" s="48" t="s">
        <v>6</v>
      </c>
      <c r="Z31" s="60" t="s">
        <v>184</v>
      </c>
      <c r="AA31" s="105">
        <v>44776</v>
      </c>
      <c r="AB31" s="72" t="s">
        <v>976</v>
      </c>
      <c r="AC31" s="72" t="s">
        <v>978</v>
      </c>
      <c r="AD31" s="456" t="s">
        <v>977</v>
      </c>
      <c r="AE31" s="665">
        <f t="shared" si="0"/>
        <v>22</v>
      </c>
      <c r="AF31" s="260"/>
      <c r="AG31" s="115"/>
      <c r="AH31" s="260"/>
    </row>
    <row r="32" spans="1:34" s="53" customFormat="1" ht="75">
      <c r="A32" s="63">
        <v>2031</v>
      </c>
      <c r="B32" s="48" t="s">
        <v>167</v>
      </c>
      <c r="C32" s="48" t="s">
        <v>745</v>
      </c>
      <c r="D32" s="72" t="s">
        <v>979</v>
      </c>
      <c r="E32" s="48" t="s">
        <v>170</v>
      </c>
      <c r="F32" s="72" t="s">
        <v>980</v>
      </c>
      <c r="G32" s="7" t="s">
        <v>780</v>
      </c>
      <c r="H32" s="72" t="s">
        <v>981</v>
      </c>
      <c r="I32" s="327" t="s">
        <v>982</v>
      </c>
      <c r="J32" s="72" t="s">
        <v>983</v>
      </c>
      <c r="K32" s="72" t="s">
        <v>984</v>
      </c>
      <c r="L32" s="60" t="s">
        <v>985</v>
      </c>
      <c r="M32" s="60" t="s">
        <v>6</v>
      </c>
      <c r="N32" s="60">
        <v>79065</v>
      </c>
      <c r="O32" s="1" t="s">
        <v>986</v>
      </c>
      <c r="P32" s="103">
        <v>35.510098707105598</v>
      </c>
      <c r="Q32" s="103">
        <v>-101.01439661939899</v>
      </c>
      <c r="R32" s="145"/>
      <c r="S32" s="112"/>
      <c r="T32" s="76"/>
      <c r="U32" s="72" t="s">
        <v>979</v>
      </c>
      <c r="V32" s="328" t="s">
        <v>982</v>
      </c>
      <c r="W32" s="72" t="s">
        <v>987</v>
      </c>
      <c r="X32" s="48" t="s">
        <v>753</v>
      </c>
      <c r="Y32" s="48" t="s">
        <v>6</v>
      </c>
      <c r="Z32" s="60" t="s">
        <v>184</v>
      </c>
      <c r="AA32" s="105">
        <v>45289</v>
      </c>
      <c r="AB32" s="72"/>
      <c r="AC32" s="72"/>
      <c r="AD32" s="199" t="s">
        <v>988</v>
      </c>
      <c r="AE32" s="60">
        <f t="shared" si="0"/>
        <v>26</v>
      </c>
      <c r="AF32" s="260"/>
      <c r="AG32" s="115"/>
      <c r="AH32" s="260"/>
    </row>
    <row r="33" spans="1:80" s="13" customFormat="1" ht="75">
      <c r="A33" s="63">
        <v>2032</v>
      </c>
      <c r="B33" s="48" t="s">
        <v>167</v>
      </c>
      <c r="C33" s="48" t="s">
        <v>745</v>
      </c>
      <c r="D33" s="72" t="s">
        <v>979</v>
      </c>
      <c r="E33" s="48" t="s">
        <v>170</v>
      </c>
      <c r="F33" s="72" t="s">
        <v>980</v>
      </c>
      <c r="G33" s="7" t="s">
        <v>762</v>
      </c>
      <c r="H33" s="72" t="s">
        <v>981</v>
      </c>
      <c r="I33" s="327" t="s">
        <v>982</v>
      </c>
      <c r="J33" s="72" t="s">
        <v>983</v>
      </c>
      <c r="K33" s="72" t="s">
        <v>984</v>
      </c>
      <c r="L33" s="60" t="s">
        <v>985</v>
      </c>
      <c r="M33" s="60" t="s">
        <v>6</v>
      </c>
      <c r="N33" s="60">
        <v>79065</v>
      </c>
      <c r="O33" s="1" t="s">
        <v>986</v>
      </c>
      <c r="P33" s="103">
        <v>35.510098707105598</v>
      </c>
      <c r="Q33" s="103">
        <v>-101.01439661939899</v>
      </c>
      <c r="R33" s="145"/>
      <c r="S33" s="112"/>
      <c r="T33" s="76"/>
      <c r="U33" s="72" t="s">
        <v>979</v>
      </c>
      <c r="V33" s="328" t="s">
        <v>982</v>
      </c>
      <c r="W33" s="72" t="s">
        <v>987</v>
      </c>
      <c r="X33" s="48" t="s">
        <v>753</v>
      </c>
      <c r="Y33" s="48" t="s">
        <v>6</v>
      </c>
      <c r="Z33" s="60" t="s">
        <v>184</v>
      </c>
      <c r="AA33" s="105">
        <v>45289</v>
      </c>
      <c r="AB33" s="72"/>
      <c r="AC33" s="72"/>
      <c r="AD33" s="72" t="s">
        <v>988</v>
      </c>
      <c r="AE33" s="60">
        <f t="shared" si="0"/>
        <v>26</v>
      </c>
      <c r="AF33" s="260"/>
      <c r="AG33" s="115"/>
      <c r="AH33" s="260"/>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row>
    <row r="34" spans="1:80" s="13" customFormat="1" ht="75">
      <c r="A34" s="63">
        <v>2033</v>
      </c>
      <c r="B34" s="48" t="s">
        <v>230</v>
      </c>
      <c r="C34" s="48" t="s">
        <v>745</v>
      </c>
      <c r="D34" s="72" t="s">
        <v>989</v>
      </c>
      <c r="E34" s="48" t="s">
        <v>170</v>
      </c>
      <c r="F34" s="72" t="s">
        <v>989</v>
      </c>
      <c r="G34" s="72" t="s">
        <v>797</v>
      </c>
      <c r="H34" s="72" t="s">
        <v>8</v>
      </c>
      <c r="I34" s="305" t="s">
        <v>990</v>
      </c>
      <c r="J34" s="72" t="s">
        <v>991</v>
      </c>
      <c r="K34" s="72" t="s">
        <v>992</v>
      </c>
      <c r="L34" s="60" t="s">
        <v>993</v>
      </c>
      <c r="M34" s="60" t="s">
        <v>6</v>
      </c>
      <c r="N34" s="60">
        <v>53211</v>
      </c>
      <c r="O34" s="48" t="s">
        <v>994</v>
      </c>
      <c r="P34" s="103">
        <v>43.092141975279901</v>
      </c>
      <c r="Q34" s="103">
        <v>-87.893141873623506</v>
      </c>
      <c r="R34" s="145">
        <v>2</v>
      </c>
      <c r="S34" s="112"/>
      <c r="T34" s="76"/>
      <c r="U34" s="146" t="s">
        <v>989</v>
      </c>
      <c r="V34" s="258" t="s">
        <v>990</v>
      </c>
      <c r="W34" s="72" t="s">
        <v>992</v>
      </c>
      <c r="X34" s="48" t="s">
        <v>993</v>
      </c>
      <c r="Y34" s="48" t="s">
        <v>6</v>
      </c>
      <c r="Z34" s="60" t="s">
        <v>184</v>
      </c>
      <c r="AA34" s="61">
        <v>45209</v>
      </c>
      <c r="AB34" s="48" t="s">
        <v>995</v>
      </c>
      <c r="AC34" s="72" t="s">
        <v>997</v>
      </c>
      <c r="AD34" s="456" t="s">
        <v>996</v>
      </c>
      <c r="AE34" s="665">
        <f t="shared" ref="AE34:AE65" si="1">IF(LEN(TRIM(AD34))=0,0,LEN(TRIM(AD34))-LEN(SUBSTITUTE(AD34," ",""))+1)</f>
        <v>29</v>
      </c>
      <c r="AF34" s="260"/>
      <c r="AG34" s="115"/>
      <c r="AH34" s="260"/>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row>
    <row r="35" spans="1:80" s="53" customFormat="1" ht="90">
      <c r="A35" s="63">
        <v>2034</v>
      </c>
      <c r="B35" s="48" t="s">
        <v>230</v>
      </c>
      <c r="C35" s="48" t="s">
        <v>745</v>
      </c>
      <c r="D35" s="72" t="s">
        <v>244</v>
      </c>
      <c r="E35" s="48" t="s">
        <v>170</v>
      </c>
      <c r="F35" s="72" t="s">
        <v>245</v>
      </c>
      <c r="G35" s="7" t="s">
        <v>780</v>
      </c>
      <c r="H35" s="72" t="s">
        <v>877</v>
      </c>
      <c r="I35" s="312" t="s">
        <v>246</v>
      </c>
      <c r="J35" s="72" t="s">
        <v>247</v>
      </c>
      <c r="K35" s="72" t="s">
        <v>248</v>
      </c>
      <c r="L35" s="60" t="s">
        <v>249</v>
      </c>
      <c r="M35" s="60" t="s">
        <v>6</v>
      </c>
      <c r="N35" s="60">
        <v>92251</v>
      </c>
      <c r="O35" s="48"/>
      <c r="P35" s="103">
        <v>32.848538462017999</v>
      </c>
      <c r="Q35" s="103">
        <v>-115.57108641814899</v>
      </c>
      <c r="R35" s="252">
        <v>50</v>
      </c>
      <c r="S35" s="111">
        <v>5800</v>
      </c>
      <c r="T35" s="76" t="s">
        <v>179</v>
      </c>
      <c r="U35" s="72" t="s">
        <v>244</v>
      </c>
      <c r="V35" s="258" t="s">
        <v>246</v>
      </c>
      <c r="W35" s="76" t="s">
        <v>250</v>
      </c>
      <c r="X35" s="60" t="s">
        <v>251</v>
      </c>
      <c r="Y35" s="60" t="s">
        <v>252</v>
      </c>
      <c r="Z35" s="48" t="s">
        <v>184</v>
      </c>
      <c r="AA35" s="105">
        <v>44865</v>
      </c>
      <c r="AB35" s="1" t="s">
        <v>253</v>
      </c>
      <c r="AC35" s="72" t="s">
        <v>999</v>
      </c>
      <c r="AD35" s="456" t="s">
        <v>998</v>
      </c>
      <c r="AE35" s="665">
        <f t="shared" si="1"/>
        <v>26</v>
      </c>
      <c r="AF35" s="260"/>
      <c r="AG35" s="115"/>
      <c r="AH35" s="260"/>
    </row>
    <row r="36" spans="1:80" s="53" customFormat="1" ht="90">
      <c r="A36" s="63">
        <v>2035</v>
      </c>
      <c r="B36" s="48" t="s">
        <v>230</v>
      </c>
      <c r="C36" s="48" t="s">
        <v>745</v>
      </c>
      <c r="D36" s="72" t="s">
        <v>244</v>
      </c>
      <c r="E36" s="48" t="s">
        <v>170</v>
      </c>
      <c r="F36" s="72" t="s">
        <v>245</v>
      </c>
      <c r="G36" s="7" t="s">
        <v>780</v>
      </c>
      <c r="H36" s="72" t="s">
        <v>1000</v>
      </c>
      <c r="I36" s="312" t="s">
        <v>246</v>
      </c>
      <c r="J36" s="72" t="s">
        <v>247</v>
      </c>
      <c r="K36" s="72" t="s">
        <v>248</v>
      </c>
      <c r="L36" s="60" t="s">
        <v>249</v>
      </c>
      <c r="M36" s="60" t="s">
        <v>6</v>
      </c>
      <c r="N36" s="60">
        <v>92251</v>
      </c>
      <c r="O36" s="48"/>
      <c r="P36" s="103">
        <v>32.848538462017999</v>
      </c>
      <c r="Q36" s="103">
        <v>-115.57108641814899</v>
      </c>
      <c r="R36" s="252">
        <v>50</v>
      </c>
      <c r="S36" s="111">
        <v>5800</v>
      </c>
      <c r="T36" s="76" t="s">
        <v>179</v>
      </c>
      <c r="U36" s="72" t="s">
        <v>244</v>
      </c>
      <c r="V36" s="258" t="s">
        <v>246</v>
      </c>
      <c r="W36" s="76" t="s">
        <v>250</v>
      </c>
      <c r="X36" s="60" t="s">
        <v>251</v>
      </c>
      <c r="Y36" s="60" t="s">
        <v>252</v>
      </c>
      <c r="Z36" s="48" t="s">
        <v>184</v>
      </c>
      <c r="AA36" s="105">
        <v>44865</v>
      </c>
      <c r="AB36" s="1" t="s">
        <v>253</v>
      </c>
      <c r="AC36" s="72" t="s">
        <v>999</v>
      </c>
      <c r="AD36" s="456" t="s">
        <v>998</v>
      </c>
      <c r="AE36" s="665">
        <f t="shared" si="1"/>
        <v>26</v>
      </c>
      <c r="AF36" s="260"/>
      <c r="AG36" s="115"/>
      <c r="AH36" s="260"/>
    </row>
    <row r="37" spans="1:80" s="53" customFormat="1" ht="135.75" thickBot="1">
      <c r="A37" s="63">
        <v>2036</v>
      </c>
      <c r="B37" s="48" t="s">
        <v>230</v>
      </c>
      <c r="C37" s="48" t="s">
        <v>745</v>
      </c>
      <c r="D37" s="603" t="s">
        <v>6081</v>
      </c>
      <c r="E37" s="48" t="s">
        <v>197</v>
      </c>
      <c r="F37" s="72" t="s">
        <v>1002</v>
      </c>
      <c r="G37" s="7" t="s">
        <v>780</v>
      </c>
      <c r="H37" s="72" t="s">
        <v>877</v>
      </c>
      <c r="I37" s="312" t="s">
        <v>1003</v>
      </c>
      <c r="J37" s="72" t="s">
        <v>1004</v>
      </c>
      <c r="K37" s="72" t="s">
        <v>1005</v>
      </c>
      <c r="L37" s="60" t="s">
        <v>1006</v>
      </c>
      <c r="M37" s="60" t="s">
        <v>7</v>
      </c>
      <c r="N37" s="60"/>
      <c r="O37" s="48" t="s">
        <v>1007</v>
      </c>
      <c r="P37" s="103">
        <v>52.2894984762627</v>
      </c>
      <c r="Q37" s="103">
        <v>-113.814256268291</v>
      </c>
      <c r="R37" s="145">
        <v>42</v>
      </c>
      <c r="S37" s="112">
        <v>3300</v>
      </c>
      <c r="T37" s="76" t="s">
        <v>179</v>
      </c>
      <c r="U37" s="72" t="s">
        <v>1001</v>
      </c>
      <c r="V37" s="312" t="s">
        <v>1003</v>
      </c>
      <c r="W37" s="76" t="s">
        <v>1008</v>
      </c>
      <c r="X37" s="60" t="s">
        <v>1006</v>
      </c>
      <c r="Y37" s="60" t="s">
        <v>7</v>
      </c>
      <c r="Z37" s="60" t="s">
        <v>184</v>
      </c>
      <c r="AA37" s="105">
        <v>44421</v>
      </c>
      <c r="AB37" s="135" t="s">
        <v>1009</v>
      </c>
      <c r="AC37" s="135" t="s">
        <v>1011</v>
      </c>
      <c r="AD37" s="456" t="s">
        <v>1010</v>
      </c>
      <c r="AE37" s="665">
        <f t="shared" si="1"/>
        <v>22</v>
      </c>
      <c r="AF37" s="260"/>
      <c r="AG37" s="115"/>
      <c r="AH37" s="260"/>
    </row>
    <row r="38" spans="1:80" s="53" customFormat="1" ht="75.75" thickBot="1">
      <c r="A38" s="63">
        <v>2037</v>
      </c>
      <c r="B38" s="359" t="s">
        <v>195</v>
      </c>
      <c r="C38" s="359" t="s">
        <v>745</v>
      </c>
      <c r="D38" s="358" t="s">
        <v>1012</v>
      </c>
      <c r="E38" s="359" t="s">
        <v>170</v>
      </c>
      <c r="F38" s="358" t="s">
        <v>1013</v>
      </c>
      <c r="G38" s="557" t="s">
        <v>780</v>
      </c>
      <c r="H38" s="358" t="s">
        <v>1014</v>
      </c>
      <c r="I38" s="532" t="s">
        <v>1015</v>
      </c>
      <c r="J38" s="72" t="s">
        <v>1016</v>
      </c>
      <c r="K38" s="358" t="s">
        <v>1017</v>
      </c>
      <c r="L38" s="355" t="s">
        <v>503</v>
      </c>
      <c r="M38" s="355" t="s">
        <v>7</v>
      </c>
      <c r="N38" s="694" t="s">
        <v>1018</v>
      </c>
      <c r="O38" s="559" t="s">
        <v>1019</v>
      </c>
      <c r="P38" s="695">
        <v>47.403399999999998</v>
      </c>
      <c r="Q38" s="695">
        <v>-79.622249999999994</v>
      </c>
      <c r="R38" s="561"/>
      <c r="S38" s="539">
        <v>6500</v>
      </c>
      <c r="T38" s="354" t="s">
        <v>237</v>
      </c>
      <c r="U38" s="358" t="s">
        <v>1020</v>
      </c>
      <c r="V38" s="544" t="s">
        <v>1015</v>
      </c>
      <c r="W38" s="358" t="s">
        <v>215</v>
      </c>
      <c r="X38" s="359" t="s">
        <v>212</v>
      </c>
      <c r="Y38" s="359" t="s">
        <v>7</v>
      </c>
      <c r="Z38" s="355" t="s">
        <v>184</v>
      </c>
      <c r="AA38" s="356">
        <v>44780</v>
      </c>
      <c r="AB38" s="1" t="s">
        <v>1021</v>
      </c>
      <c r="AC38" s="358" t="s">
        <v>1023</v>
      </c>
      <c r="AD38" s="566" t="s">
        <v>1022</v>
      </c>
      <c r="AE38" s="665">
        <f t="shared" si="1"/>
        <v>30</v>
      </c>
      <c r="AF38" s="260"/>
      <c r="AG38" s="115"/>
      <c r="AH38" s="260"/>
    </row>
    <row r="39" spans="1:80" s="53" customFormat="1" ht="75">
      <c r="A39" s="63">
        <v>2038</v>
      </c>
      <c r="B39" s="48" t="s">
        <v>195</v>
      </c>
      <c r="C39" s="48" t="s">
        <v>745</v>
      </c>
      <c r="D39" s="72" t="s">
        <v>1024</v>
      </c>
      <c r="E39" s="48" t="s">
        <v>197</v>
      </c>
      <c r="F39" s="72" t="s">
        <v>1025</v>
      </c>
      <c r="G39" s="7" t="s">
        <v>780</v>
      </c>
      <c r="H39" s="72" t="s">
        <v>1026</v>
      </c>
      <c r="I39" s="551" t="s">
        <v>1027</v>
      </c>
      <c r="J39" s="72"/>
      <c r="K39" s="72" t="s">
        <v>1028</v>
      </c>
      <c r="L39" s="60" t="s">
        <v>767</v>
      </c>
      <c r="M39" s="60" t="s">
        <v>6</v>
      </c>
      <c r="N39" s="60"/>
      <c r="O39" s="48"/>
      <c r="P39" s="408">
        <v>30.203499999999998</v>
      </c>
      <c r="Q39" s="408">
        <v>-90.911199999999994</v>
      </c>
      <c r="R39" s="145">
        <v>65</v>
      </c>
      <c r="S39" s="112">
        <v>130000</v>
      </c>
      <c r="T39" s="72" t="s">
        <v>1029</v>
      </c>
      <c r="U39" s="72" t="s">
        <v>1024</v>
      </c>
      <c r="V39" s="410" t="s">
        <v>1030</v>
      </c>
      <c r="W39" s="72" t="s">
        <v>1031</v>
      </c>
      <c r="X39" s="48" t="s">
        <v>359</v>
      </c>
      <c r="Y39" s="48" t="s">
        <v>252</v>
      </c>
      <c r="Z39" s="60" t="s">
        <v>184</v>
      </c>
      <c r="AA39" s="105">
        <v>45305</v>
      </c>
      <c r="AB39" s="72" t="s">
        <v>1032</v>
      </c>
      <c r="AC39" s="72" t="s">
        <v>1034</v>
      </c>
      <c r="AD39" s="457" t="s">
        <v>1033</v>
      </c>
      <c r="AE39" s="60">
        <f t="shared" si="1"/>
        <v>27</v>
      </c>
      <c r="AF39" s="260"/>
      <c r="AG39" s="115"/>
      <c r="AH39" s="260"/>
    </row>
    <row r="40" spans="1:80" s="53" customFormat="1" ht="165">
      <c r="A40" s="63">
        <v>2039</v>
      </c>
      <c r="B40" s="48" t="s">
        <v>167</v>
      </c>
      <c r="C40" s="48" t="s">
        <v>745</v>
      </c>
      <c r="D40" s="72" t="s">
        <v>1035</v>
      </c>
      <c r="E40" s="48" t="s">
        <v>197</v>
      </c>
      <c r="F40" s="72" t="s">
        <v>1035</v>
      </c>
      <c r="G40" s="72" t="s">
        <v>797</v>
      </c>
      <c r="H40" s="72" t="s">
        <v>798</v>
      </c>
      <c r="I40" s="324" t="s">
        <v>1036</v>
      </c>
      <c r="J40" s="72" t="s">
        <v>1037</v>
      </c>
      <c r="K40" s="72" t="s">
        <v>1038</v>
      </c>
      <c r="L40" s="60" t="s">
        <v>249</v>
      </c>
      <c r="M40" s="60" t="s">
        <v>6</v>
      </c>
      <c r="N40" s="60">
        <v>92617</v>
      </c>
      <c r="O40" s="48" t="s">
        <v>1039</v>
      </c>
      <c r="P40" s="103">
        <v>33.642735258494497</v>
      </c>
      <c r="Q40" s="103">
        <v>-117.855493916245</v>
      </c>
      <c r="R40" s="252">
        <v>73</v>
      </c>
      <c r="S40" s="111"/>
      <c r="T40" s="76"/>
      <c r="U40" s="72" t="s">
        <v>1040</v>
      </c>
      <c r="V40" s="325" t="s">
        <v>1036</v>
      </c>
      <c r="W40" s="76" t="s">
        <v>1038</v>
      </c>
      <c r="X40" s="60" t="s">
        <v>249</v>
      </c>
      <c r="Y40" s="60" t="s">
        <v>6</v>
      </c>
      <c r="Z40" s="60" t="s">
        <v>184</v>
      </c>
      <c r="AA40" s="105">
        <v>44776</v>
      </c>
      <c r="AB40" s="135" t="s">
        <v>1041</v>
      </c>
      <c r="AC40" s="76"/>
      <c r="AD40" s="456" t="s">
        <v>1042</v>
      </c>
      <c r="AE40" s="665">
        <f t="shared" si="1"/>
        <v>18</v>
      </c>
      <c r="AF40" s="260"/>
      <c r="AG40" s="115"/>
      <c r="AH40" s="260"/>
    </row>
    <row r="41" spans="1:80" s="53" customFormat="1" ht="60">
      <c r="A41" s="63">
        <v>2040</v>
      </c>
      <c r="B41" s="48" t="s">
        <v>230</v>
      </c>
      <c r="C41" s="48" t="s">
        <v>745</v>
      </c>
      <c r="D41" s="72" t="s">
        <v>1043</v>
      </c>
      <c r="E41" s="48" t="s">
        <v>197</v>
      </c>
      <c r="F41" s="72" t="s">
        <v>1044</v>
      </c>
      <c r="G41" s="7" t="s">
        <v>780</v>
      </c>
      <c r="H41" s="72" t="s">
        <v>1014</v>
      </c>
      <c r="I41" s="312" t="s">
        <v>1045</v>
      </c>
      <c r="J41" s="72" t="s">
        <v>1046</v>
      </c>
      <c r="K41" s="72" t="s">
        <v>1047</v>
      </c>
      <c r="L41" s="60" t="s">
        <v>1048</v>
      </c>
      <c r="M41" s="60" t="s">
        <v>6</v>
      </c>
      <c r="N41" s="60">
        <v>85364</v>
      </c>
      <c r="O41" s="48"/>
      <c r="P41" s="103">
        <v>32.718752630993002</v>
      </c>
      <c r="Q41" s="103">
        <v>-114.649997720877</v>
      </c>
      <c r="R41" s="145">
        <v>60</v>
      </c>
      <c r="S41" s="112">
        <v>12250</v>
      </c>
      <c r="T41" s="76" t="s">
        <v>237</v>
      </c>
      <c r="U41" s="72" t="s">
        <v>1043</v>
      </c>
      <c r="V41" s="258" t="s">
        <v>1045</v>
      </c>
      <c r="W41" s="72" t="s">
        <v>1047</v>
      </c>
      <c r="X41" s="48" t="s">
        <v>249</v>
      </c>
      <c r="Y41" s="48" t="s">
        <v>6</v>
      </c>
      <c r="Z41" s="60" t="s">
        <v>184</v>
      </c>
      <c r="AA41" s="105">
        <v>45092</v>
      </c>
      <c r="AB41" s="72" t="s">
        <v>1049</v>
      </c>
      <c r="AC41" s="72" t="s">
        <v>1050</v>
      </c>
      <c r="AD41" s="115" t="s">
        <v>6082</v>
      </c>
      <c r="AE41" s="665">
        <f t="shared" si="1"/>
        <v>15</v>
      </c>
      <c r="AF41" s="260"/>
      <c r="AG41" s="115"/>
      <c r="AH41" s="260"/>
    </row>
    <row r="42" spans="1:80" s="53" customFormat="1" ht="60">
      <c r="A42" s="616">
        <v>2041</v>
      </c>
      <c r="B42" s="617" t="s">
        <v>7105</v>
      </c>
      <c r="C42" s="617" t="s">
        <v>745</v>
      </c>
      <c r="D42" s="618" t="s">
        <v>6842</v>
      </c>
      <c r="E42" s="620" t="s">
        <v>197</v>
      </c>
      <c r="F42" s="624" t="s">
        <v>6842</v>
      </c>
      <c r="G42" s="617" t="s">
        <v>6846</v>
      </c>
      <c r="H42" s="617" t="s">
        <v>6847</v>
      </c>
      <c r="I42" s="625" t="s">
        <v>6969</v>
      </c>
      <c r="J42" s="618" t="s">
        <v>6843</v>
      </c>
      <c r="K42" s="621" t="s">
        <v>3037</v>
      </c>
      <c r="L42" s="620" t="s">
        <v>249</v>
      </c>
      <c r="M42" s="620" t="s">
        <v>6</v>
      </c>
      <c r="N42" s="620" t="s">
        <v>6844</v>
      </c>
      <c r="O42" s="626" t="s">
        <v>7091</v>
      </c>
      <c r="P42" s="621">
        <v>37.381630353734202</v>
      </c>
      <c r="Q42" s="621">
        <v>-121.987508092328</v>
      </c>
      <c r="R42" s="627" t="s">
        <v>6845</v>
      </c>
      <c r="S42" s="628" t="s">
        <v>7088</v>
      </c>
      <c r="T42" s="621" t="s">
        <v>1095</v>
      </c>
      <c r="U42" s="621" t="s">
        <v>6842</v>
      </c>
      <c r="V42" s="621" t="s">
        <v>6969</v>
      </c>
      <c r="W42" s="621" t="s">
        <v>3037</v>
      </c>
      <c r="X42" s="620" t="s">
        <v>249</v>
      </c>
      <c r="Y42" s="620" t="s">
        <v>6</v>
      </c>
      <c r="Z42" s="620" t="s">
        <v>2886</v>
      </c>
      <c r="AA42" s="629">
        <v>45334</v>
      </c>
      <c r="AB42" s="619" t="s">
        <v>861</v>
      </c>
      <c r="AC42" s="618" t="s">
        <v>6839</v>
      </c>
      <c r="AD42" s="618" t="s">
        <v>6973</v>
      </c>
      <c r="AE42" s="620">
        <f t="shared" si="1"/>
        <v>24</v>
      </c>
      <c r="AF42" s="621" t="s">
        <v>6840</v>
      </c>
      <c r="AG42" s="618" t="s">
        <v>6841</v>
      </c>
      <c r="AH42" s="621" t="s">
        <v>7090</v>
      </c>
    </row>
    <row r="43" spans="1:80" s="53" customFormat="1" ht="60">
      <c r="A43" s="616">
        <v>2042</v>
      </c>
      <c r="B43" s="617" t="s">
        <v>3354</v>
      </c>
      <c r="C43" s="617" t="s">
        <v>745</v>
      </c>
      <c r="D43" s="619" t="s">
        <v>7080</v>
      </c>
      <c r="E43" s="617" t="s">
        <v>197</v>
      </c>
      <c r="F43" s="619" t="s">
        <v>7080</v>
      </c>
      <c r="G43" s="619" t="s">
        <v>780</v>
      </c>
      <c r="H43" s="619" t="s">
        <v>7086</v>
      </c>
      <c r="I43" s="662" t="s">
        <v>7085</v>
      </c>
      <c r="J43" s="619" t="s">
        <v>7083</v>
      </c>
      <c r="K43" s="619" t="s">
        <v>225</v>
      </c>
      <c r="L43" s="620" t="s">
        <v>226</v>
      </c>
      <c r="M43" s="620" t="s">
        <v>7</v>
      </c>
      <c r="N43" s="620" t="s">
        <v>7087</v>
      </c>
      <c r="O43" s="617"/>
      <c r="P43" s="645">
        <v>49.285317949912198</v>
      </c>
      <c r="Q43" s="645">
        <v>-123.121777903319</v>
      </c>
      <c r="R43" s="663">
        <v>8</v>
      </c>
      <c r="S43" s="664">
        <v>50000</v>
      </c>
      <c r="T43" s="624" t="s">
        <v>7093</v>
      </c>
      <c r="U43" s="619" t="s">
        <v>7080</v>
      </c>
      <c r="V43" s="662" t="s">
        <v>7085</v>
      </c>
      <c r="W43" s="619" t="s">
        <v>225</v>
      </c>
      <c r="X43" s="617" t="s">
        <v>226</v>
      </c>
      <c r="Y43" s="617" t="s">
        <v>7</v>
      </c>
      <c r="Z43" s="620" t="s">
        <v>184</v>
      </c>
      <c r="AA43" s="622">
        <v>45339</v>
      </c>
      <c r="AB43" s="619" t="s">
        <v>861</v>
      </c>
      <c r="AC43" s="619"/>
      <c r="AD43" s="669" t="s">
        <v>7084</v>
      </c>
      <c r="AE43" s="620">
        <f t="shared" si="1"/>
        <v>30</v>
      </c>
      <c r="AF43" s="621" t="s">
        <v>7081</v>
      </c>
      <c r="AG43" s="652" t="s">
        <v>7082</v>
      </c>
      <c r="AH43" s="621"/>
    </row>
    <row r="44" spans="1:80" s="53" customFormat="1" ht="90">
      <c r="A44" s="63">
        <v>2043</v>
      </c>
      <c r="B44" s="48" t="s">
        <v>195</v>
      </c>
      <c r="C44" s="48" t="s">
        <v>745</v>
      </c>
      <c r="D44" s="72" t="s">
        <v>1051</v>
      </c>
      <c r="E44" s="48" t="s">
        <v>170</v>
      </c>
      <c r="F44" s="72" t="s">
        <v>1052</v>
      </c>
      <c r="G44" s="72" t="s">
        <v>762</v>
      </c>
      <c r="H44" s="72" t="s">
        <v>1053</v>
      </c>
      <c r="I44" s="312" t="s">
        <v>1054</v>
      </c>
      <c r="J44" s="72" t="s">
        <v>1055</v>
      </c>
      <c r="K44" s="72" t="s">
        <v>1056</v>
      </c>
      <c r="L44" s="60" t="s">
        <v>212</v>
      </c>
      <c r="M44" s="60" t="s">
        <v>7</v>
      </c>
      <c r="N44" s="60" t="s">
        <v>1057</v>
      </c>
      <c r="O44" s="48" t="s">
        <v>1058</v>
      </c>
      <c r="P44" s="103">
        <v>44.244277552572299</v>
      </c>
      <c r="Q44" s="103">
        <v>-76.511177431348202</v>
      </c>
      <c r="R44" s="252">
        <v>10</v>
      </c>
      <c r="S44" s="111">
        <v>44300</v>
      </c>
      <c r="T44" s="72" t="s">
        <v>1059</v>
      </c>
      <c r="U44" s="72" t="s">
        <v>1060</v>
      </c>
      <c r="V44" s="258" t="s">
        <v>1054</v>
      </c>
      <c r="W44" s="76" t="s">
        <v>1056</v>
      </c>
      <c r="X44" s="60" t="s">
        <v>212</v>
      </c>
      <c r="Y44" s="60" t="s">
        <v>7</v>
      </c>
      <c r="Z44" s="60" t="s">
        <v>184</v>
      </c>
      <c r="AA44" s="105">
        <v>44776</v>
      </c>
      <c r="AB44" s="72" t="s">
        <v>1061</v>
      </c>
      <c r="AC44" s="72" t="s">
        <v>1063</v>
      </c>
      <c r="AD44" s="456" t="s">
        <v>1062</v>
      </c>
      <c r="AE44" s="665">
        <f t="shared" si="1"/>
        <v>22</v>
      </c>
      <c r="AF44" s="260"/>
      <c r="AG44" s="115"/>
      <c r="AH44" s="260"/>
    </row>
    <row r="45" spans="1:80" s="53" customFormat="1" ht="135">
      <c r="A45" s="63">
        <v>2044</v>
      </c>
      <c r="B45" s="529" t="s">
        <v>195</v>
      </c>
      <c r="C45" s="48" t="s">
        <v>745</v>
      </c>
      <c r="D45" s="529" t="s">
        <v>278</v>
      </c>
      <c r="E45" s="529" t="s">
        <v>197</v>
      </c>
      <c r="F45" s="529" t="s">
        <v>1064</v>
      </c>
      <c r="G45" s="529" t="s">
        <v>780</v>
      </c>
      <c r="H45" s="529" t="s">
        <v>1014</v>
      </c>
      <c r="I45" s="533" t="s">
        <v>280</v>
      </c>
      <c r="J45" s="72"/>
      <c r="K45" s="529"/>
      <c r="L45" s="529" t="s">
        <v>1065</v>
      </c>
      <c r="M45" s="529" t="s">
        <v>7</v>
      </c>
      <c r="N45" s="529" t="s">
        <v>283</v>
      </c>
      <c r="O45" s="529" t="s">
        <v>284</v>
      </c>
      <c r="P45" s="535">
        <v>53.530308928350202</v>
      </c>
      <c r="Q45" s="535">
        <v>-113.512011649751</v>
      </c>
      <c r="R45" s="667"/>
      <c r="S45" s="529">
        <v>1800</v>
      </c>
      <c r="T45" s="529" t="s">
        <v>1066</v>
      </c>
      <c r="U45" s="529" t="s">
        <v>278</v>
      </c>
      <c r="V45" s="543" t="s">
        <v>280</v>
      </c>
      <c r="W45" s="529" t="s">
        <v>286</v>
      </c>
      <c r="X45" s="529" t="s">
        <v>212</v>
      </c>
      <c r="Y45" s="529" t="s">
        <v>7</v>
      </c>
      <c r="Z45" s="529" t="s">
        <v>184</v>
      </c>
      <c r="AA45" s="547">
        <v>45289</v>
      </c>
      <c r="AB45" s="1" t="s">
        <v>1067</v>
      </c>
      <c r="AC45" s="349" t="s">
        <v>1068</v>
      </c>
      <c r="AD45" s="529" t="s">
        <v>288</v>
      </c>
      <c r="AE45" s="659">
        <f t="shared" si="1"/>
        <v>26</v>
      </c>
      <c r="AF45" s="260"/>
      <c r="AG45" s="115"/>
      <c r="AH45" s="260"/>
    </row>
    <row r="46" spans="1:80" s="53" customFormat="1" ht="150">
      <c r="A46" s="63">
        <v>2045</v>
      </c>
      <c r="B46" s="48" t="s">
        <v>195</v>
      </c>
      <c r="C46" s="48" t="s">
        <v>745</v>
      </c>
      <c r="D46" s="72" t="s">
        <v>126</v>
      </c>
      <c r="E46" s="48" t="s">
        <v>170</v>
      </c>
      <c r="F46" s="72" t="s">
        <v>1069</v>
      </c>
      <c r="G46" s="7" t="s">
        <v>780</v>
      </c>
      <c r="H46" s="72" t="s">
        <v>909</v>
      </c>
      <c r="I46" s="312" t="s">
        <v>1070</v>
      </c>
      <c r="J46" s="72"/>
      <c r="K46" s="72" t="s">
        <v>1071</v>
      </c>
      <c r="L46" s="60" t="s">
        <v>435</v>
      </c>
      <c r="M46" s="60" t="s">
        <v>6</v>
      </c>
      <c r="N46" s="60"/>
      <c r="O46" s="48"/>
      <c r="P46" s="103">
        <v>44.111176168545001</v>
      </c>
      <c r="Q46" s="103">
        <v>-85.555218029920795</v>
      </c>
      <c r="R46" s="145">
        <f>1.5/2*2350</f>
        <v>1762.5</v>
      </c>
      <c r="S46" s="112">
        <v>150000</v>
      </c>
      <c r="T46" s="76" t="s">
        <v>756</v>
      </c>
      <c r="U46" s="72" t="s">
        <v>1072</v>
      </c>
      <c r="V46" s="258" t="s">
        <v>1073</v>
      </c>
      <c r="W46" s="72" t="s">
        <v>1074</v>
      </c>
      <c r="X46" s="48" t="s">
        <v>1075</v>
      </c>
      <c r="Y46" s="48" t="s">
        <v>1076</v>
      </c>
      <c r="Z46" s="60" t="s">
        <v>184</v>
      </c>
      <c r="AA46" s="105">
        <v>45090</v>
      </c>
      <c r="AB46" s="72" t="s">
        <v>1077</v>
      </c>
      <c r="AC46" s="72" t="s">
        <v>1078</v>
      </c>
      <c r="AD46" s="115" t="s">
        <v>6083</v>
      </c>
      <c r="AE46" s="665">
        <f t="shared" si="1"/>
        <v>25</v>
      </c>
      <c r="AF46" s="260"/>
      <c r="AG46" s="115"/>
      <c r="AH46" s="260"/>
    </row>
    <row r="47" spans="1:80" s="53" customFormat="1" ht="150">
      <c r="A47" s="63">
        <v>2046</v>
      </c>
      <c r="B47" s="48" t="s">
        <v>195</v>
      </c>
      <c r="C47" s="48" t="s">
        <v>745</v>
      </c>
      <c r="D47" s="72" t="s">
        <v>126</v>
      </c>
      <c r="E47" s="48" t="s">
        <v>170</v>
      </c>
      <c r="F47" s="72" t="s">
        <v>1069</v>
      </c>
      <c r="G47" s="72" t="s">
        <v>762</v>
      </c>
      <c r="H47" s="72" t="s">
        <v>909</v>
      </c>
      <c r="I47" s="312" t="s">
        <v>1070</v>
      </c>
      <c r="J47" s="72"/>
      <c r="K47" s="72" t="s">
        <v>1071</v>
      </c>
      <c r="L47" s="60" t="s">
        <v>435</v>
      </c>
      <c r="M47" s="60" t="s">
        <v>6</v>
      </c>
      <c r="N47" s="60"/>
      <c r="O47" s="48"/>
      <c r="P47" s="103">
        <v>44.111176168545001</v>
      </c>
      <c r="Q47" s="103">
        <v>-85.555218029920795</v>
      </c>
      <c r="R47" s="145">
        <f>0.5/2*2350</f>
        <v>587.5</v>
      </c>
      <c r="S47" s="112">
        <v>50000</v>
      </c>
      <c r="T47" s="76" t="s">
        <v>1079</v>
      </c>
      <c r="U47" s="72" t="s">
        <v>1072</v>
      </c>
      <c r="V47" s="312" t="s">
        <v>1070</v>
      </c>
      <c r="W47" s="72" t="s">
        <v>1074</v>
      </c>
      <c r="X47" s="48"/>
      <c r="Y47" s="48" t="s">
        <v>1076</v>
      </c>
      <c r="Z47" s="60" t="s">
        <v>184</v>
      </c>
      <c r="AA47" s="105">
        <v>45090</v>
      </c>
      <c r="AB47" s="72" t="s">
        <v>1077</v>
      </c>
      <c r="AC47" s="72" t="s">
        <v>1078</v>
      </c>
      <c r="AD47" s="456" t="s">
        <v>6084</v>
      </c>
      <c r="AE47" s="665">
        <f t="shared" si="1"/>
        <v>25</v>
      </c>
      <c r="AF47" s="260"/>
      <c r="AG47" s="115"/>
      <c r="AH47" s="260"/>
    </row>
    <row r="48" spans="1:80" ht="105">
      <c r="A48" s="63">
        <v>2047</v>
      </c>
      <c r="B48" s="48" t="s">
        <v>389</v>
      </c>
      <c r="C48" s="72" t="s">
        <v>745</v>
      </c>
      <c r="D48" s="72" t="s">
        <v>1080</v>
      </c>
      <c r="E48" s="72" t="s">
        <v>197</v>
      </c>
      <c r="F48" s="72" t="s">
        <v>1081</v>
      </c>
      <c r="G48" s="72" t="s">
        <v>762</v>
      </c>
      <c r="H48" s="72" t="s">
        <v>1053</v>
      </c>
      <c r="I48" s="305" t="s">
        <v>1082</v>
      </c>
      <c r="J48" s="72"/>
      <c r="K48" s="72" t="s">
        <v>1083</v>
      </c>
      <c r="L48" s="60" t="s">
        <v>435</v>
      </c>
      <c r="M48" s="60" t="s">
        <v>6</v>
      </c>
      <c r="N48" s="60"/>
      <c r="O48" s="48"/>
      <c r="P48" s="103">
        <v>42.522324325467302</v>
      </c>
      <c r="Q48" s="103">
        <v>-83.0404080309591</v>
      </c>
      <c r="R48" s="145">
        <v>125</v>
      </c>
      <c r="S48" s="112">
        <v>15000</v>
      </c>
      <c r="T48" s="76" t="s">
        <v>477</v>
      </c>
      <c r="U48" s="72" t="s">
        <v>1084</v>
      </c>
      <c r="V48" s="258" t="s">
        <v>1082</v>
      </c>
      <c r="W48" s="72" t="s">
        <v>1085</v>
      </c>
      <c r="X48" s="48" t="s">
        <v>1085</v>
      </c>
      <c r="Y48" s="48" t="s">
        <v>1076</v>
      </c>
      <c r="Z48" s="60" t="s">
        <v>184</v>
      </c>
      <c r="AA48" s="105">
        <v>45095</v>
      </c>
      <c r="AB48" s="72" t="s">
        <v>1086</v>
      </c>
      <c r="AC48" s="72" t="s">
        <v>1088</v>
      </c>
      <c r="AD48" s="456" t="s">
        <v>1087</v>
      </c>
      <c r="AE48" s="665">
        <f t="shared" si="1"/>
        <v>22</v>
      </c>
      <c r="AF48" s="260"/>
      <c r="AG48" s="115"/>
      <c r="AH48" s="260"/>
    </row>
    <row r="49" spans="1:34" ht="60">
      <c r="A49" s="616">
        <v>2048</v>
      </c>
      <c r="B49" s="617" t="s">
        <v>3354</v>
      </c>
      <c r="C49" s="617" t="s">
        <v>745</v>
      </c>
      <c r="D49" s="619" t="s">
        <v>7109</v>
      </c>
      <c r="E49" s="617" t="s">
        <v>170</v>
      </c>
      <c r="F49" s="619" t="s">
        <v>7106</v>
      </c>
      <c r="G49" s="617" t="s">
        <v>6846</v>
      </c>
      <c r="H49" s="619" t="s">
        <v>7108</v>
      </c>
      <c r="I49" s="666" t="s">
        <v>7110</v>
      </c>
      <c r="J49" s="619" t="s">
        <v>7107</v>
      </c>
      <c r="K49" s="619" t="s">
        <v>1056</v>
      </c>
      <c r="L49" s="620" t="s">
        <v>212</v>
      </c>
      <c r="M49" s="620" t="s">
        <v>7</v>
      </c>
      <c r="N49" s="620" t="s">
        <v>7111</v>
      </c>
      <c r="O49" s="617"/>
      <c r="P49" s="645">
        <v>44.2470523952177</v>
      </c>
      <c r="Q49" s="645">
        <v>-76.575666418957496</v>
      </c>
      <c r="R49" s="627"/>
      <c r="S49" s="628"/>
      <c r="T49" s="624"/>
      <c r="U49" s="619" t="s">
        <v>7109</v>
      </c>
      <c r="V49" s="666" t="s">
        <v>7110</v>
      </c>
      <c r="W49" s="619" t="s">
        <v>1056</v>
      </c>
      <c r="X49" s="620" t="s">
        <v>212</v>
      </c>
      <c r="Y49" s="620" t="s">
        <v>7</v>
      </c>
      <c r="Z49" s="620" t="s">
        <v>184</v>
      </c>
      <c r="AA49" s="622">
        <v>45339</v>
      </c>
      <c r="AB49" s="619" t="s">
        <v>861</v>
      </c>
      <c r="AC49" s="619"/>
      <c r="AD49" s="691" t="s">
        <v>7212</v>
      </c>
      <c r="AE49" s="620">
        <f t="shared" si="1"/>
        <v>21</v>
      </c>
      <c r="AF49" s="655" t="s">
        <v>7103</v>
      </c>
      <c r="AG49" s="652" t="s">
        <v>7104</v>
      </c>
      <c r="AH49" s="621"/>
    </row>
    <row r="50" spans="1:34" ht="165">
      <c r="A50" s="63">
        <v>2049</v>
      </c>
      <c r="B50" s="48" t="s">
        <v>167</v>
      </c>
      <c r="C50" s="48" t="s">
        <v>745</v>
      </c>
      <c r="D50" s="72" t="s">
        <v>1089</v>
      </c>
      <c r="E50" s="48" t="s">
        <v>197</v>
      </c>
      <c r="F50" s="72" t="s">
        <v>1090</v>
      </c>
      <c r="G50" s="72" t="s">
        <v>797</v>
      </c>
      <c r="H50" s="72" t="s">
        <v>798</v>
      </c>
      <c r="I50" s="312" t="s">
        <v>1091</v>
      </c>
      <c r="J50" s="72" t="s">
        <v>1092</v>
      </c>
      <c r="K50" s="72" t="s">
        <v>1093</v>
      </c>
      <c r="L50" s="60" t="s">
        <v>359</v>
      </c>
      <c r="M50" s="60" t="s">
        <v>6</v>
      </c>
      <c r="N50" s="60">
        <v>98072</v>
      </c>
      <c r="O50" s="48" t="s">
        <v>1094</v>
      </c>
      <c r="P50" s="103">
        <v>47.804716783481602</v>
      </c>
      <c r="Q50" s="103">
        <v>-122.118126471601</v>
      </c>
      <c r="R50" s="145"/>
      <c r="S50" s="112">
        <v>120</v>
      </c>
      <c r="T50" s="76" t="s">
        <v>1095</v>
      </c>
      <c r="U50" s="72" t="s">
        <v>1096</v>
      </c>
      <c r="V50" s="258" t="s">
        <v>1091</v>
      </c>
      <c r="W50" s="76" t="s">
        <v>1093</v>
      </c>
      <c r="X50" s="60" t="s">
        <v>359</v>
      </c>
      <c r="Y50" s="60" t="s">
        <v>6</v>
      </c>
      <c r="Z50" s="76" t="s">
        <v>184</v>
      </c>
      <c r="AA50" s="123">
        <v>44435</v>
      </c>
      <c r="AB50" s="72" t="s">
        <v>1097</v>
      </c>
      <c r="AC50" s="7" t="s">
        <v>1098</v>
      </c>
      <c r="AD50" s="456" t="s">
        <v>6085</v>
      </c>
      <c r="AE50" s="665">
        <f t="shared" si="1"/>
        <v>22</v>
      </c>
      <c r="AF50" s="260"/>
      <c r="AG50" s="115"/>
      <c r="AH50" s="260"/>
    </row>
    <row r="51" spans="1:34" ht="105">
      <c r="A51" s="63">
        <v>2050</v>
      </c>
      <c r="B51" s="48" t="s">
        <v>195</v>
      </c>
      <c r="C51" s="48" t="s">
        <v>745</v>
      </c>
      <c r="D51" s="72" t="s">
        <v>1089</v>
      </c>
      <c r="E51" s="48" t="s">
        <v>197</v>
      </c>
      <c r="F51" s="72" t="s">
        <v>1090</v>
      </c>
      <c r="G51" s="72" t="s">
        <v>797</v>
      </c>
      <c r="H51" s="72" t="s">
        <v>798</v>
      </c>
      <c r="I51" s="312" t="s">
        <v>1091</v>
      </c>
      <c r="J51" s="72" t="s">
        <v>1092</v>
      </c>
      <c r="K51" s="72" t="s">
        <v>1093</v>
      </c>
      <c r="L51" s="60" t="s">
        <v>359</v>
      </c>
      <c r="M51" s="60" t="s">
        <v>6</v>
      </c>
      <c r="N51" s="60">
        <v>98072</v>
      </c>
      <c r="O51" s="48" t="s">
        <v>1094</v>
      </c>
      <c r="P51" s="103">
        <v>47.804716783481602</v>
      </c>
      <c r="Q51" s="103">
        <v>-122.118126471601</v>
      </c>
      <c r="R51" s="145">
        <v>200</v>
      </c>
      <c r="S51" s="112">
        <v>4000</v>
      </c>
      <c r="T51" s="76" t="s">
        <v>1095</v>
      </c>
      <c r="U51" s="72" t="s">
        <v>1096</v>
      </c>
      <c r="V51" s="258" t="s">
        <v>1091</v>
      </c>
      <c r="W51" s="76" t="s">
        <v>1093</v>
      </c>
      <c r="X51" s="60" t="s">
        <v>359</v>
      </c>
      <c r="Y51" s="60" t="s">
        <v>6</v>
      </c>
      <c r="Z51" s="76" t="s">
        <v>184</v>
      </c>
      <c r="AA51" s="123">
        <v>45090</v>
      </c>
      <c r="AB51" s="1" t="s">
        <v>1099</v>
      </c>
      <c r="AC51" s="7"/>
      <c r="AD51" s="456" t="s">
        <v>6085</v>
      </c>
      <c r="AE51" s="665">
        <f t="shared" si="1"/>
        <v>22</v>
      </c>
      <c r="AF51" s="260"/>
      <c r="AG51" s="115"/>
      <c r="AH51" s="260"/>
    </row>
    <row r="52" spans="1:34" ht="60">
      <c r="A52" s="63">
        <v>2051</v>
      </c>
      <c r="B52" s="48" t="s">
        <v>195</v>
      </c>
      <c r="C52" s="48" t="s">
        <v>745</v>
      </c>
      <c r="D52" s="72" t="s">
        <v>1100</v>
      </c>
      <c r="E52" s="48" t="s">
        <v>197</v>
      </c>
      <c r="F52" s="72" t="s">
        <v>1101</v>
      </c>
      <c r="G52" s="72" t="s">
        <v>748</v>
      </c>
      <c r="H52" s="72" t="s">
        <v>1102</v>
      </c>
      <c r="I52" s="312" t="s">
        <v>1103</v>
      </c>
      <c r="J52" s="72" t="s">
        <v>1104</v>
      </c>
      <c r="K52" s="72" t="s">
        <v>490</v>
      </c>
      <c r="L52" s="60" t="s">
        <v>486</v>
      </c>
      <c r="M52" s="60" t="s">
        <v>6</v>
      </c>
      <c r="N52" s="60">
        <v>63111</v>
      </c>
      <c r="O52" s="48" t="s">
        <v>1105</v>
      </c>
      <c r="P52" s="103">
        <v>38.547310113091498</v>
      </c>
      <c r="Q52" s="103">
        <v>-90.268866638617695</v>
      </c>
      <c r="R52" s="145">
        <v>150</v>
      </c>
      <c r="S52" s="112">
        <v>30000</v>
      </c>
      <c r="T52" s="76" t="s">
        <v>1106</v>
      </c>
      <c r="U52" s="72" t="s">
        <v>1107</v>
      </c>
      <c r="V52" s="258" t="s">
        <v>1103</v>
      </c>
      <c r="W52" s="72"/>
      <c r="X52" s="48"/>
      <c r="Y52" s="48" t="s">
        <v>1108</v>
      </c>
      <c r="Z52" s="60" t="s">
        <v>184</v>
      </c>
      <c r="AA52" s="105">
        <v>44892</v>
      </c>
      <c r="AB52" s="1" t="s">
        <v>1109</v>
      </c>
      <c r="AC52" s="72" t="s">
        <v>1110</v>
      </c>
      <c r="AD52" s="604" t="s">
        <v>6086</v>
      </c>
      <c r="AE52" s="665">
        <f t="shared" si="1"/>
        <v>30</v>
      </c>
      <c r="AF52" s="260"/>
      <c r="AG52" s="115"/>
      <c r="AH52" s="260"/>
    </row>
    <row r="53" spans="1:34" ht="45">
      <c r="A53" s="63">
        <v>2052</v>
      </c>
      <c r="B53" s="48" t="s">
        <v>195</v>
      </c>
      <c r="C53" s="48" t="s">
        <v>745</v>
      </c>
      <c r="D53" s="72" t="s">
        <v>1111</v>
      </c>
      <c r="E53" s="48" t="s">
        <v>197</v>
      </c>
      <c r="F53" s="72" t="s">
        <v>1112</v>
      </c>
      <c r="G53" s="7" t="s">
        <v>780</v>
      </c>
      <c r="H53" s="72" t="s">
        <v>877</v>
      </c>
      <c r="I53" s="312" t="s">
        <v>1113</v>
      </c>
      <c r="J53" s="72"/>
      <c r="K53" s="72" t="s">
        <v>1114</v>
      </c>
      <c r="L53" s="60" t="s">
        <v>177</v>
      </c>
      <c r="M53" s="60" t="s">
        <v>6</v>
      </c>
      <c r="N53" s="60">
        <v>89047</v>
      </c>
      <c r="O53" s="48" t="s">
        <v>1115</v>
      </c>
      <c r="P53" s="103">
        <v>37.830315255827799</v>
      </c>
      <c r="Q53" s="103">
        <v>-117.818983562173</v>
      </c>
      <c r="R53" s="145">
        <v>290</v>
      </c>
      <c r="S53" s="112">
        <v>3630</v>
      </c>
      <c r="T53" s="76" t="s">
        <v>179</v>
      </c>
      <c r="U53" s="72" t="s">
        <v>1116</v>
      </c>
      <c r="V53" s="258" t="s">
        <v>1113</v>
      </c>
      <c r="W53" s="76" t="s">
        <v>1117</v>
      </c>
      <c r="X53" s="60" t="s">
        <v>610</v>
      </c>
      <c r="Y53" s="60" t="s">
        <v>252</v>
      </c>
      <c r="Z53" s="60" t="s">
        <v>184</v>
      </c>
      <c r="AA53" s="105">
        <v>44776</v>
      </c>
      <c r="AB53" s="72"/>
      <c r="AC53" s="72" t="s">
        <v>1119</v>
      </c>
      <c r="AD53" s="115" t="s">
        <v>1118</v>
      </c>
      <c r="AE53" s="665">
        <f t="shared" si="1"/>
        <v>22</v>
      </c>
      <c r="AF53" s="18"/>
      <c r="AG53" s="7"/>
      <c r="AH53" s="18"/>
    </row>
    <row r="54" spans="1:34" ht="60">
      <c r="A54" s="63">
        <v>2053</v>
      </c>
      <c r="B54" s="48" t="s">
        <v>167</v>
      </c>
      <c r="C54" s="48" t="s">
        <v>745</v>
      </c>
      <c r="D54" s="72" t="s">
        <v>377</v>
      </c>
      <c r="E54" s="48" t="s">
        <v>197</v>
      </c>
      <c r="F54" s="72" t="s">
        <v>378</v>
      </c>
      <c r="G54" s="72" t="s">
        <v>762</v>
      </c>
      <c r="H54" s="72" t="s">
        <v>379</v>
      </c>
      <c r="I54" s="327" t="s">
        <v>380</v>
      </c>
      <c r="J54" s="72" t="s">
        <v>381</v>
      </c>
      <c r="K54" s="72" t="s">
        <v>382</v>
      </c>
      <c r="L54" s="60" t="s">
        <v>383</v>
      </c>
      <c r="M54" s="60" t="s">
        <v>6</v>
      </c>
      <c r="N54" s="60">
        <v>84601</v>
      </c>
      <c r="O54" s="48" t="s">
        <v>384</v>
      </c>
      <c r="P54" s="103">
        <v>40.224980320837297</v>
      </c>
      <c r="Q54" s="103">
        <v>-111.713837003827</v>
      </c>
      <c r="R54" s="145"/>
      <c r="S54" s="112">
        <v>2000</v>
      </c>
      <c r="T54" s="76" t="s">
        <v>385</v>
      </c>
      <c r="U54" s="72"/>
      <c r="V54" s="328" t="s">
        <v>380</v>
      </c>
      <c r="W54" s="72" t="s">
        <v>382</v>
      </c>
      <c r="X54" s="48" t="s">
        <v>383</v>
      </c>
      <c r="Y54" s="48" t="s">
        <v>6</v>
      </c>
      <c r="Z54" s="60" t="s">
        <v>184</v>
      </c>
      <c r="AA54" s="105">
        <v>45289</v>
      </c>
      <c r="AB54" s="72" t="s">
        <v>386</v>
      </c>
      <c r="AC54" s="72" t="s">
        <v>388</v>
      </c>
      <c r="AD54" s="72" t="s">
        <v>1120</v>
      </c>
      <c r="AE54" s="60">
        <f t="shared" si="1"/>
        <v>28</v>
      </c>
      <c r="AF54" s="18"/>
      <c r="AG54" s="7"/>
      <c r="AH54" s="18"/>
    </row>
    <row r="55" spans="1:34" ht="120">
      <c r="A55" s="63">
        <v>2054</v>
      </c>
      <c r="B55" s="48" t="s">
        <v>230</v>
      </c>
      <c r="C55" s="48" t="s">
        <v>745</v>
      </c>
      <c r="D55" s="72" t="s">
        <v>1121</v>
      </c>
      <c r="E55" s="48" t="s">
        <v>197</v>
      </c>
      <c r="F55" s="72" t="s">
        <v>1122</v>
      </c>
      <c r="G55" s="72" t="s">
        <v>780</v>
      </c>
      <c r="H55" s="72" t="s">
        <v>1000</v>
      </c>
      <c r="I55" s="312" t="s">
        <v>6087</v>
      </c>
      <c r="J55" s="72" t="s">
        <v>1123</v>
      </c>
      <c r="K55" s="72" t="s">
        <v>1124</v>
      </c>
      <c r="L55" s="60" t="s">
        <v>1125</v>
      </c>
      <c r="M55" s="60" t="s">
        <v>6</v>
      </c>
      <c r="N55" s="60">
        <v>71730</v>
      </c>
      <c r="O55" s="48" t="s">
        <v>1126</v>
      </c>
      <c r="P55" s="103">
        <v>33.185832660226403</v>
      </c>
      <c r="Q55" s="103">
        <v>-92.700848931600802</v>
      </c>
      <c r="R55" s="145">
        <v>144</v>
      </c>
      <c r="S55" s="112">
        <v>1310</v>
      </c>
      <c r="T55" s="76" t="s">
        <v>179</v>
      </c>
      <c r="U55" s="72" t="s">
        <v>1127</v>
      </c>
      <c r="V55" s="328" t="s">
        <v>1128</v>
      </c>
      <c r="W55" s="72" t="s">
        <v>1129</v>
      </c>
      <c r="X55" s="48" t="s">
        <v>1130</v>
      </c>
      <c r="Y55" s="48" t="s">
        <v>1131</v>
      </c>
      <c r="Z55" s="60" t="s">
        <v>184</v>
      </c>
      <c r="AA55" s="105">
        <v>44776</v>
      </c>
      <c r="AB55" s="72" t="s">
        <v>1132</v>
      </c>
      <c r="AC55" s="72" t="s">
        <v>1134</v>
      </c>
      <c r="AD55" s="115" t="s">
        <v>1133</v>
      </c>
      <c r="AE55" s="665">
        <f t="shared" si="1"/>
        <v>28</v>
      </c>
      <c r="AF55" s="18"/>
      <c r="AG55" s="7"/>
      <c r="AH55" s="18"/>
    </row>
    <row r="56" spans="1:34" ht="120">
      <c r="A56" s="63">
        <v>2055</v>
      </c>
      <c r="B56" s="48" t="s">
        <v>230</v>
      </c>
      <c r="C56" s="48" t="s">
        <v>745</v>
      </c>
      <c r="D56" s="72" t="s">
        <v>1121</v>
      </c>
      <c r="E56" s="48" t="s">
        <v>197</v>
      </c>
      <c r="F56" s="76" t="s">
        <v>1135</v>
      </c>
      <c r="G56" s="7" t="s">
        <v>780</v>
      </c>
      <c r="H56" s="72" t="s">
        <v>1000</v>
      </c>
      <c r="I56" s="312" t="s">
        <v>6087</v>
      </c>
      <c r="J56" s="72" t="s">
        <v>1136</v>
      </c>
      <c r="K56" s="72" t="s">
        <v>1124</v>
      </c>
      <c r="L56" s="60" t="s">
        <v>1125</v>
      </c>
      <c r="M56" s="60" t="s">
        <v>6</v>
      </c>
      <c r="N56" s="60">
        <v>71730</v>
      </c>
      <c r="O56" s="48" t="s">
        <v>1126</v>
      </c>
      <c r="P56" s="103">
        <v>33.112126097714601</v>
      </c>
      <c r="Q56" s="103">
        <v>-92.667783460438599</v>
      </c>
      <c r="R56" s="145">
        <v>143</v>
      </c>
      <c r="S56" s="112">
        <v>1310</v>
      </c>
      <c r="T56" s="76" t="s">
        <v>179</v>
      </c>
      <c r="U56" s="72" t="s">
        <v>1127</v>
      </c>
      <c r="V56" s="312" t="s">
        <v>1128</v>
      </c>
      <c r="W56" s="72" t="s">
        <v>1129</v>
      </c>
      <c r="X56" s="48" t="s">
        <v>1130</v>
      </c>
      <c r="Y56" s="48" t="s">
        <v>1131</v>
      </c>
      <c r="Z56" s="60" t="s">
        <v>184</v>
      </c>
      <c r="AA56" s="105">
        <v>44776</v>
      </c>
      <c r="AB56" s="72" t="s">
        <v>1137</v>
      </c>
      <c r="AC56" s="72" t="s">
        <v>1134</v>
      </c>
      <c r="AD56" s="115" t="s">
        <v>1133</v>
      </c>
      <c r="AE56" s="60">
        <f t="shared" si="1"/>
        <v>28</v>
      </c>
      <c r="AF56" s="18"/>
      <c r="AG56" s="7"/>
      <c r="AH56" s="18"/>
    </row>
    <row r="57" spans="1:34" ht="90">
      <c r="A57" s="63">
        <v>2056</v>
      </c>
      <c r="B57" s="48" t="s">
        <v>230</v>
      </c>
      <c r="C57" s="48" t="s">
        <v>745</v>
      </c>
      <c r="D57" s="72" t="s">
        <v>1121</v>
      </c>
      <c r="E57" s="48" t="s">
        <v>197</v>
      </c>
      <c r="F57" s="76" t="s">
        <v>1138</v>
      </c>
      <c r="G57" s="7" t="s">
        <v>780</v>
      </c>
      <c r="H57" s="72" t="s">
        <v>1000</v>
      </c>
      <c r="I57" s="312" t="s">
        <v>1139</v>
      </c>
      <c r="J57" s="72" t="s">
        <v>1140</v>
      </c>
      <c r="K57" s="72" t="s">
        <v>1141</v>
      </c>
      <c r="L57" s="60" t="s">
        <v>1125</v>
      </c>
      <c r="M57" s="60" t="s">
        <v>6</v>
      </c>
      <c r="N57" s="60">
        <v>71753</v>
      </c>
      <c r="O57" s="48" t="s">
        <v>1126</v>
      </c>
      <c r="P57" s="103">
        <v>33.184588450867203</v>
      </c>
      <c r="Q57" s="103">
        <v>-92.937015283719305</v>
      </c>
      <c r="R57" s="145">
        <v>143</v>
      </c>
      <c r="S57" s="112">
        <v>1310</v>
      </c>
      <c r="T57" s="76" t="s">
        <v>179</v>
      </c>
      <c r="U57" s="72" t="s">
        <v>1127</v>
      </c>
      <c r="V57" s="312" t="s">
        <v>1128</v>
      </c>
      <c r="W57" s="72" t="s">
        <v>1129</v>
      </c>
      <c r="X57" s="48" t="s">
        <v>1130</v>
      </c>
      <c r="Y57" s="48" t="s">
        <v>1131</v>
      </c>
      <c r="Z57" s="60" t="s">
        <v>184</v>
      </c>
      <c r="AA57" s="105">
        <v>44776</v>
      </c>
      <c r="AB57" s="72" t="s">
        <v>1142</v>
      </c>
      <c r="AC57" s="72" t="s">
        <v>1134</v>
      </c>
      <c r="AD57" s="602" t="s">
        <v>6088</v>
      </c>
      <c r="AE57" s="60">
        <f t="shared" si="1"/>
        <v>27</v>
      </c>
      <c r="AF57" s="18"/>
      <c r="AG57" s="7"/>
      <c r="AH57" s="18"/>
    </row>
    <row r="58" spans="1:34" ht="60">
      <c r="A58" s="63">
        <v>2057</v>
      </c>
      <c r="B58" s="48" t="s">
        <v>195</v>
      </c>
      <c r="C58" s="48" t="s">
        <v>745</v>
      </c>
      <c r="D58" s="72" t="s">
        <v>1143</v>
      </c>
      <c r="E58" s="48" t="s">
        <v>170</v>
      </c>
      <c r="F58" s="72" t="s">
        <v>1144</v>
      </c>
      <c r="G58" s="72" t="s">
        <v>748</v>
      </c>
      <c r="H58" s="72" t="s">
        <v>882</v>
      </c>
      <c r="I58" s="312" t="s">
        <v>1145</v>
      </c>
      <c r="J58" s="72" t="s">
        <v>1146</v>
      </c>
      <c r="K58" s="72" t="s">
        <v>1147</v>
      </c>
      <c r="L58" s="60" t="s">
        <v>1148</v>
      </c>
      <c r="M58" s="60" t="s">
        <v>6</v>
      </c>
      <c r="N58" s="60"/>
      <c r="O58" s="48"/>
      <c r="P58" s="103">
        <v>37.0456814281372</v>
      </c>
      <c r="Q58" s="300">
        <v>-87.306930454824297</v>
      </c>
      <c r="R58" s="145">
        <v>860</v>
      </c>
      <c r="S58" s="112">
        <v>120000</v>
      </c>
      <c r="T58" s="76" t="s">
        <v>756</v>
      </c>
      <c r="U58" s="72" t="s">
        <v>1143</v>
      </c>
      <c r="V58" s="258" t="s">
        <v>1145</v>
      </c>
      <c r="W58" s="72" t="s">
        <v>1149</v>
      </c>
      <c r="X58" s="48" t="s">
        <v>1150</v>
      </c>
      <c r="Y58" s="48" t="s">
        <v>1151</v>
      </c>
      <c r="Z58" s="60" t="s">
        <v>184</v>
      </c>
      <c r="AA58" s="105">
        <v>45091</v>
      </c>
      <c r="AB58" s="72" t="s">
        <v>1152</v>
      </c>
      <c r="AC58" s="72" t="s">
        <v>1154</v>
      </c>
      <c r="AD58" s="457" t="s">
        <v>1153</v>
      </c>
      <c r="AE58" s="60">
        <f t="shared" si="1"/>
        <v>18</v>
      </c>
      <c r="AF58" s="18"/>
      <c r="AG58" s="7"/>
      <c r="AH58" s="18"/>
    </row>
    <row r="59" spans="1:34" ht="60">
      <c r="A59" s="63">
        <v>2058</v>
      </c>
      <c r="B59" s="63" t="s">
        <v>230</v>
      </c>
      <c r="C59" s="48" t="s">
        <v>745</v>
      </c>
      <c r="D59" s="107" t="s">
        <v>1155</v>
      </c>
      <c r="E59" s="63" t="s">
        <v>197</v>
      </c>
      <c r="F59" s="107" t="s">
        <v>1155</v>
      </c>
      <c r="G59" s="72" t="s">
        <v>762</v>
      </c>
      <c r="H59" s="107" t="s">
        <v>8</v>
      </c>
      <c r="I59" s="305" t="s">
        <v>1156</v>
      </c>
      <c r="J59" s="107" t="s">
        <v>1157</v>
      </c>
      <c r="K59" s="107" t="s">
        <v>1158</v>
      </c>
      <c r="L59" s="290" t="s">
        <v>1148</v>
      </c>
      <c r="M59" s="290" t="s">
        <v>6</v>
      </c>
      <c r="N59" s="290">
        <v>38501</v>
      </c>
      <c r="O59" s="63" t="s">
        <v>1159</v>
      </c>
      <c r="P59" s="103">
        <v>36.200000000000003</v>
      </c>
      <c r="Q59" s="103">
        <v>-86</v>
      </c>
      <c r="R59" s="145">
        <v>2</v>
      </c>
      <c r="S59" s="112"/>
      <c r="T59" s="76"/>
      <c r="U59" s="146" t="s">
        <v>1155</v>
      </c>
      <c r="V59" s="305" t="s">
        <v>1156</v>
      </c>
      <c r="W59" s="107" t="s">
        <v>1158</v>
      </c>
      <c r="X59" s="63" t="s">
        <v>1148</v>
      </c>
      <c r="Y59" s="63" t="s">
        <v>6</v>
      </c>
      <c r="Z59" s="290" t="s">
        <v>184</v>
      </c>
      <c r="AA59" s="61">
        <v>44891</v>
      </c>
      <c r="AB59" s="301" t="s">
        <v>1160</v>
      </c>
      <c r="AC59" s="72"/>
      <c r="AD59" s="457" t="s">
        <v>1161</v>
      </c>
      <c r="AE59" s="60">
        <f t="shared" si="1"/>
        <v>23</v>
      </c>
      <c r="AF59" s="18"/>
      <c r="AG59" s="7"/>
      <c r="AH59" s="18"/>
    </row>
    <row r="60" spans="1:34" ht="75">
      <c r="A60" s="63">
        <v>2059</v>
      </c>
      <c r="B60" s="48" t="s">
        <v>389</v>
      </c>
      <c r="C60" s="48" t="s">
        <v>745</v>
      </c>
      <c r="D60" s="72" t="s">
        <v>425</v>
      </c>
      <c r="E60" s="48" t="s">
        <v>170</v>
      </c>
      <c r="F60" s="72" t="s">
        <v>1162</v>
      </c>
      <c r="G60" s="7" t="s">
        <v>780</v>
      </c>
      <c r="H60" s="72" t="s">
        <v>1000</v>
      </c>
      <c r="I60" s="312" t="s">
        <v>421</v>
      </c>
      <c r="J60" s="72" t="s">
        <v>422</v>
      </c>
      <c r="K60" s="72" t="s">
        <v>423</v>
      </c>
      <c r="L60" s="60" t="s">
        <v>177</v>
      </c>
      <c r="M60" s="60" t="s">
        <v>6</v>
      </c>
      <c r="N60" s="60"/>
      <c r="O60" s="48" t="s">
        <v>424</v>
      </c>
      <c r="P60" s="103">
        <v>41.569975461099098</v>
      </c>
      <c r="Q60" s="103">
        <v>-117.785810940654</v>
      </c>
      <c r="R60" s="145">
        <v>65</v>
      </c>
      <c r="S60" s="112">
        <v>5640</v>
      </c>
      <c r="T60" s="76" t="s">
        <v>179</v>
      </c>
      <c r="U60" s="72" t="s">
        <v>425</v>
      </c>
      <c r="V60" s="312" t="s">
        <v>421</v>
      </c>
      <c r="W60" s="76" t="s">
        <v>225</v>
      </c>
      <c r="X60" s="60" t="s">
        <v>226</v>
      </c>
      <c r="Y60" s="60" t="s">
        <v>7</v>
      </c>
      <c r="Z60" s="60" t="s">
        <v>184</v>
      </c>
      <c r="AA60" s="105">
        <v>44776</v>
      </c>
      <c r="AB60" s="72" t="s">
        <v>427</v>
      </c>
      <c r="AC60" s="72" t="s">
        <v>429</v>
      </c>
      <c r="AD60" s="457" t="s">
        <v>1163</v>
      </c>
      <c r="AE60" s="60">
        <f t="shared" si="1"/>
        <v>24</v>
      </c>
      <c r="AF60" s="18"/>
      <c r="AG60" s="7"/>
      <c r="AH60" s="18"/>
    </row>
    <row r="61" spans="1:34" ht="75">
      <c r="A61" s="63">
        <v>2060</v>
      </c>
      <c r="B61" s="48" t="s">
        <v>195</v>
      </c>
      <c r="C61" s="48" t="s">
        <v>745</v>
      </c>
      <c r="D61" s="72" t="s">
        <v>481</v>
      </c>
      <c r="E61" s="48" t="s">
        <v>197</v>
      </c>
      <c r="F61" s="72" t="s">
        <v>482</v>
      </c>
      <c r="G61" s="7" t="s">
        <v>881</v>
      </c>
      <c r="H61" s="72" t="s">
        <v>909</v>
      </c>
      <c r="I61" s="312" t="s">
        <v>483</v>
      </c>
      <c r="J61" s="72" t="s">
        <v>484</v>
      </c>
      <c r="K61" s="72" t="s">
        <v>485</v>
      </c>
      <c r="L61" s="60" t="s">
        <v>486</v>
      </c>
      <c r="M61" s="60" t="s">
        <v>6</v>
      </c>
      <c r="N61" s="60">
        <v>63645</v>
      </c>
      <c r="O61" s="48"/>
      <c r="P61" s="103">
        <v>37.5650966269463</v>
      </c>
      <c r="Q61" s="103">
        <v>-90.292589459047704</v>
      </c>
      <c r="R61" s="145">
        <v>250</v>
      </c>
      <c r="S61" s="112"/>
      <c r="T61" s="72"/>
      <c r="U61" s="76" t="s">
        <v>488</v>
      </c>
      <c r="V61" s="312" t="s">
        <v>489</v>
      </c>
      <c r="W61" s="76" t="s">
        <v>490</v>
      </c>
      <c r="X61" s="60" t="s">
        <v>486</v>
      </c>
      <c r="Y61" s="60" t="s">
        <v>6</v>
      </c>
      <c r="Z61" s="60" t="s">
        <v>184</v>
      </c>
      <c r="AA61" s="105">
        <v>45094</v>
      </c>
      <c r="AB61" s="72" t="s">
        <v>491</v>
      </c>
      <c r="AC61" s="72" t="s">
        <v>493</v>
      </c>
      <c r="AD61" s="457" t="s">
        <v>1164</v>
      </c>
      <c r="AE61" s="60">
        <f t="shared" si="1"/>
        <v>35</v>
      </c>
      <c r="AF61" s="18"/>
      <c r="AG61" s="7"/>
      <c r="AH61" s="18"/>
    </row>
    <row r="62" spans="1:34" ht="60">
      <c r="A62" s="63">
        <v>2061</v>
      </c>
      <c r="B62" s="48" t="s">
        <v>230</v>
      </c>
      <c r="C62" s="48" t="s">
        <v>745</v>
      </c>
      <c r="D62" s="72" t="s">
        <v>1165</v>
      </c>
      <c r="E62" s="48" t="s">
        <v>170</v>
      </c>
      <c r="F62" s="72" t="s">
        <v>1166</v>
      </c>
      <c r="G62" s="72" t="s">
        <v>748</v>
      </c>
      <c r="H62" s="72" t="s">
        <v>1102</v>
      </c>
      <c r="I62" s="312" t="s">
        <v>1167</v>
      </c>
      <c r="J62" s="72" t="s">
        <v>1168</v>
      </c>
      <c r="K62" s="72" t="s">
        <v>1169</v>
      </c>
      <c r="L62" s="60" t="s">
        <v>249</v>
      </c>
      <c r="M62" s="60" t="s">
        <v>6</v>
      </c>
      <c r="N62" s="60">
        <v>94043</v>
      </c>
      <c r="O62" s="48"/>
      <c r="P62" s="103">
        <v>37.408885467002101</v>
      </c>
      <c r="Q62" s="103">
        <v>-122.079895300811</v>
      </c>
      <c r="R62" s="145">
        <v>30</v>
      </c>
      <c r="S62" s="112"/>
      <c r="T62" s="76"/>
      <c r="U62" s="146" t="s">
        <v>1166</v>
      </c>
      <c r="V62" s="258" t="s">
        <v>1167</v>
      </c>
      <c r="W62" s="72" t="s">
        <v>1169</v>
      </c>
      <c r="X62" s="48" t="s">
        <v>249</v>
      </c>
      <c r="Y62" s="48" t="s">
        <v>6</v>
      </c>
      <c r="Z62" s="60" t="s">
        <v>184</v>
      </c>
      <c r="AA62" s="105">
        <v>44891</v>
      </c>
      <c r="AB62" s="72" t="s">
        <v>1170</v>
      </c>
      <c r="AC62" s="137" t="s">
        <v>1172</v>
      </c>
      <c r="AD62" s="7" t="s">
        <v>1171</v>
      </c>
      <c r="AE62" s="60">
        <f t="shared" si="1"/>
        <v>18</v>
      </c>
      <c r="AF62" s="18"/>
      <c r="AG62" s="7"/>
      <c r="AH62" s="18"/>
    </row>
    <row r="63" spans="1:34" ht="60">
      <c r="A63" s="63">
        <v>2062</v>
      </c>
      <c r="B63" s="48" t="s">
        <v>389</v>
      </c>
      <c r="C63" s="48" t="s">
        <v>745</v>
      </c>
      <c r="D63" s="72" t="s">
        <v>1173</v>
      </c>
      <c r="E63" s="48" t="s">
        <v>197</v>
      </c>
      <c r="F63" s="72" t="s">
        <v>1174</v>
      </c>
      <c r="G63" s="72" t="s">
        <v>748</v>
      </c>
      <c r="H63" s="72" t="s">
        <v>1102</v>
      </c>
      <c r="I63" s="312" t="s">
        <v>1175</v>
      </c>
      <c r="J63" s="72" t="s">
        <v>6089</v>
      </c>
      <c r="K63" s="72" t="s">
        <v>1177</v>
      </c>
      <c r="L63" s="60" t="s">
        <v>155</v>
      </c>
      <c r="M63" s="60" t="s">
        <v>7</v>
      </c>
      <c r="N63" s="60" t="s">
        <v>1178</v>
      </c>
      <c r="O63" s="48" t="s">
        <v>1179</v>
      </c>
      <c r="P63" s="103">
        <v>45.374029274095101</v>
      </c>
      <c r="Q63" s="103">
        <v>-73.6736126926168</v>
      </c>
      <c r="R63" s="145"/>
      <c r="S63" s="112">
        <v>2400</v>
      </c>
      <c r="T63" s="76" t="s">
        <v>756</v>
      </c>
      <c r="U63" s="146" t="s">
        <v>1180</v>
      </c>
      <c r="V63" s="258" t="s">
        <v>1175</v>
      </c>
      <c r="W63" s="72" t="s">
        <v>1181</v>
      </c>
      <c r="X63" s="48" t="s">
        <v>226</v>
      </c>
      <c r="Y63" s="48" t="s">
        <v>7</v>
      </c>
      <c r="Z63" s="60" t="s">
        <v>184</v>
      </c>
      <c r="AA63" s="61">
        <v>45094</v>
      </c>
      <c r="AB63" s="76" t="s">
        <v>1182</v>
      </c>
      <c r="AC63" s="72" t="s">
        <v>1184</v>
      </c>
      <c r="AD63" s="457" t="s">
        <v>1183</v>
      </c>
      <c r="AE63" s="60">
        <f t="shared" si="1"/>
        <v>30</v>
      </c>
      <c r="AF63" s="18"/>
      <c r="AG63" s="7"/>
      <c r="AH63" s="18"/>
    </row>
    <row r="64" spans="1:34" ht="90">
      <c r="A64" s="63">
        <v>2063</v>
      </c>
      <c r="B64" s="48" t="s">
        <v>195</v>
      </c>
      <c r="C64" s="48" t="s">
        <v>745</v>
      </c>
      <c r="D64" s="72" t="s">
        <v>1185</v>
      </c>
      <c r="E64" s="48" t="s">
        <v>197</v>
      </c>
      <c r="F64" s="72" t="s">
        <v>1186</v>
      </c>
      <c r="G64" s="72" t="s">
        <v>762</v>
      </c>
      <c r="H64" s="72" t="s">
        <v>8</v>
      </c>
      <c r="I64" s="312" t="s">
        <v>1187</v>
      </c>
      <c r="J64" s="72" t="s">
        <v>1188</v>
      </c>
      <c r="K64" s="72" t="s">
        <v>840</v>
      </c>
      <c r="L64" s="60" t="s">
        <v>841</v>
      </c>
      <c r="M64" s="60" t="s">
        <v>6</v>
      </c>
      <c r="N64" s="60">
        <v>60616</v>
      </c>
      <c r="O64" s="48" t="s">
        <v>1189</v>
      </c>
      <c r="P64" s="103">
        <v>41.832362236698501</v>
      </c>
      <c r="Q64" s="103">
        <v>-87.628315088795205</v>
      </c>
      <c r="R64" s="145"/>
      <c r="S64" s="145">
        <v>35</v>
      </c>
      <c r="T64" s="76" t="s">
        <v>1190</v>
      </c>
      <c r="U64" s="148" t="s">
        <v>1185</v>
      </c>
      <c r="V64" s="258" t="s">
        <v>1187</v>
      </c>
      <c r="W64" s="72" t="s">
        <v>840</v>
      </c>
      <c r="X64" s="48" t="s">
        <v>841</v>
      </c>
      <c r="Y64" s="48" t="s">
        <v>6</v>
      </c>
      <c r="Z64" s="60" t="s">
        <v>184</v>
      </c>
      <c r="AA64" s="105">
        <v>45092</v>
      </c>
      <c r="AB64" s="7" t="s">
        <v>1191</v>
      </c>
      <c r="AC64" s="72" t="s">
        <v>1193</v>
      </c>
      <c r="AD64" s="457" t="s">
        <v>1192</v>
      </c>
      <c r="AE64" s="60">
        <f t="shared" si="1"/>
        <v>21</v>
      </c>
      <c r="AF64" s="18"/>
      <c r="AG64" s="7"/>
      <c r="AH64" s="18"/>
    </row>
    <row r="65" spans="1:34" ht="75">
      <c r="A65" s="63">
        <v>2064</v>
      </c>
      <c r="B65" s="48" t="s">
        <v>230</v>
      </c>
      <c r="C65" s="48" t="s">
        <v>745</v>
      </c>
      <c r="D65" s="72" t="s">
        <v>1194</v>
      </c>
      <c r="E65" s="48" t="s">
        <v>197</v>
      </c>
      <c r="F65" s="72" t="s">
        <v>1194</v>
      </c>
      <c r="G65" s="72" t="s">
        <v>762</v>
      </c>
      <c r="H65" s="72" t="s">
        <v>846</v>
      </c>
      <c r="I65" s="312" t="s">
        <v>1195</v>
      </c>
      <c r="J65" s="72" t="s">
        <v>1196</v>
      </c>
      <c r="K65" s="72" t="s">
        <v>1197</v>
      </c>
      <c r="L65" s="60" t="s">
        <v>249</v>
      </c>
      <c r="M65" s="60" t="s">
        <v>6</v>
      </c>
      <c r="N65" s="60">
        <v>90025</v>
      </c>
      <c r="O65" s="48" t="s">
        <v>1198</v>
      </c>
      <c r="P65" s="103">
        <v>34.043774911117701</v>
      </c>
      <c r="Q65" s="103">
        <v>-118.467491629726</v>
      </c>
      <c r="R65" s="145">
        <v>97</v>
      </c>
      <c r="S65" s="112"/>
      <c r="T65" s="76"/>
      <c r="U65" s="72" t="s">
        <v>1194</v>
      </c>
      <c r="V65" s="258" t="s">
        <v>1195</v>
      </c>
      <c r="W65" s="76" t="s">
        <v>1197</v>
      </c>
      <c r="X65" s="60" t="s">
        <v>249</v>
      </c>
      <c r="Y65" s="60" t="s">
        <v>6</v>
      </c>
      <c r="Z65" s="60" t="s">
        <v>184</v>
      </c>
      <c r="AA65" s="105">
        <v>44776</v>
      </c>
      <c r="AB65" s="72" t="s">
        <v>1199</v>
      </c>
      <c r="AC65" s="76"/>
      <c r="AD65" s="457" t="s">
        <v>1200</v>
      </c>
      <c r="AE65" s="60">
        <f t="shared" si="1"/>
        <v>18</v>
      </c>
      <c r="AF65" s="18"/>
      <c r="AG65" s="7"/>
      <c r="AH65" s="18"/>
    </row>
    <row r="66" spans="1:34" ht="60">
      <c r="A66" s="63">
        <v>2065</v>
      </c>
      <c r="B66" s="48" t="s">
        <v>230</v>
      </c>
      <c r="C66" s="48" t="s">
        <v>745</v>
      </c>
      <c r="D66" s="72" t="s">
        <v>1194</v>
      </c>
      <c r="E66" s="48" t="s">
        <v>197</v>
      </c>
      <c r="F66" s="72" t="s">
        <v>1194</v>
      </c>
      <c r="G66" s="72" t="s">
        <v>762</v>
      </c>
      <c r="H66" s="72" t="s">
        <v>8</v>
      </c>
      <c r="I66" s="312" t="s">
        <v>1195</v>
      </c>
      <c r="J66" s="72" t="s">
        <v>1196</v>
      </c>
      <c r="K66" s="72" t="s">
        <v>1197</v>
      </c>
      <c r="L66" s="60" t="s">
        <v>249</v>
      </c>
      <c r="M66" s="60" t="s">
        <v>6</v>
      </c>
      <c r="N66" s="60">
        <v>90025</v>
      </c>
      <c r="O66" s="48" t="s">
        <v>1198</v>
      </c>
      <c r="P66" s="103">
        <v>34.043757131072297</v>
      </c>
      <c r="Q66" s="103">
        <v>-118.46755600274101</v>
      </c>
      <c r="R66" s="145">
        <v>23</v>
      </c>
      <c r="S66" s="112"/>
      <c r="T66" s="76"/>
      <c r="U66" s="146" t="s">
        <v>1194</v>
      </c>
      <c r="V66" s="258" t="s">
        <v>1195</v>
      </c>
      <c r="W66" s="72" t="s">
        <v>1197</v>
      </c>
      <c r="X66" s="48" t="s">
        <v>249</v>
      </c>
      <c r="Y66" s="48" t="s">
        <v>6</v>
      </c>
      <c r="Z66" s="60" t="s">
        <v>184</v>
      </c>
      <c r="AA66" s="105">
        <v>44891</v>
      </c>
      <c r="AB66" s="18" t="s">
        <v>1201</v>
      </c>
      <c r="AC66" s="61" t="s">
        <v>1202</v>
      </c>
      <c r="AD66" s="457" t="s">
        <v>1200</v>
      </c>
      <c r="AE66" s="60">
        <f t="shared" ref="AE66:AE97" si="2">IF(LEN(TRIM(AD66))=0,0,LEN(TRIM(AD66))-LEN(SUBSTITUTE(AD66," ",""))+1)</f>
        <v>18</v>
      </c>
      <c r="AF66" s="18"/>
      <c r="AG66" s="7"/>
      <c r="AH66" s="18"/>
    </row>
    <row r="67" spans="1:34" ht="47.25" customHeight="1">
      <c r="A67" s="63">
        <v>2066</v>
      </c>
      <c r="B67" s="48" t="s">
        <v>195</v>
      </c>
      <c r="C67" s="48" t="s">
        <v>745</v>
      </c>
      <c r="D67" s="72" t="s">
        <v>518</v>
      </c>
      <c r="E67" s="48" t="s">
        <v>197</v>
      </c>
      <c r="F67" s="72" t="s">
        <v>1203</v>
      </c>
      <c r="G67" s="7" t="s">
        <v>780</v>
      </c>
      <c r="H67" s="72" t="s">
        <v>877</v>
      </c>
      <c r="I67" s="312" t="s">
        <v>520</v>
      </c>
      <c r="J67" s="72" t="s">
        <v>912</v>
      </c>
      <c r="K67" s="72" t="s">
        <v>912</v>
      </c>
      <c r="L67" s="60" t="s">
        <v>155</v>
      </c>
      <c r="M67" s="60" t="s">
        <v>308</v>
      </c>
      <c r="N67" s="60"/>
      <c r="O67" s="48" t="s">
        <v>523</v>
      </c>
      <c r="P67" s="103">
        <v>46.364110441834001</v>
      </c>
      <c r="Q67" s="103">
        <v>-72.393053931178002</v>
      </c>
      <c r="R67" s="145">
        <v>69</v>
      </c>
      <c r="S67" s="112">
        <v>20000</v>
      </c>
      <c r="T67" s="76" t="s">
        <v>874</v>
      </c>
      <c r="U67" s="72" t="s">
        <v>524</v>
      </c>
      <c r="V67" s="312" t="s">
        <v>1204</v>
      </c>
      <c r="W67" s="72" t="s">
        <v>526</v>
      </c>
      <c r="X67" s="60" t="s">
        <v>155</v>
      </c>
      <c r="Y67" s="60" t="s">
        <v>7</v>
      </c>
      <c r="Z67" s="48" t="s">
        <v>184</v>
      </c>
      <c r="AA67" s="105">
        <v>45209</v>
      </c>
      <c r="AB67" s="72" t="s">
        <v>1205</v>
      </c>
      <c r="AC67" s="72" t="s">
        <v>1207</v>
      </c>
      <c r="AD67" s="457" t="s">
        <v>1206</v>
      </c>
      <c r="AE67" s="60">
        <f t="shared" si="2"/>
        <v>27</v>
      </c>
      <c r="AF67" s="18"/>
      <c r="AG67" s="7"/>
      <c r="AH67" s="18"/>
    </row>
    <row r="68" spans="1:34" ht="180">
      <c r="A68" s="63">
        <v>2067</v>
      </c>
      <c r="B68" s="48" t="s">
        <v>195</v>
      </c>
      <c r="C68" s="48" t="s">
        <v>745</v>
      </c>
      <c r="D68" s="72" t="s">
        <v>581</v>
      </c>
      <c r="E68" s="48" t="s">
        <v>197</v>
      </c>
      <c r="F68" s="72" t="s">
        <v>1208</v>
      </c>
      <c r="G68" s="72" t="s">
        <v>762</v>
      </c>
      <c r="H68" s="72" t="s">
        <v>846</v>
      </c>
      <c r="I68" s="324" t="s">
        <v>1209</v>
      </c>
      <c r="J68" s="72" t="s">
        <v>912</v>
      </c>
      <c r="K68" s="72" t="s">
        <v>912</v>
      </c>
      <c r="L68" s="60" t="s">
        <v>155</v>
      </c>
      <c r="M68" s="60" t="s">
        <v>308</v>
      </c>
      <c r="N68" s="60"/>
      <c r="O68" s="48"/>
      <c r="P68" s="103">
        <v>46.351711092549699</v>
      </c>
      <c r="Q68" s="103">
        <v>-72.435137196265003</v>
      </c>
      <c r="R68" s="145">
        <v>89</v>
      </c>
      <c r="S68" s="112">
        <v>2000</v>
      </c>
      <c r="T68" s="72" t="s">
        <v>1210</v>
      </c>
      <c r="U68" s="72" t="s">
        <v>581</v>
      </c>
      <c r="V68" s="324" t="s">
        <v>589</v>
      </c>
      <c r="W68" s="76" t="s">
        <v>260</v>
      </c>
      <c r="X68" s="60" t="s">
        <v>155</v>
      </c>
      <c r="Y68" s="60" t="s">
        <v>7</v>
      </c>
      <c r="Z68" s="60" t="s">
        <v>184</v>
      </c>
      <c r="AA68" s="105">
        <v>44776</v>
      </c>
      <c r="AB68" s="72" t="s">
        <v>1211</v>
      </c>
      <c r="AC68" s="72" t="s">
        <v>1213</v>
      </c>
      <c r="AD68" s="7" t="s">
        <v>1212</v>
      </c>
      <c r="AE68" s="60">
        <f t="shared" si="2"/>
        <v>20</v>
      </c>
      <c r="AF68" s="18"/>
      <c r="AG68" s="7"/>
      <c r="AH68" s="18"/>
    </row>
    <row r="69" spans="1:34" ht="80.25" customHeight="1">
      <c r="A69" s="63">
        <v>2068</v>
      </c>
      <c r="B69" s="48" t="s">
        <v>167</v>
      </c>
      <c r="C69" s="48" t="s">
        <v>745</v>
      </c>
      <c r="D69" s="72" t="s">
        <v>1214</v>
      </c>
      <c r="E69" s="48" t="s">
        <v>197</v>
      </c>
      <c r="F69" s="72" t="s">
        <v>1215</v>
      </c>
      <c r="G69" s="72" t="s">
        <v>797</v>
      </c>
      <c r="H69" s="72" t="s">
        <v>1216</v>
      </c>
      <c r="I69" s="312" t="s">
        <v>1217</v>
      </c>
      <c r="J69" s="72" t="s">
        <v>1218</v>
      </c>
      <c r="K69" s="72" t="s">
        <v>1219</v>
      </c>
      <c r="L69" s="60" t="s">
        <v>1148</v>
      </c>
      <c r="M69" s="60" t="s">
        <v>6</v>
      </c>
      <c r="N69" s="60">
        <v>37408</v>
      </c>
      <c r="O69" s="48" t="s">
        <v>1220</v>
      </c>
      <c r="P69" s="103">
        <v>35.0388653826694</v>
      </c>
      <c r="Q69" s="103">
        <v>-85.324031516251495</v>
      </c>
      <c r="R69" s="145"/>
      <c r="S69" s="112">
        <v>2000</v>
      </c>
      <c r="T69" s="76" t="s">
        <v>1221</v>
      </c>
      <c r="U69" s="72" t="s">
        <v>1222</v>
      </c>
      <c r="V69" s="258" t="s">
        <v>1217</v>
      </c>
      <c r="W69" s="72" t="s">
        <v>250</v>
      </c>
      <c r="X69" s="48" t="s">
        <v>1223</v>
      </c>
      <c r="Y69" s="48" t="s">
        <v>252</v>
      </c>
      <c r="Z69" s="60" t="s">
        <v>184</v>
      </c>
      <c r="AA69" s="105">
        <v>45209</v>
      </c>
      <c r="AB69" s="72" t="s">
        <v>1224</v>
      </c>
      <c r="AC69" s="72" t="s">
        <v>1227</v>
      </c>
      <c r="AD69" s="7" t="s">
        <v>1225</v>
      </c>
      <c r="AE69" s="60">
        <f t="shared" si="2"/>
        <v>21</v>
      </c>
      <c r="AF69" s="18"/>
      <c r="AG69" s="7"/>
      <c r="AH69" s="18"/>
    </row>
    <row r="70" spans="1:34" ht="75">
      <c r="A70" s="63">
        <v>2069</v>
      </c>
      <c r="B70" s="48" t="s">
        <v>389</v>
      </c>
      <c r="C70" s="48" t="s">
        <v>745</v>
      </c>
      <c r="D70" s="72" t="s">
        <v>1214</v>
      </c>
      <c r="E70" s="48" t="s">
        <v>197</v>
      </c>
      <c r="F70" s="72" t="s">
        <v>1215</v>
      </c>
      <c r="G70" s="72" t="s">
        <v>797</v>
      </c>
      <c r="H70" s="72" t="s">
        <v>1216</v>
      </c>
      <c r="I70" s="312" t="s">
        <v>1217</v>
      </c>
      <c r="J70" s="72" t="s">
        <v>1218</v>
      </c>
      <c r="K70" s="72" t="s">
        <v>1219</v>
      </c>
      <c r="L70" s="60" t="s">
        <v>1148</v>
      </c>
      <c r="M70" s="60" t="s">
        <v>6</v>
      </c>
      <c r="N70" s="60">
        <v>37408</v>
      </c>
      <c r="O70" s="48" t="s">
        <v>1220</v>
      </c>
      <c r="P70" s="103">
        <v>35.0388653826694</v>
      </c>
      <c r="Q70" s="103">
        <v>-85.324031516251495</v>
      </c>
      <c r="R70" s="145"/>
      <c r="S70" s="112">
        <v>10000</v>
      </c>
      <c r="T70" s="76" t="s">
        <v>1221</v>
      </c>
      <c r="U70" s="72" t="s">
        <v>1222</v>
      </c>
      <c r="V70" s="258" t="s">
        <v>1217</v>
      </c>
      <c r="W70" s="72" t="s">
        <v>250</v>
      </c>
      <c r="X70" s="48" t="s">
        <v>1223</v>
      </c>
      <c r="Y70" s="48" t="s">
        <v>252</v>
      </c>
      <c r="Z70" s="60" t="s">
        <v>184</v>
      </c>
      <c r="AA70" s="105">
        <v>45209</v>
      </c>
      <c r="AB70" s="72" t="s">
        <v>1224</v>
      </c>
      <c r="AC70" s="72" t="s">
        <v>1227</v>
      </c>
      <c r="AD70" s="7" t="s">
        <v>1225</v>
      </c>
      <c r="AE70" s="60">
        <f t="shared" si="2"/>
        <v>21</v>
      </c>
      <c r="AF70" s="18"/>
      <c r="AG70" s="7"/>
      <c r="AH70" s="18"/>
    </row>
    <row r="71" spans="1:34" ht="60">
      <c r="A71" s="63">
        <v>2070</v>
      </c>
      <c r="B71" s="48" t="s">
        <v>195</v>
      </c>
      <c r="C71" s="48" t="s">
        <v>745</v>
      </c>
      <c r="D71" s="72" t="s">
        <v>1228</v>
      </c>
      <c r="E71" s="48" t="s">
        <v>197</v>
      </c>
      <c r="F71" s="72" t="s">
        <v>1229</v>
      </c>
      <c r="G71" s="72" t="s">
        <v>797</v>
      </c>
      <c r="H71" s="72" t="s">
        <v>1216</v>
      </c>
      <c r="I71" s="312" t="s">
        <v>1217</v>
      </c>
      <c r="J71" s="72" t="s">
        <v>1230</v>
      </c>
      <c r="K71" s="72" t="s">
        <v>1219</v>
      </c>
      <c r="L71" s="60" t="s">
        <v>1148</v>
      </c>
      <c r="M71" s="60" t="s">
        <v>6</v>
      </c>
      <c r="N71" s="60">
        <v>37419</v>
      </c>
      <c r="O71" s="48" t="s">
        <v>1220</v>
      </c>
      <c r="P71" s="103">
        <v>35.012020865607099</v>
      </c>
      <c r="Q71" s="103">
        <v>-85.379126892073899</v>
      </c>
      <c r="R71" s="145">
        <v>1000</v>
      </c>
      <c r="S71" s="112">
        <v>80000</v>
      </c>
      <c r="T71" s="76" t="s">
        <v>1221</v>
      </c>
      <c r="U71" s="72" t="s">
        <v>1222</v>
      </c>
      <c r="V71" s="258" t="s">
        <v>1217</v>
      </c>
      <c r="W71" s="72" t="s">
        <v>250</v>
      </c>
      <c r="X71" s="48" t="s">
        <v>1223</v>
      </c>
      <c r="Y71" s="48" t="s">
        <v>252</v>
      </c>
      <c r="Z71" s="60" t="s">
        <v>184</v>
      </c>
      <c r="AA71" s="105">
        <v>45209</v>
      </c>
      <c r="AB71" s="72" t="s">
        <v>1231</v>
      </c>
      <c r="AC71" s="72" t="s">
        <v>1233</v>
      </c>
      <c r="AD71" s="457" t="s">
        <v>1232</v>
      </c>
      <c r="AE71" s="60">
        <f t="shared" si="2"/>
        <v>25</v>
      </c>
      <c r="AF71" s="18"/>
      <c r="AG71" s="7"/>
      <c r="AH71" s="18"/>
    </row>
    <row r="72" spans="1:34" ht="45">
      <c r="A72" s="63">
        <v>2071</v>
      </c>
      <c r="B72" s="48" t="s">
        <v>167</v>
      </c>
      <c r="C72" s="48" t="s">
        <v>745</v>
      </c>
      <c r="D72" s="72" t="s">
        <v>1234</v>
      </c>
      <c r="E72" s="48" t="s">
        <v>197</v>
      </c>
      <c r="F72" s="72" t="s">
        <v>1234</v>
      </c>
      <c r="G72" s="72" t="s">
        <v>762</v>
      </c>
      <c r="H72" s="72" t="s">
        <v>763</v>
      </c>
      <c r="I72" s="324" t="s">
        <v>1235</v>
      </c>
      <c r="J72" s="72" t="s">
        <v>1236</v>
      </c>
      <c r="K72" s="72" t="s">
        <v>1237</v>
      </c>
      <c r="L72" s="60" t="s">
        <v>435</v>
      </c>
      <c r="M72" s="60" t="s">
        <v>6</v>
      </c>
      <c r="N72" s="60">
        <v>48118</v>
      </c>
      <c r="O72" s="48" t="s">
        <v>1238</v>
      </c>
      <c r="P72" s="103">
        <v>42.324164646779103</v>
      </c>
      <c r="Q72" s="103">
        <v>-84.033761317615898</v>
      </c>
      <c r="R72" s="177" t="s">
        <v>1239</v>
      </c>
      <c r="S72" s="112"/>
      <c r="T72" s="76"/>
      <c r="U72" s="72" t="s">
        <v>1240</v>
      </c>
      <c r="V72" s="325" t="s">
        <v>1235</v>
      </c>
      <c r="W72" s="76" t="s">
        <v>1237</v>
      </c>
      <c r="X72" s="60" t="s">
        <v>435</v>
      </c>
      <c r="Y72" s="60" t="s">
        <v>6</v>
      </c>
      <c r="Z72" s="60" t="s">
        <v>184</v>
      </c>
      <c r="AA72" s="105">
        <v>44776</v>
      </c>
      <c r="AB72" s="7" t="s">
        <v>1241</v>
      </c>
      <c r="AC72" s="7" t="s">
        <v>1243</v>
      </c>
      <c r="AD72" s="7" t="s">
        <v>1242</v>
      </c>
      <c r="AE72" s="60">
        <f t="shared" si="2"/>
        <v>17</v>
      </c>
      <c r="AF72" s="18"/>
      <c r="AG72" s="7"/>
      <c r="AH72" s="18"/>
    </row>
    <row r="73" spans="1:34" ht="60">
      <c r="A73" s="63">
        <v>2072</v>
      </c>
      <c r="B73" s="48" t="s">
        <v>167</v>
      </c>
      <c r="C73" s="48" t="s">
        <v>745</v>
      </c>
      <c r="D73" s="72" t="s">
        <v>1244</v>
      </c>
      <c r="E73" s="48" t="s">
        <v>170</v>
      </c>
      <c r="F73" s="72" t="s">
        <v>1245</v>
      </c>
      <c r="G73" s="7" t="s">
        <v>780</v>
      </c>
      <c r="H73" s="72" t="s">
        <v>877</v>
      </c>
      <c r="I73" s="312" t="s">
        <v>624</v>
      </c>
      <c r="J73" s="72" t="s">
        <v>1246</v>
      </c>
      <c r="K73" s="72" t="s">
        <v>872</v>
      </c>
      <c r="L73" s="60" t="s">
        <v>183</v>
      </c>
      <c r="M73" s="60" t="s">
        <v>6</v>
      </c>
      <c r="N73" s="60">
        <v>28016</v>
      </c>
      <c r="O73" s="48" t="s">
        <v>1247</v>
      </c>
      <c r="P73" s="103">
        <v>35.360361173243497</v>
      </c>
      <c r="Q73" s="103">
        <v>-81.296462248504795</v>
      </c>
      <c r="R73" s="145"/>
      <c r="S73" s="112"/>
      <c r="T73" s="76"/>
      <c r="U73" s="72" t="s">
        <v>1244</v>
      </c>
      <c r="V73" s="312" t="s">
        <v>624</v>
      </c>
      <c r="W73" s="76" t="s">
        <v>1248</v>
      </c>
      <c r="X73" s="60" t="s">
        <v>183</v>
      </c>
      <c r="Y73" s="60" t="s">
        <v>6</v>
      </c>
      <c r="Z73" s="60" t="s">
        <v>184</v>
      </c>
      <c r="AA73" s="105">
        <v>44422</v>
      </c>
      <c r="AB73" s="72" t="s">
        <v>1249</v>
      </c>
      <c r="AC73" s="72"/>
      <c r="AD73" s="457" t="s">
        <v>1250</v>
      </c>
      <c r="AE73" s="60">
        <f t="shared" si="2"/>
        <v>30</v>
      </c>
      <c r="AF73" s="18"/>
      <c r="AG73" s="7"/>
      <c r="AH73" s="18"/>
    </row>
    <row r="74" spans="1:34" ht="75">
      <c r="A74" s="63">
        <v>2073</v>
      </c>
      <c r="B74" s="48" t="s">
        <v>195</v>
      </c>
      <c r="C74" s="48" t="s">
        <v>745</v>
      </c>
      <c r="D74" s="72" t="s">
        <v>1244</v>
      </c>
      <c r="E74" s="48" t="s">
        <v>170</v>
      </c>
      <c r="F74" s="72" t="s">
        <v>1251</v>
      </c>
      <c r="G74" s="7" t="s">
        <v>780</v>
      </c>
      <c r="H74" s="72" t="s">
        <v>877</v>
      </c>
      <c r="I74" s="312" t="s">
        <v>624</v>
      </c>
      <c r="J74" s="72"/>
      <c r="K74" s="72" t="s">
        <v>1252</v>
      </c>
      <c r="L74" s="60" t="s">
        <v>1148</v>
      </c>
      <c r="M74" s="60" t="s">
        <v>6</v>
      </c>
      <c r="N74" s="60"/>
      <c r="O74" s="48"/>
      <c r="P74" s="103">
        <v>35.334969719230202</v>
      </c>
      <c r="Q74" s="103">
        <v>-84.5276626466691</v>
      </c>
      <c r="R74" s="145">
        <v>120</v>
      </c>
      <c r="S74" s="112">
        <v>8700</v>
      </c>
      <c r="T74" s="76" t="s">
        <v>179</v>
      </c>
      <c r="U74" s="72" t="s">
        <v>1244</v>
      </c>
      <c r="V74" s="258" t="s">
        <v>624</v>
      </c>
      <c r="W74" s="76" t="s">
        <v>1248</v>
      </c>
      <c r="X74" s="60" t="s">
        <v>183</v>
      </c>
      <c r="Y74" s="60" t="s">
        <v>6</v>
      </c>
      <c r="Z74" s="60" t="s">
        <v>184</v>
      </c>
      <c r="AA74" s="105">
        <v>44899</v>
      </c>
      <c r="AB74" s="1" t="s">
        <v>1253</v>
      </c>
      <c r="AC74" s="72" t="s">
        <v>1254</v>
      </c>
      <c r="AD74" s="457" t="s">
        <v>1250</v>
      </c>
      <c r="AE74" s="60">
        <f t="shared" si="2"/>
        <v>30</v>
      </c>
      <c r="AF74" s="18"/>
      <c r="AG74" s="7"/>
      <c r="AH74" s="18"/>
    </row>
    <row r="75" spans="1:34" ht="60">
      <c r="A75" s="63">
        <v>2074</v>
      </c>
      <c r="B75" s="48" t="s">
        <v>230</v>
      </c>
      <c r="C75" s="48" t="s">
        <v>745</v>
      </c>
      <c r="D75" s="72" t="s">
        <v>1255</v>
      </c>
      <c r="E75" s="48" t="s">
        <v>197</v>
      </c>
      <c r="F75" s="72" t="s">
        <v>1256</v>
      </c>
      <c r="G75" s="72" t="s">
        <v>762</v>
      </c>
      <c r="H75" s="72" t="s">
        <v>8</v>
      </c>
      <c r="I75" s="327" t="s">
        <v>1257</v>
      </c>
      <c r="J75" s="72" t="s">
        <v>1258</v>
      </c>
      <c r="K75" s="72" t="s">
        <v>1259</v>
      </c>
      <c r="L75" s="60" t="s">
        <v>806</v>
      </c>
      <c r="M75" s="60" t="s">
        <v>6</v>
      </c>
      <c r="N75" s="60">
        <v>14850</v>
      </c>
      <c r="O75" s="48" t="s">
        <v>1260</v>
      </c>
      <c r="P75" s="103">
        <v>42.422580836428203</v>
      </c>
      <c r="Q75" s="103">
        <v>-76.501857393269404</v>
      </c>
      <c r="R75" s="145"/>
      <c r="S75" s="112"/>
      <c r="T75" s="76"/>
      <c r="U75" s="146" t="s">
        <v>1255</v>
      </c>
      <c r="V75" s="328" t="s">
        <v>1257</v>
      </c>
      <c r="W75" s="72" t="s">
        <v>1259</v>
      </c>
      <c r="X75" s="48" t="s">
        <v>806</v>
      </c>
      <c r="Y75" s="48" t="s">
        <v>6</v>
      </c>
      <c r="Z75" s="105" t="s">
        <v>184</v>
      </c>
      <c r="AA75" s="105">
        <v>44891</v>
      </c>
      <c r="AB75" s="72" t="s">
        <v>1261</v>
      </c>
      <c r="AC75" s="72" t="s">
        <v>1262</v>
      </c>
      <c r="AD75" s="457" t="s">
        <v>1250</v>
      </c>
      <c r="AE75" s="60">
        <f t="shared" si="2"/>
        <v>30</v>
      </c>
      <c r="AF75" s="18"/>
      <c r="AG75" s="7"/>
      <c r="AH75" s="18"/>
    </row>
    <row r="76" spans="1:34" ht="75">
      <c r="A76" s="63">
        <v>2075</v>
      </c>
      <c r="B76" s="48" t="s">
        <v>230</v>
      </c>
      <c r="C76" s="48" t="s">
        <v>745</v>
      </c>
      <c r="D76" s="72" t="s">
        <v>1255</v>
      </c>
      <c r="E76" s="48" t="s">
        <v>197</v>
      </c>
      <c r="F76" s="72" t="s">
        <v>1256</v>
      </c>
      <c r="G76" s="7" t="s">
        <v>780</v>
      </c>
      <c r="H76" s="72" t="s">
        <v>8</v>
      </c>
      <c r="I76" s="312" t="s">
        <v>1257</v>
      </c>
      <c r="J76" s="72" t="s">
        <v>1258</v>
      </c>
      <c r="K76" s="72" t="s">
        <v>1259</v>
      </c>
      <c r="L76" s="60" t="s">
        <v>806</v>
      </c>
      <c r="M76" s="60" t="s">
        <v>6</v>
      </c>
      <c r="N76" s="60">
        <v>14850</v>
      </c>
      <c r="O76" s="48" t="s">
        <v>1260</v>
      </c>
      <c r="P76" s="103">
        <v>42.422580836428203</v>
      </c>
      <c r="Q76" s="103">
        <v>-76.501857393269404</v>
      </c>
      <c r="R76" s="145"/>
      <c r="S76" s="112"/>
      <c r="T76" s="76"/>
      <c r="U76" s="148" t="s">
        <v>1255</v>
      </c>
      <c r="V76" s="258" t="s">
        <v>1257</v>
      </c>
      <c r="W76" s="72" t="s">
        <v>1259</v>
      </c>
      <c r="X76" s="48" t="s">
        <v>806</v>
      </c>
      <c r="Y76" s="48" t="s">
        <v>6</v>
      </c>
      <c r="Z76" s="105" t="s">
        <v>184</v>
      </c>
      <c r="AA76" s="105">
        <v>44891</v>
      </c>
      <c r="AB76" s="7" t="s">
        <v>1261</v>
      </c>
      <c r="AC76" s="72" t="s">
        <v>1262</v>
      </c>
      <c r="AD76" s="457" t="s">
        <v>1263</v>
      </c>
      <c r="AE76" s="60">
        <f t="shared" si="2"/>
        <v>30</v>
      </c>
      <c r="AF76" s="18"/>
      <c r="AG76" s="7"/>
      <c r="AH76" s="18"/>
    </row>
    <row r="77" spans="1:34" ht="90">
      <c r="A77" s="63">
        <v>2076</v>
      </c>
      <c r="B77" s="48" t="s">
        <v>195</v>
      </c>
      <c r="C77" s="48" t="s">
        <v>745</v>
      </c>
      <c r="D77" s="72" t="s">
        <v>1264</v>
      </c>
      <c r="E77" s="48" t="s">
        <v>197</v>
      </c>
      <c r="F77" s="72" t="s">
        <v>1265</v>
      </c>
      <c r="G77" s="72" t="s">
        <v>780</v>
      </c>
      <c r="H77" s="72" t="s">
        <v>189</v>
      </c>
      <c r="I77" s="410" t="s">
        <v>1266</v>
      </c>
      <c r="J77" s="72" t="s">
        <v>1267</v>
      </c>
      <c r="K77" s="72" t="s">
        <v>215</v>
      </c>
      <c r="L77" s="60" t="s">
        <v>212</v>
      </c>
      <c r="M77" s="60" t="s">
        <v>7</v>
      </c>
      <c r="N77" s="60" t="s">
        <v>1268</v>
      </c>
      <c r="O77" s="48" t="s">
        <v>1269</v>
      </c>
      <c r="P77" s="103">
        <v>43.650490683347897</v>
      </c>
      <c r="Q77" s="103">
        <v>-79.380438045974103</v>
      </c>
      <c r="R77" s="145"/>
      <c r="S77" s="112"/>
      <c r="T77" s="76"/>
      <c r="U77" s="146" t="s">
        <v>1264</v>
      </c>
      <c r="V77" s="410" t="s">
        <v>1266</v>
      </c>
      <c r="W77" s="72" t="s">
        <v>215</v>
      </c>
      <c r="X77" s="48" t="s">
        <v>212</v>
      </c>
      <c r="Y77" s="48" t="s">
        <v>7</v>
      </c>
      <c r="Z77" s="105" t="s">
        <v>184</v>
      </c>
      <c r="AA77" s="105">
        <v>45295</v>
      </c>
      <c r="AB77" s="1" t="s">
        <v>1270</v>
      </c>
      <c r="AC77" s="72" t="s">
        <v>1272</v>
      </c>
      <c r="AD77" s="457" t="s">
        <v>1271</v>
      </c>
      <c r="AE77" s="60">
        <f t="shared" si="2"/>
        <v>26</v>
      </c>
      <c r="AF77" s="18"/>
      <c r="AG77" s="7"/>
      <c r="AH77" s="18"/>
    </row>
    <row r="78" spans="1:34" ht="90">
      <c r="A78" s="63">
        <v>2077</v>
      </c>
      <c r="B78" s="48" t="s">
        <v>167</v>
      </c>
      <c r="C78" s="48" t="s">
        <v>745</v>
      </c>
      <c r="D78" s="72" t="s">
        <v>1273</v>
      </c>
      <c r="E78" s="48" t="s">
        <v>197</v>
      </c>
      <c r="F78" s="72" t="s">
        <v>1274</v>
      </c>
      <c r="G78" s="72" t="s">
        <v>762</v>
      </c>
      <c r="H78" s="72" t="s">
        <v>773</v>
      </c>
      <c r="I78" s="312" t="s">
        <v>1275</v>
      </c>
      <c r="J78" s="72" t="s">
        <v>1276</v>
      </c>
      <c r="K78" s="72" t="s">
        <v>1277</v>
      </c>
      <c r="L78" s="60" t="s">
        <v>183</v>
      </c>
      <c r="M78" s="60" t="s">
        <v>6</v>
      </c>
      <c r="N78" s="60">
        <v>28655</v>
      </c>
      <c r="O78" s="48" t="s">
        <v>1278</v>
      </c>
      <c r="P78" s="103">
        <v>35.7317910373324</v>
      </c>
      <c r="Q78" s="103">
        <v>-81.724254443171006</v>
      </c>
      <c r="R78" s="252"/>
      <c r="S78" s="111"/>
      <c r="T78" s="76"/>
      <c r="U78" s="72" t="s">
        <v>1273</v>
      </c>
      <c r="V78" s="312" t="s">
        <v>1275</v>
      </c>
      <c r="W78" s="76" t="s">
        <v>1279</v>
      </c>
      <c r="X78" s="60" t="s">
        <v>1280</v>
      </c>
      <c r="Y78" s="60" t="s">
        <v>918</v>
      </c>
      <c r="Z78" s="60" t="s">
        <v>184</v>
      </c>
      <c r="AA78" s="105">
        <v>44899</v>
      </c>
      <c r="AB78" s="72" t="s">
        <v>1281</v>
      </c>
      <c r="AC78" s="72" t="s">
        <v>1283</v>
      </c>
      <c r="AD78" s="457" t="s">
        <v>1282</v>
      </c>
      <c r="AE78" s="60">
        <f t="shared" si="2"/>
        <v>29</v>
      </c>
      <c r="AF78" s="18"/>
      <c r="AG78" s="7"/>
      <c r="AH78" s="18"/>
    </row>
    <row r="79" spans="1:34" ht="75">
      <c r="A79" s="63">
        <v>2078</v>
      </c>
      <c r="B79" s="48" t="s">
        <v>167</v>
      </c>
      <c r="C79" s="48" t="s">
        <v>745</v>
      </c>
      <c r="D79" s="72" t="s">
        <v>1273</v>
      </c>
      <c r="E79" s="48" t="s">
        <v>197</v>
      </c>
      <c r="F79" s="72" t="s">
        <v>1284</v>
      </c>
      <c r="G79" s="72" t="s">
        <v>762</v>
      </c>
      <c r="H79" s="72" t="s">
        <v>773</v>
      </c>
      <c r="I79" s="312" t="s">
        <v>1275</v>
      </c>
      <c r="J79" s="72" t="s">
        <v>1285</v>
      </c>
      <c r="K79" s="72" t="s">
        <v>1286</v>
      </c>
      <c r="L79" s="60" t="s">
        <v>1287</v>
      </c>
      <c r="M79" s="60" t="s">
        <v>6</v>
      </c>
      <c r="N79" s="60">
        <v>19608</v>
      </c>
      <c r="O79" s="48" t="s">
        <v>1288</v>
      </c>
      <c r="P79" s="103">
        <v>40.304335499614503</v>
      </c>
      <c r="Q79" s="103">
        <v>-76.046881712878104</v>
      </c>
      <c r="R79" s="252"/>
      <c r="S79" s="111"/>
      <c r="T79" s="76"/>
      <c r="U79" s="72" t="s">
        <v>1273</v>
      </c>
      <c r="V79" s="312" t="s">
        <v>1275</v>
      </c>
      <c r="W79" s="76" t="s">
        <v>1279</v>
      </c>
      <c r="X79" s="60" t="s">
        <v>1280</v>
      </c>
      <c r="Y79" s="60" t="s">
        <v>918</v>
      </c>
      <c r="Z79" s="60" t="s">
        <v>184</v>
      </c>
      <c r="AA79" s="105">
        <v>44899</v>
      </c>
      <c r="AB79" s="72" t="s">
        <v>1289</v>
      </c>
      <c r="AC79" s="76"/>
      <c r="AD79" s="457" t="s">
        <v>1290</v>
      </c>
      <c r="AE79" s="60">
        <f t="shared" si="2"/>
        <v>28</v>
      </c>
      <c r="AF79" s="18"/>
      <c r="AG79" s="7"/>
      <c r="AH79" s="18"/>
    </row>
    <row r="80" spans="1:34" ht="131.25" customHeight="1">
      <c r="A80" s="63">
        <v>2079</v>
      </c>
      <c r="B80" s="48" t="s">
        <v>167</v>
      </c>
      <c r="C80" s="48" t="s">
        <v>745</v>
      </c>
      <c r="D80" s="72" t="s">
        <v>1273</v>
      </c>
      <c r="E80" s="48" t="s">
        <v>197</v>
      </c>
      <c r="F80" s="72" t="s">
        <v>1291</v>
      </c>
      <c r="G80" s="72" t="s">
        <v>762</v>
      </c>
      <c r="H80" s="72" t="s">
        <v>773</v>
      </c>
      <c r="I80" s="312" t="s">
        <v>1275</v>
      </c>
      <c r="J80" s="72" t="s">
        <v>1292</v>
      </c>
      <c r="K80" s="72" t="s">
        <v>1293</v>
      </c>
      <c r="L80" s="60" t="s">
        <v>1287</v>
      </c>
      <c r="M80" s="60" t="s">
        <v>6</v>
      </c>
      <c r="N80" s="60">
        <v>15857</v>
      </c>
      <c r="O80" s="48" t="s">
        <v>1294</v>
      </c>
      <c r="P80" s="103">
        <v>41.431434406432999</v>
      </c>
      <c r="Q80" s="103">
        <v>-78.543045646695305</v>
      </c>
      <c r="R80" s="252"/>
      <c r="S80" s="111"/>
      <c r="T80" s="76"/>
      <c r="U80" s="72" t="s">
        <v>1273</v>
      </c>
      <c r="V80" s="312" t="s">
        <v>1275</v>
      </c>
      <c r="W80" s="76" t="s">
        <v>1279</v>
      </c>
      <c r="X80" s="60" t="s">
        <v>1280</v>
      </c>
      <c r="Y80" s="60" t="s">
        <v>918</v>
      </c>
      <c r="Z80" s="60" t="s">
        <v>184</v>
      </c>
      <c r="AA80" s="105">
        <v>44899</v>
      </c>
      <c r="AB80" s="72" t="s">
        <v>1281</v>
      </c>
      <c r="AC80" s="76"/>
      <c r="AD80" s="457" t="s">
        <v>1290</v>
      </c>
      <c r="AE80" s="60">
        <f t="shared" si="2"/>
        <v>28</v>
      </c>
      <c r="AF80" s="18"/>
      <c r="AG80" s="7"/>
      <c r="AH80" s="18"/>
    </row>
    <row r="81" spans="1:34" ht="75">
      <c r="A81" s="63">
        <v>2080</v>
      </c>
      <c r="B81" s="48" t="s">
        <v>167</v>
      </c>
      <c r="C81" s="48" t="s">
        <v>745</v>
      </c>
      <c r="D81" s="72" t="s">
        <v>1273</v>
      </c>
      <c r="E81" s="48" t="s">
        <v>197</v>
      </c>
      <c r="F81" s="72" t="s">
        <v>1295</v>
      </c>
      <c r="G81" s="72" t="s">
        <v>762</v>
      </c>
      <c r="H81" s="72" t="s">
        <v>773</v>
      </c>
      <c r="I81" s="312" t="s">
        <v>1275</v>
      </c>
      <c r="J81" s="72" t="s">
        <v>1296</v>
      </c>
      <c r="K81" s="72" t="s">
        <v>1297</v>
      </c>
      <c r="L81" s="60" t="s">
        <v>249</v>
      </c>
      <c r="M81" s="60" t="s">
        <v>6</v>
      </c>
      <c r="N81" s="60">
        <v>91355</v>
      </c>
      <c r="O81" s="48" t="s">
        <v>1298</v>
      </c>
      <c r="P81" s="103">
        <v>34.436055757100398</v>
      </c>
      <c r="Q81" s="103">
        <v>-118.588908832101</v>
      </c>
      <c r="R81" s="252"/>
      <c r="S81" s="111"/>
      <c r="T81" s="76"/>
      <c r="U81" s="72" t="s">
        <v>1273</v>
      </c>
      <c r="V81" s="258" t="s">
        <v>1275</v>
      </c>
      <c r="W81" s="76" t="s">
        <v>1279</v>
      </c>
      <c r="X81" s="60" t="s">
        <v>1280</v>
      </c>
      <c r="Y81" s="60" t="s">
        <v>918</v>
      </c>
      <c r="Z81" s="60" t="s">
        <v>184</v>
      </c>
      <c r="AA81" s="105">
        <v>44899</v>
      </c>
      <c r="AB81" s="72" t="s">
        <v>1281</v>
      </c>
      <c r="AC81" s="76"/>
      <c r="AD81" s="457" t="s">
        <v>1290</v>
      </c>
      <c r="AE81" s="60">
        <f t="shared" si="2"/>
        <v>28</v>
      </c>
      <c r="AF81" s="18"/>
      <c r="AG81" s="7"/>
      <c r="AH81" s="18"/>
    </row>
    <row r="82" spans="1:34" ht="150">
      <c r="A82" s="63">
        <v>2081</v>
      </c>
      <c r="B82" s="48" t="s">
        <v>167</v>
      </c>
      <c r="C82" s="48" t="s">
        <v>745</v>
      </c>
      <c r="D82" s="72" t="s">
        <v>1299</v>
      </c>
      <c r="E82" s="48" t="s">
        <v>197</v>
      </c>
      <c r="F82" s="72" t="s">
        <v>1300</v>
      </c>
      <c r="G82" s="7" t="s">
        <v>780</v>
      </c>
      <c r="H82" s="72" t="s">
        <v>1301</v>
      </c>
      <c r="I82" s="312" t="s">
        <v>496</v>
      </c>
      <c r="J82" s="72" t="s">
        <v>1302</v>
      </c>
      <c r="K82" s="72" t="s">
        <v>1300</v>
      </c>
      <c r="L82" s="60" t="s">
        <v>1006</v>
      </c>
      <c r="M82" s="60" t="s">
        <v>7</v>
      </c>
      <c r="N82" s="60" t="s">
        <v>1303</v>
      </c>
      <c r="O82" s="48" t="s">
        <v>1304</v>
      </c>
      <c r="P82" s="103">
        <v>53.719682066525301</v>
      </c>
      <c r="Q82" s="103">
        <v>-113.190432815544</v>
      </c>
      <c r="R82" s="145">
        <v>750</v>
      </c>
      <c r="S82" s="259">
        <v>31184</v>
      </c>
      <c r="T82" s="76" t="s">
        <v>1305</v>
      </c>
      <c r="U82" s="72" t="s">
        <v>1299</v>
      </c>
      <c r="V82" s="312" t="s">
        <v>1306</v>
      </c>
      <c r="W82" s="76" t="s">
        <v>215</v>
      </c>
      <c r="X82" s="60" t="s">
        <v>212</v>
      </c>
      <c r="Y82" s="60" t="s">
        <v>215</v>
      </c>
      <c r="Z82" s="60" t="s">
        <v>184</v>
      </c>
      <c r="AA82" s="105">
        <v>44776</v>
      </c>
      <c r="AB82" s="1" t="s">
        <v>1307</v>
      </c>
      <c r="AC82" s="72" t="s">
        <v>1309</v>
      </c>
      <c r="AD82" s="7" t="s">
        <v>1308</v>
      </c>
      <c r="AE82" s="60">
        <f t="shared" si="2"/>
        <v>28</v>
      </c>
      <c r="AF82" s="18"/>
      <c r="AG82" s="7"/>
      <c r="AH82" s="18"/>
    </row>
    <row r="83" spans="1:34" ht="150">
      <c r="A83" s="63">
        <v>2082</v>
      </c>
      <c r="B83" s="48" t="s">
        <v>167</v>
      </c>
      <c r="C83" s="48" t="s">
        <v>745</v>
      </c>
      <c r="D83" s="72" t="s">
        <v>1299</v>
      </c>
      <c r="E83" s="48" t="s">
        <v>197</v>
      </c>
      <c r="F83" s="72" t="s">
        <v>1300</v>
      </c>
      <c r="G83" s="7" t="s">
        <v>780</v>
      </c>
      <c r="H83" s="72" t="s">
        <v>1310</v>
      </c>
      <c r="I83" s="312" t="s">
        <v>496</v>
      </c>
      <c r="J83" s="72" t="s">
        <v>1302</v>
      </c>
      <c r="K83" s="72" t="s">
        <v>1300</v>
      </c>
      <c r="L83" s="60" t="s">
        <v>1006</v>
      </c>
      <c r="M83" s="60" t="s">
        <v>7</v>
      </c>
      <c r="N83" s="60" t="s">
        <v>1303</v>
      </c>
      <c r="O83" s="48" t="s">
        <v>1304</v>
      </c>
      <c r="P83" s="103">
        <v>53.719682066525301</v>
      </c>
      <c r="Q83" s="103">
        <v>-113.190432815544</v>
      </c>
      <c r="R83" s="145">
        <v>750</v>
      </c>
      <c r="S83" s="259">
        <v>3526</v>
      </c>
      <c r="T83" s="76" t="s">
        <v>1311</v>
      </c>
      <c r="U83" s="72" t="s">
        <v>1299</v>
      </c>
      <c r="V83" s="312" t="s">
        <v>1306</v>
      </c>
      <c r="W83" s="76" t="s">
        <v>215</v>
      </c>
      <c r="X83" s="60" t="s">
        <v>503</v>
      </c>
      <c r="Y83" s="60" t="s">
        <v>7</v>
      </c>
      <c r="Z83" s="60" t="s">
        <v>184</v>
      </c>
      <c r="AA83" s="105">
        <v>44776</v>
      </c>
      <c r="AB83" s="1" t="s">
        <v>1307</v>
      </c>
      <c r="AC83" s="72" t="s">
        <v>1309</v>
      </c>
      <c r="AD83" s="457" t="s">
        <v>1308</v>
      </c>
      <c r="AE83" s="60">
        <f t="shared" si="2"/>
        <v>28</v>
      </c>
      <c r="AF83" s="18"/>
      <c r="AG83" s="7"/>
      <c r="AH83" s="18"/>
    </row>
    <row r="84" spans="1:34" ht="165">
      <c r="A84" s="63">
        <v>2083</v>
      </c>
      <c r="B84" s="48" t="s">
        <v>230</v>
      </c>
      <c r="C84" s="48" t="s">
        <v>745</v>
      </c>
      <c r="D84" s="72" t="s">
        <v>1312</v>
      </c>
      <c r="E84" s="48" t="s">
        <v>170</v>
      </c>
      <c r="F84" s="72" t="s">
        <v>1313</v>
      </c>
      <c r="G84" s="72" t="s">
        <v>797</v>
      </c>
      <c r="H84" s="72" t="s">
        <v>798</v>
      </c>
      <c r="I84" s="312" t="s">
        <v>1314</v>
      </c>
      <c r="J84" s="72" t="s">
        <v>1315</v>
      </c>
      <c r="K84" s="72" t="s">
        <v>1313</v>
      </c>
      <c r="L84" s="60" t="s">
        <v>249</v>
      </c>
      <c r="M84" s="60" t="s">
        <v>6</v>
      </c>
      <c r="N84" s="60">
        <v>94501</v>
      </c>
      <c r="O84" s="48" t="s">
        <v>1316</v>
      </c>
      <c r="P84" s="103">
        <v>37.7871635582854</v>
      </c>
      <c r="Q84" s="103">
        <v>-122.277362231468</v>
      </c>
      <c r="R84" s="145">
        <v>350</v>
      </c>
      <c r="S84" s="112">
        <v>20</v>
      </c>
      <c r="T84" s="76" t="s">
        <v>1317</v>
      </c>
      <c r="U84" s="72" t="s">
        <v>1318</v>
      </c>
      <c r="V84" s="312" t="s">
        <v>1314</v>
      </c>
      <c r="W84" s="76" t="s">
        <v>1313</v>
      </c>
      <c r="X84" s="60" t="s">
        <v>249</v>
      </c>
      <c r="Y84" s="60" t="s">
        <v>6</v>
      </c>
      <c r="Z84" s="60" t="s">
        <v>184</v>
      </c>
      <c r="AA84" s="105">
        <v>45092</v>
      </c>
      <c r="AB84" s="72" t="s">
        <v>1319</v>
      </c>
      <c r="AC84" s="72" t="s">
        <v>1321</v>
      </c>
      <c r="AD84" s="457" t="s">
        <v>1320</v>
      </c>
      <c r="AE84" s="60">
        <f t="shared" si="2"/>
        <v>21</v>
      </c>
      <c r="AF84" s="18"/>
      <c r="AG84" s="7"/>
      <c r="AH84" s="18"/>
    </row>
    <row r="85" spans="1:34" ht="165">
      <c r="A85" s="63">
        <v>2084</v>
      </c>
      <c r="B85" s="48" t="s">
        <v>195</v>
      </c>
      <c r="C85" s="48" t="s">
        <v>745</v>
      </c>
      <c r="D85" s="72" t="s">
        <v>1318</v>
      </c>
      <c r="E85" s="48" t="s">
        <v>170</v>
      </c>
      <c r="F85" s="72" t="s">
        <v>1322</v>
      </c>
      <c r="G85" s="72" t="s">
        <v>797</v>
      </c>
      <c r="H85" s="72" t="s">
        <v>798</v>
      </c>
      <c r="I85" s="312" t="s">
        <v>1314</v>
      </c>
      <c r="J85" s="72" t="s">
        <v>1323</v>
      </c>
      <c r="K85" s="72" t="s">
        <v>1322</v>
      </c>
      <c r="L85" s="60" t="s">
        <v>359</v>
      </c>
      <c r="M85" s="60" t="s">
        <v>6</v>
      </c>
      <c r="N85" s="60">
        <v>98837</v>
      </c>
      <c r="O85" s="48"/>
      <c r="P85" s="103">
        <v>47.141408317326203</v>
      </c>
      <c r="Q85" s="103">
        <v>-119.19109836871201</v>
      </c>
      <c r="R85" s="145">
        <v>300</v>
      </c>
      <c r="S85" s="112">
        <v>150</v>
      </c>
      <c r="T85" s="76" t="s">
        <v>1317</v>
      </c>
      <c r="U85" s="72" t="s">
        <v>1318</v>
      </c>
      <c r="V85" s="312" t="s">
        <v>1314</v>
      </c>
      <c r="W85" s="76" t="s">
        <v>1313</v>
      </c>
      <c r="X85" s="60" t="s">
        <v>249</v>
      </c>
      <c r="Y85" s="60" t="s">
        <v>6</v>
      </c>
      <c r="Z85" s="60" t="s">
        <v>184</v>
      </c>
      <c r="AA85" s="105">
        <v>45092</v>
      </c>
      <c r="AB85" s="72" t="s">
        <v>1324</v>
      </c>
      <c r="AC85" s="72" t="s">
        <v>1325</v>
      </c>
      <c r="AD85" s="457" t="s">
        <v>1320</v>
      </c>
      <c r="AE85" s="60">
        <f t="shared" si="2"/>
        <v>21</v>
      </c>
      <c r="AF85" s="18"/>
      <c r="AG85" s="7"/>
      <c r="AH85" s="18"/>
    </row>
    <row r="86" spans="1:34" ht="135">
      <c r="A86" s="63">
        <v>2085</v>
      </c>
      <c r="B86" s="48" t="s">
        <v>195</v>
      </c>
      <c r="C86" s="48" t="s">
        <v>745</v>
      </c>
      <c r="D86" s="72" t="s">
        <v>1326</v>
      </c>
      <c r="E86" s="48" t="s">
        <v>197</v>
      </c>
      <c r="F86" s="72" t="s">
        <v>1327</v>
      </c>
      <c r="G86" s="7" t="s">
        <v>780</v>
      </c>
      <c r="H86" s="72" t="s">
        <v>1000</v>
      </c>
      <c r="I86" s="325" t="s">
        <v>1328</v>
      </c>
      <c r="J86" s="72" t="s">
        <v>1329</v>
      </c>
      <c r="K86" s="72" t="s">
        <v>1330</v>
      </c>
      <c r="L86" s="60" t="s">
        <v>1331</v>
      </c>
      <c r="M86" s="60" t="s">
        <v>961</v>
      </c>
      <c r="N86" s="60"/>
      <c r="O86" s="48" t="s">
        <v>1332</v>
      </c>
      <c r="P86" s="103">
        <v>29.809914301978001</v>
      </c>
      <c r="Q86" s="103">
        <v>-109.141236942421</v>
      </c>
      <c r="R86" s="252">
        <v>169</v>
      </c>
      <c r="S86" s="111">
        <v>6580</v>
      </c>
      <c r="T86" s="72" t="s">
        <v>179</v>
      </c>
      <c r="U86" s="72" t="s">
        <v>1333</v>
      </c>
      <c r="V86" s="325" t="s">
        <v>1328</v>
      </c>
      <c r="W86" s="76" t="s">
        <v>286</v>
      </c>
      <c r="X86" s="48" t="s">
        <v>1334</v>
      </c>
      <c r="Y86" s="60" t="s">
        <v>692</v>
      </c>
      <c r="Z86" s="60" t="s">
        <v>184</v>
      </c>
      <c r="AA86" s="105">
        <v>44776</v>
      </c>
      <c r="AB86" s="72" t="s">
        <v>1335</v>
      </c>
      <c r="AC86" s="72" t="s">
        <v>1337</v>
      </c>
      <c r="AD86" s="457" t="s">
        <v>1336</v>
      </c>
      <c r="AE86" s="60">
        <f t="shared" si="2"/>
        <v>21</v>
      </c>
      <c r="AF86" s="18"/>
      <c r="AG86" s="7"/>
      <c r="AH86" s="18"/>
    </row>
    <row r="87" spans="1:34" ht="60">
      <c r="A87" s="63">
        <v>2086</v>
      </c>
      <c r="B87" s="48" t="s">
        <v>167</v>
      </c>
      <c r="C87" s="48" t="s">
        <v>745</v>
      </c>
      <c r="D87" s="72" t="s">
        <v>1338</v>
      </c>
      <c r="E87" s="48" t="s">
        <v>197</v>
      </c>
      <c r="F87" s="72" t="s">
        <v>1339</v>
      </c>
      <c r="G87" s="72" t="s">
        <v>1340</v>
      </c>
      <c r="H87" s="72" t="s">
        <v>1341</v>
      </c>
      <c r="I87" s="329" t="s">
        <v>1342</v>
      </c>
      <c r="J87" s="72" t="s">
        <v>1343</v>
      </c>
      <c r="K87" s="72" t="s">
        <v>1344</v>
      </c>
      <c r="L87" s="60" t="s">
        <v>927</v>
      </c>
      <c r="M87" s="290" t="s">
        <v>6</v>
      </c>
      <c r="N87" s="60">
        <v>45232</v>
      </c>
      <c r="O87" s="48"/>
      <c r="P87" s="330">
        <v>39.170567555550299</v>
      </c>
      <c r="Q87" s="331">
        <v>-84.507057917372705</v>
      </c>
      <c r="R87" s="668"/>
      <c r="S87" s="332"/>
      <c r="T87" s="333"/>
      <c r="U87" s="334" t="s">
        <v>1345</v>
      </c>
      <c r="V87" s="335" t="s">
        <v>1342</v>
      </c>
      <c r="W87" s="336" t="s">
        <v>1346</v>
      </c>
      <c r="X87" s="337" t="s">
        <v>1347</v>
      </c>
      <c r="Y87" s="338" t="s">
        <v>6</v>
      </c>
      <c r="Z87" s="339" t="s">
        <v>184</v>
      </c>
      <c r="AA87" s="340">
        <v>45289</v>
      </c>
      <c r="AB87" s="336" t="s">
        <v>1348</v>
      </c>
      <c r="AC87" s="107"/>
      <c r="AD87" s="692" t="s">
        <v>1349</v>
      </c>
      <c r="AE87" s="60">
        <f t="shared" si="2"/>
        <v>27</v>
      </c>
      <c r="AF87" s="18"/>
      <c r="AG87" s="7"/>
      <c r="AH87" s="18"/>
    </row>
    <row r="88" spans="1:34" ht="60">
      <c r="A88" s="63">
        <v>2087</v>
      </c>
      <c r="B88" s="48" t="s">
        <v>167</v>
      </c>
      <c r="C88" s="48" t="s">
        <v>745</v>
      </c>
      <c r="D88" s="72" t="s">
        <v>1350</v>
      </c>
      <c r="E88" s="48" t="s">
        <v>197</v>
      </c>
      <c r="F88" s="72" t="s">
        <v>1351</v>
      </c>
      <c r="G88" s="72" t="s">
        <v>762</v>
      </c>
      <c r="H88" s="72" t="s">
        <v>846</v>
      </c>
      <c r="I88" s="312" t="s">
        <v>1352</v>
      </c>
      <c r="J88" s="72" t="s">
        <v>1353</v>
      </c>
      <c r="K88" s="72" t="s">
        <v>1354</v>
      </c>
      <c r="L88" s="60" t="s">
        <v>841</v>
      </c>
      <c r="M88" s="60" t="s">
        <v>6</v>
      </c>
      <c r="N88" s="60">
        <v>60638</v>
      </c>
      <c r="O88" s="48" t="s">
        <v>1355</v>
      </c>
      <c r="P88" s="103">
        <v>41.773344110620798</v>
      </c>
      <c r="Q88" s="103">
        <v>-87.752246344006295</v>
      </c>
      <c r="R88" s="252">
        <v>300</v>
      </c>
      <c r="S88" s="151"/>
      <c r="T88" s="302"/>
      <c r="U88" s="72" t="s">
        <v>1350</v>
      </c>
      <c r="V88" s="258" t="s">
        <v>1352</v>
      </c>
      <c r="W88" s="76" t="s">
        <v>840</v>
      </c>
      <c r="X88" s="60" t="s">
        <v>841</v>
      </c>
      <c r="Y88" s="60" t="s">
        <v>6</v>
      </c>
      <c r="Z88" s="60" t="s">
        <v>184</v>
      </c>
      <c r="AA88" s="105">
        <v>44780</v>
      </c>
      <c r="AB88" s="72" t="s">
        <v>1356</v>
      </c>
      <c r="AC88" s="76" t="s">
        <v>1358</v>
      </c>
      <c r="AD88" s="457" t="s">
        <v>1357</v>
      </c>
      <c r="AE88" s="60">
        <f t="shared" si="2"/>
        <v>18</v>
      </c>
      <c r="AF88" s="18"/>
      <c r="AG88" s="7"/>
      <c r="AH88" s="18"/>
    </row>
    <row r="89" spans="1:34" ht="45">
      <c r="A89" s="63">
        <v>2088</v>
      </c>
      <c r="B89" s="48" t="s">
        <v>167</v>
      </c>
      <c r="C89" s="48" t="s">
        <v>745</v>
      </c>
      <c r="D89" s="72" t="s">
        <v>1350</v>
      </c>
      <c r="E89" s="48" t="s">
        <v>197</v>
      </c>
      <c r="F89" s="72" t="s">
        <v>1359</v>
      </c>
      <c r="G89" s="72" t="s">
        <v>762</v>
      </c>
      <c r="H89" s="72" t="s">
        <v>846</v>
      </c>
      <c r="I89" s="324" t="s">
        <v>1352</v>
      </c>
      <c r="J89" s="72" t="s">
        <v>1360</v>
      </c>
      <c r="K89" s="72" t="s">
        <v>840</v>
      </c>
      <c r="L89" s="60" t="s">
        <v>841</v>
      </c>
      <c r="M89" s="60" t="s">
        <v>6</v>
      </c>
      <c r="N89" s="60">
        <v>60632</v>
      </c>
      <c r="O89" s="48" t="s">
        <v>1361</v>
      </c>
      <c r="P89" s="103">
        <v>41.827085773592003</v>
      </c>
      <c r="Q89" s="103">
        <v>-87.731517745859804</v>
      </c>
      <c r="R89" s="252">
        <v>300</v>
      </c>
      <c r="S89" s="111"/>
      <c r="T89" s="76"/>
      <c r="U89" s="72" t="s">
        <v>1350</v>
      </c>
      <c r="V89" s="325" t="s">
        <v>1352</v>
      </c>
      <c r="W89" s="76" t="s">
        <v>840</v>
      </c>
      <c r="X89" s="60" t="s">
        <v>841</v>
      </c>
      <c r="Y89" s="60" t="s">
        <v>6</v>
      </c>
      <c r="Z89" s="60" t="s">
        <v>184</v>
      </c>
      <c r="AA89" s="105">
        <v>44780</v>
      </c>
      <c r="AB89" s="72" t="s">
        <v>1362</v>
      </c>
      <c r="AC89" s="76" t="s">
        <v>1358</v>
      </c>
      <c r="AD89" s="457" t="s">
        <v>1357</v>
      </c>
      <c r="AE89" s="60">
        <f t="shared" si="2"/>
        <v>18</v>
      </c>
      <c r="AF89" s="18"/>
      <c r="AG89" s="7"/>
      <c r="AH89" s="18"/>
    </row>
    <row r="90" spans="1:34" ht="75">
      <c r="A90" s="63">
        <v>2089</v>
      </c>
      <c r="B90" s="48" t="s">
        <v>389</v>
      </c>
      <c r="C90" s="48" t="s">
        <v>745</v>
      </c>
      <c r="D90" s="72" t="s">
        <v>1363</v>
      </c>
      <c r="E90" s="48" t="s">
        <v>197</v>
      </c>
      <c r="F90" s="72" t="s">
        <v>1364</v>
      </c>
      <c r="G90" s="72" t="s">
        <v>797</v>
      </c>
      <c r="H90" s="72" t="s">
        <v>465</v>
      </c>
      <c r="I90" s="312" t="s">
        <v>1365</v>
      </c>
      <c r="J90" s="72" t="s">
        <v>1366</v>
      </c>
      <c r="K90" s="72" t="s">
        <v>1367</v>
      </c>
      <c r="L90" s="60" t="s">
        <v>767</v>
      </c>
      <c r="M90" s="60" t="s">
        <v>6</v>
      </c>
      <c r="N90" s="60">
        <v>71373</v>
      </c>
      <c r="O90" s="48"/>
      <c r="P90" s="103">
        <v>31.5480766284055</v>
      </c>
      <c r="Q90" s="103">
        <v>-91.487466659750297</v>
      </c>
      <c r="R90" s="145">
        <v>101</v>
      </c>
      <c r="S90" s="112">
        <v>11250</v>
      </c>
      <c r="T90" s="76" t="s">
        <v>1368</v>
      </c>
      <c r="U90" s="72" t="s">
        <v>1369</v>
      </c>
      <c r="V90" s="258" t="s">
        <v>1365</v>
      </c>
      <c r="W90" s="72" t="s">
        <v>1370</v>
      </c>
      <c r="X90" s="48" t="s">
        <v>397</v>
      </c>
      <c r="Y90" s="48" t="s">
        <v>252</v>
      </c>
      <c r="Z90" s="60" t="s">
        <v>184</v>
      </c>
      <c r="AA90" s="105">
        <v>44892</v>
      </c>
      <c r="AB90" s="1" t="s">
        <v>1371</v>
      </c>
      <c r="AC90" s="72" t="s">
        <v>1373</v>
      </c>
      <c r="AD90" s="457" t="s">
        <v>1372</v>
      </c>
      <c r="AE90" s="60">
        <f t="shared" si="2"/>
        <v>25</v>
      </c>
      <c r="AF90" s="18"/>
      <c r="AG90" s="7"/>
      <c r="AH90" s="18"/>
    </row>
    <row r="91" spans="1:34" ht="120">
      <c r="A91" s="63">
        <v>2090</v>
      </c>
      <c r="B91" s="48" t="s">
        <v>389</v>
      </c>
      <c r="C91" s="48" t="s">
        <v>745</v>
      </c>
      <c r="D91" s="72" t="s">
        <v>1374</v>
      </c>
      <c r="E91" s="48" t="s">
        <v>197</v>
      </c>
      <c r="F91" s="72" t="s">
        <v>1375</v>
      </c>
      <c r="G91" s="7" t="s">
        <v>780</v>
      </c>
      <c r="H91" s="72" t="s">
        <v>877</v>
      </c>
      <c r="I91" s="324" t="s">
        <v>1376</v>
      </c>
      <c r="J91" s="72" t="s">
        <v>1377</v>
      </c>
      <c r="K91" s="72" t="s">
        <v>1378</v>
      </c>
      <c r="L91" s="60" t="s">
        <v>985</v>
      </c>
      <c r="M91" s="60" t="s">
        <v>6</v>
      </c>
      <c r="N91" s="60">
        <v>78380</v>
      </c>
      <c r="O91" s="48"/>
      <c r="P91" s="103">
        <v>28.337244202207401</v>
      </c>
      <c r="Q91" s="103">
        <v>-97.671116644717202</v>
      </c>
      <c r="R91" s="145">
        <v>400</v>
      </c>
      <c r="S91" s="112">
        <v>50</v>
      </c>
      <c r="T91" s="76" t="s">
        <v>1379</v>
      </c>
      <c r="U91" s="72" t="s">
        <v>1374</v>
      </c>
      <c r="V91" s="325" t="s">
        <v>1376</v>
      </c>
      <c r="W91" s="72" t="s">
        <v>1380</v>
      </c>
      <c r="X91" s="48" t="s">
        <v>985</v>
      </c>
      <c r="Y91" s="48" t="s">
        <v>6</v>
      </c>
      <c r="Z91" s="60" t="s">
        <v>184</v>
      </c>
      <c r="AA91" s="105">
        <v>45094</v>
      </c>
      <c r="AB91" s="72" t="s">
        <v>1381</v>
      </c>
      <c r="AC91" s="72" t="s">
        <v>1383</v>
      </c>
      <c r="AD91" s="457" t="s">
        <v>1382</v>
      </c>
      <c r="AE91" s="60">
        <f t="shared" si="2"/>
        <v>26</v>
      </c>
      <c r="AF91" s="18"/>
      <c r="AG91" s="7"/>
      <c r="AH91" s="18"/>
    </row>
    <row r="92" spans="1:34" ht="60">
      <c r="A92" s="63">
        <v>2091</v>
      </c>
      <c r="B92" s="48" t="s">
        <v>167</v>
      </c>
      <c r="C92" s="48" t="s">
        <v>745</v>
      </c>
      <c r="D92" s="72" t="s">
        <v>1374</v>
      </c>
      <c r="E92" s="48" t="s">
        <v>197</v>
      </c>
      <c r="F92" s="72" t="s">
        <v>1384</v>
      </c>
      <c r="G92" s="7" t="s">
        <v>780</v>
      </c>
      <c r="H92" s="72" t="s">
        <v>8</v>
      </c>
      <c r="I92" s="312" t="s">
        <v>1376</v>
      </c>
      <c r="J92" s="72" t="s">
        <v>1385</v>
      </c>
      <c r="K92" s="72" t="s">
        <v>1380</v>
      </c>
      <c r="L92" s="48" t="s">
        <v>985</v>
      </c>
      <c r="M92" s="48" t="s">
        <v>6</v>
      </c>
      <c r="N92" s="48">
        <v>78725</v>
      </c>
      <c r="O92" s="48" t="s">
        <v>1386</v>
      </c>
      <c r="P92" s="103">
        <v>30.23</v>
      </c>
      <c r="Q92" s="115">
        <v>-97.6</v>
      </c>
      <c r="R92" s="239">
        <v>20000</v>
      </c>
      <c r="S92" s="164">
        <v>100</v>
      </c>
      <c r="T92" s="186" t="s">
        <v>1387</v>
      </c>
      <c r="U92" s="72" t="s">
        <v>1374</v>
      </c>
      <c r="V92" s="258" t="s">
        <v>1376</v>
      </c>
      <c r="W92" s="72" t="s">
        <v>1380</v>
      </c>
      <c r="X92" s="48" t="s">
        <v>985</v>
      </c>
      <c r="Y92" s="48" t="s">
        <v>6</v>
      </c>
      <c r="Z92" s="60" t="s">
        <v>184</v>
      </c>
      <c r="AA92" s="105">
        <v>45094</v>
      </c>
      <c r="AB92" s="135" t="s">
        <v>1388</v>
      </c>
      <c r="AC92" s="72"/>
      <c r="AD92" s="457" t="s">
        <v>1382</v>
      </c>
      <c r="AE92" s="60">
        <f t="shared" si="2"/>
        <v>26</v>
      </c>
      <c r="AF92" s="18"/>
      <c r="AG92" s="7"/>
      <c r="AH92" s="18"/>
    </row>
    <row r="93" spans="1:34" ht="60.75" thickBot="1">
      <c r="A93" s="616">
        <v>2092</v>
      </c>
      <c r="B93" s="617" t="s">
        <v>7105</v>
      </c>
      <c r="C93" s="617" t="s">
        <v>745</v>
      </c>
      <c r="D93" s="619" t="s">
        <v>7097</v>
      </c>
      <c r="E93" s="617" t="s">
        <v>170</v>
      </c>
      <c r="F93" s="619" t="s">
        <v>7097</v>
      </c>
      <c r="G93" s="619" t="s">
        <v>7098</v>
      </c>
      <c r="H93" s="619" t="s">
        <v>7099</v>
      </c>
      <c r="I93" s="666" t="s">
        <v>7101</v>
      </c>
      <c r="J93" s="619" t="s">
        <v>7100</v>
      </c>
      <c r="K93" s="619" t="s">
        <v>1989</v>
      </c>
      <c r="L93" s="620" t="s">
        <v>435</v>
      </c>
      <c r="M93" s="620" t="s">
        <v>6</v>
      </c>
      <c r="N93" s="620">
        <v>48103</v>
      </c>
      <c r="O93" s="617"/>
      <c r="P93" s="645">
        <v>42.277501606318999</v>
      </c>
      <c r="Q93" s="645">
        <v>-83.800691417212406</v>
      </c>
      <c r="R93" s="627">
        <v>7</v>
      </c>
      <c r="S93" s="628"/>
      <c r="T93" s="624"/>
      <c r="U93" s="619" t="s">
        <v>7097</v>
      </c>
      <c r="V93" s="666" t="s">
        <v>7101</v>
      </c>
      <c r="W93" s="619" t="s">
        <v>1989</v>
      </c>
      <c r="X93" s="620" t="s">
        <v>435</v>
      </c>
      <c r="Y93" s="620" t="s">
        <v>6</v>
      </c>
      <c r="Z93" s="620" t="s">
        <v>184</v>
      </c>
      <c r="AA93" s="622">
        <v>45339</v>
      </c>
      <c r="AB93" s="619" t="s">
        <v>861</v>
      </c>
      <c r="AC93" s="619"/>
      <c r="AD93" s="691" t="s">
        <v>7102</v>
      </c>
      <c r="AE93" s="620">
        <f t="shared" si="2"/>
        <v>23</v>
      </c>
      <c r="AF93" s="655" t="s">
        <v>7095</v>
      </c>
      <c r="AG93" s="652" t="s">
        <v>7096</v>
      </c>
      <c r="AH93" s="621"/>
    </row>
    <row r="94" spans="1:34" ht="60.75" thickBot="1">
      <c r="A94" s="63">
        <v>2093</v>
      </c>
      <c r="B94" s="359" t="s">
        <v>230</v>
      </c>
      <c r="C94" s="359" t="s">
        <v>745</v>
      </c>
      <c r="D94" s="358" t="s">
        <v>672</v>
      </c>
      <c r="E94" s="359" t="s">
        <v>170</v>
      </c>
      <c r="F94" s="72" t="s">
        <v>1389</v>
      </c>
      <c r="G94" s="557" t="s">
        <v>780</v>
      </c>
      <c r="H94" s="358" t="s">
        <v>1014</v>
      </c>
      <c r="I94" s="532" t="s">
        <v>675</v>
      </c>
      <c r="J94" s="358" t="s">
        <v>1390</v>
      </c>
      <c r="K94" s="72"/>
      <c r="L94" s="355" t="s">
        <v>985</v>
      </c>
      <c r="M94" s="355" t="s">
        <v>6</v>
      </c>
      <c r="N94" s="60"/>
      <c r="O94" s="60"/>
      <c r="P94" s="536">
        <v>29.6072933822301</v>
      </c>
      <c r="Q94" s="536">
        <v>-95.523344038028199</v>
      </c>
      <c r="R94" s="561">
        <v>1170</v>
      </c>
      <c r="S94" s="539">
        <v>5500</v>
      </c>
      <c r="T94" s="354" t="s">
        <v>1391</v>
      </c>
      <c r="U94" s="358" t="s">
        <v>672</v>
      </c>
      <c r="V94" s="544" t="s">
        <v>675</v>
      </c>
      <c r="W94" s="358" t="s">
        <v>225</v>
      </c>
      <c r="X94" s="359" t="s">
        <v>226</v>
      </c>
      <c r="Y94" s="359" t="s">
        <v>7</v>
      </c>
      <c r="Z94" s="355" t="s">
        <v>184</v>
      </c>
      <c r="AA94" s="356">
        <v>44780</v>
      </c>
      <c r="AB94" s="358" t="s">
        <v>1392</v>
      </c>
      <c r="AC94" s="358"/>
      <c r="AD94" s="7" t="s">
        <v>1393</v>
      </c>
      <c r="AE94" s="60">
        <f t="shared" si="2"/>
        <v>25</v>
      </c>
      <c r="AF94" s="18"/>
      <c r="AG94" s="7"/>
      <c r="AH94" s="18"/>
    </row>
    <row r="95" spans="1:34" s="18" customFormat="1" ht="60">
      <c r="A95" s="63">
        <v>2094</v>
      </c>
      <c r="B95" s="48" t="s">
        <v>230</v>
      </c>
      <c r="C95" s="48" t="s">
        <v>745</v>
      </c>
      <c r="D95" s="72" t="s">
        <v>672</v>
      </c>
      <c r="E95" s="48" t="s">
        <v>170</v>
      </c>
      <c r="F95" s="72" t="s">
        <v>1389</v>
      </c>
      <c r="G95" s="7" t="s">
        <v>780</v>
      </c>
      <c r="H95" s="72" t="s">
        <v>1394</v>
      </c>
      <c r="I95" s="312" t="s">
        <v>675</v>
      </c>
      <c r="J95" s="72" t="s">
        <v>1390</v>
      </c>
      <c r="K95" s="72"/>
      <c r="L95" s="60" t="s">
        <v>985</v>
      </c>
      <c r="M95" s="60" t="s">
        <v>6</v>
      </c>
      <c r="N95" s="60"/>
      <c r="O95" s="60"/>
      <c r="P95" s="103">
        <v>29.6072933822301</v>
      </c>
      <c r="Q95" s="103">
        <v>-95.523344038028199</v>
      </c>
      <c r="R95" s="145">
        <v>1170</v>
      </c>
      <c r="S95" s="112">
        <v>62700</v>
      </c>
      <c r="T95" s="76" t="s">
        <v>297</v>
      </c>
      <c r="U95" s="72" t="s">
        <v>672</v>
      </c>
      <c r="V95" s="258" t="s">
        <v>675</v>
      </c>
      <c r="W95" s="72" t="s">
        <v>225</v>
      </c>
      <c r="X95" s="48" t="s">
        <v>226</v>
      </c>
      <c r="Y95" s="48" t="s">
        <v>7</v>
      </c>
      <c r="Z95" s="60" t="s">
        <v>184</v>
      </c>
      <c r="AA95" s="105">
        <v>44780</v>
      </c>
      <c r="AB95" s="72" t="s">
        <v>1392</v>
      </c>
      <c r="AC95" s="72"/>
      <c r="AD95" s="7" t="s">
        <v>1393</v>
      </c>
      <c r="AE95" s="60">
        <f t="shared" si="2"/>
        <v>25</v>
      </c>
      <c r="AG95" s="7"/>
    </row>
    <row r="96" spans="1:34" ht="45">
      <c r="A96" s="63">
        <v>2095</v>
      </c>
      <c r="B96" s="48" t="s">
        <v>167</v>
      </c>
      <c r="C96" s="48" t="s">
        <v>745</v>
      </c>
      <c r="D96" s="72" t="s">
        <v>1395</v>
      </c>
      <c r="E96" s="48" t="s">
        <v>170</v>
      </c>
      <c r="F96" s="72" t="s">
        <v>1395</v>
      </c>
      <c r="G96" s="72" t="s">
        <v>780</v>
      </c>
      <c r="H96" s="72" t="s">
        <v>1396</v>
      </c>
      <c r="I96" s="327" t="s">
        <v>1397</v>
      </c>
      <c r="J96" s="72" t="s">
        <v>1398</v>
      </c>
      <c r="K96" s="72" t="s">
        <v>1399</v>
      </c>
      <c r="L96" s="60" t="s">
        <v>1400</v>
      </c>
      <c r="M96" s="60" t="s">
        <v>6</v>
      </c>
      <c r="N96" s="60">
        <v>33602</v>
      </c>
      <c r="O96" s="48" t="s">
        <v>1401</v>
      </c>
      <c r="P96" s="103">
        <v>27.9473129287706</v>
      </c>
      <c r="Q96" s="103">
        <v>-82.459583504362101</v>
      </c>
      <c r="R96" s="145"/>
      <c r="S96" s="112"/>
      <c r="T96" s="76"/>
      <c r="U96" s="146" t="s">
        <v>1395</v>
      </c>
      <c r="V96" s="328" t="s">
        <v>1397</v>
      </c>
      <c r="W96" s="72" t="s">
        <v>1399</v>
      </c>
      <c r="X96" s="48" t="s">
        <v>1400</v>
      </c>
      <c r="Y96" s="48" t="s">
        <v>6</v>
      </c>
      <c r="Z96" s="60" t="s">
        <v>184</v>
      </c>
      <c r="AA96" s="105">
        <v>45289</v>
      </c>
      <c r="AB96" s="72" t="s">
        <v>1402</v>
      </c>
      <c r="AC96" s="137"/>
      <c r="AD96" s="7" t="s">
        <v>1403</v>
      </c>
      <c r="AE96" s="60">
        <f t="shared" si="2"/>
        <v>21</v>
      </c>
      <c r="AF96" s="18"/>
      <c r="AG96" s="7"/>
      <c r="AH96" s="18"/>
    </row>
    <row r="97" spans="1:35" ht="105">
      <c r="A97" s="63">
        <v>2096</v>
      </c>
      <c r="B97" s="48" t="s">
        <v>167</v>
      </c>
      <c r="C97" s="48" t="s">
        <v>745</v>
      </c>
      <c r="D97" s="72" t="s">
        <v>1404</v>
      </c>
      <c r="E97" s="48" t="s">
        <v>197</v>
      </c>
      <c r="F97" s="72" t="s">
        <v>1405</v>
      </c>
      <c r="G97" s="7" t="s">
        <v>881</v>
      </c>
      <c r="H97" s="72" t="s">
        <v>1406</v>
      </c>
      <c r="I97" s="305" t="s">
        <v>1407</v>
      </c>
      <c r="J97" s="72" t="s">
        <v>1408</v>
      </c>
      <c r="K97" s="72" t="s">
        <v>1409</v>
      </c>
      <c r="L97" s="60" t="s">
        <v>212</v>
      </c>
      <c r="M97" s="60" t="s">
        <v>7</v>
      </c>
      <c r="N97" s="60" t="s">
        <v>1410</v>
      </c>
      <c r="O97" s="48" t="s">
        <v>1411</v>
      </c>
      <c r="P97" s="103">
        <v>42.9459691278389</v>
      </c>
      <c r="Q97" s="103">
        <v>-82.418163399797606</v>
      </c>
      <c r="R97" s="252">
        <v>32</v>
      </c>
      <c r="S97" s="111">
        <v>4000</v>
      </c>
      <c r="T97" s="76" t="s">
        <v>888</v>
      </c>
      <c r="U97" s="72" t="s">
        <v>1412</v>
      </c>
      <c r="V97" s="311" t="s">
        <v>1407</v>
      </c>
      <c r="W97" s="76" t="s">
        <v>937</v>
      </c>
      <c r="X97" s="60" t="s">
        <v>937</v>
      </c>
      <c r="Y97" s="60" t="s">
        <v>938</v>
      </c>
      <c r="Z97" s="60" t="s">
        <v>184</v>
      </c>
      <c r="AA97" s="105">
        <v>44776</v>
      </c>
      <c r="AB97" s="72" t="s">
        <v>1413</v>
      </c>
      <c r="AC97" s="72" t="s">
        <v>1415</v>
      </c>
      <c r="AD97" s="7" t="s">
        <v>1414</v>
      </c>
      <c r="AE97" s="60">
        <f t="shared" si="2"/>
        <v>18</v>
      </c>
      <c r="AF97" s="18"/>
      <c r="AG97" s="7"/>
      <c r="AH97" s="18"/>
    </row>
    <row r="98" spans="1:35" ht="90">
      <c r="A98" s="63">
        <v>2097</v>
      </c>
      <c r="B98" s="48" t="s">
        <v>389</v>
      </c>
      <c r="C98" s="48" t="s">
        <v>745</v>
      </c>
      <c r="D98" s="72" t="s">
        <v>1416</v>
      </c>
      <c r="E98" s="48" t="s">
        <v>197</v>
      </c>
      <c r="F98" s="72" t="s">
        <v>1417</v>
      </c>
      <c r="G98" s="7" t="s">
        <v>780</v>
      </c>
      <c r="H98" s="72" t="s">
        <v>909</v>
      </c>
      <c r="I98" s="312" t="s">
        <v>1418</v>
      </c>
      <c r="J98" s="72"/>
      <c r="K98" s="72" t="s">
        <v>912</v>
      </c>
      <c r="L98" s="60" t="s">
        <v>155</v>
      </c>
      <c r="M98" s="60" t="s">
        <v>7</v>
      </c>
      <c r="N98" s="60"/>
      <c r="O98" s="48"/>
      <c r="P98" s="103">
        <v>46.353216995090001</v>
      </c>
      <c r="Q98" s="103">
        <v>-72.431768926018194</v>
      </c>
      <c r="R98" s="145">
        <v>200</v>
      </c>
      <c r="S98" s="112">
        <v>30000</v>
      </c>
      <c r="T98" s="76" t="s">
        <v>894</v>
      </c>
      <c r="U98" s="72" t="s">
        <v>1419</v>
      </c>
      <c r="V98" s="312" t="s">
        <v>1420</v>
      </c>
      <c r="W98" s="72" t="s">
        <v>1421</v>
      </c>
      <c r="X98" s="48" t="s">
        <v>1422</v>
      </c>
      <c r="Y98" s="48" t="s">
        <v>1423</v>
      </c>
      <c r="Z98" s="60" t="s">
        <v>184</v>
      </c>
      <c r="AA98" s="105">
        <v>45094</v>
      </c>
      <c r="AB98" s="72" t="s">
        <v>1424</v>
      </c>
      <c r="AC98" s="72" t="s">
        <v>1426</v>
      </c>
      <c r="AD98" s="7" t="s">
        <v>1425</v>
      </c>
      <c r="AE98" s="60">
        <f t="shared" ref="AE98:AE108" si="3">IF(LEN(TRIM(AD98))=0,0,LEN(TRIM(AD98))-LEN(SUBSTITUTE(AD98," ",""))+1)</f>
        <v>27</v>
      </c>
      <c r="AF98" s="18"/>
      <c r="AG98" s="7"/>
      <c r="AH98" s="18"/>
    </row>
    <row r="99" spans="1:35" ht="90">
      <c r="A99" s="63">
        <v>2098</v>
      </c>
      <c r="B99" s="48" t="s">
        <v>195</v>
      </c>
      <c r="C99" s="48" t="s">
        <v>745</v>
      </c>
      <c r="D99" s="72" t="s">
        <v>1427</v>
      </c>
      <c r="E99" s="48" t="s">
        <v>197</v>
      </c>
      <c r="F99" s="72" t="s">
        <v>1428</v>
      </c>
      <c r="G99" s="72" t="s">
        <v>748</v>
      </c>
      <c r="H99" s="72" t="s">
        <v>882</v>
      </c>
      <c r="I99" s="312" t="s">
        <v>1429</v>
      </c>
      <c r="J99" s="72"/>
      <c r="K99" s="72" t="s">
        <v>1430</v>
      </c>
      <c r="L99" s="60" t="s">
        <v>212</v>
      </c>
      <c r="M99" s="60" t="s">
        <v>7</v>
      </c>
      <c r="N99" s="60"/>
      <c r="O99" s="48"/>
      <c r="P99" s="103">
        <v>44.278312020813097</v>
      </c>
      <c r="Q99" s="103">
        <v>-76.712296150783104</v>
      </c>
      <c r="R99" s="145">
        <v>600</v>
      </c>
      <c r="S99" s="112">
        <v>35</v>
      </c>
      <c r="T99" s="72" t="s">
        <v>1431</v>
      </c>
      <c r="U99" s="72" t="s">
        <v>1432</v>
      </c>
      <c r="V99" s="312" t="s">
        <v>1433</v>
      </c>
      <c r="W99" s="72" t="s">
        <v>1434</v>
      </c>
      <c r="X99" s="48" t="s">
        <v>1435</v>
      </c>
      <c r="Y99" s="48" t="s">
        <v>1436</v>
      </c>
      <c r="Z99" s="48" t="s">
        <v>184</v>
      </c>
      <c r="AA99" s="105">
        <v>45094</v>
      </c>
      <c r="AB99" s="72" t="s">
        <v>1437</v>
      </c>
      <c r="AC99" s="72" t="s">
        <v>1439</v>
      </c>
      <c r="AD99" s="7" t="s">
        <v>1438</v>
      </c>
      <c r="AE99" s="60">
        <f t="shared" si="3"/>
        <v>27</v>
      </c>
      <c r="AF99" s="18"/>
      <c r="AG99" s="7"/>
      <c r="AH99" s="18"/>
    </row>
    <row r="100" spans="1:35" ht="90">
      <c r="A100" s="63">
        <v>2099</v>
      </c>
      <c r="B100" s="48" t="s">
        <v>195</v>
      </c>
      <c r="C100" s="48" t="s">
        <v>745</v>
      </c>
      <c r="D100" s="72" t="s">
        <v>1427</v>
      </c>
      <c r="E100" s="48" t="s">
        <v>197</v>
      </c>
      <c r="F100" s="72" t="s">
        <v>1428</v>
      </c>
      <c r="G100" s="72" t="s">
        <v>748</v>
      </c>
      <c r="H100" s="72" t="s">
        <v>1440</v>
      </c>
      <c r="I100" s="324" t="s">
        <v>1429</v>
      </c>
      <c r="J100" s="72"/>
      <c r="K100" s="72" t="s">
        <v>1430</v>
      </c>
      <c r="L100" s="60" t="s">
        <v>212</v>
      </c>
      <c r="M100" s="60" t="s">
        <v>7</v>
      </c>
      <c r="N100" s="60"/>
      <c r="O100" s="48"/>
      <c r="P100" s="103">
        <v>44.278312020813097</v>
      </c>
      <c r="Q100" s="103">
        <v>-76.712296150783104</v>
      </c>
      <c r="R100" s="145">
        <v>600</v>
      </c>
      <c r="S100" s="112">
        <v>35</v>
      </c>
      <c r="T100" s="72" t="s">
        <v>1431</v>
      </c>
      <c r="U100" s="72" t="s">
        <v>1432</v>
      </c>
      <c r="V100" s="324" t="s">
        <v>1433</v>
      </c>
      <c r="W100" s="72" t="s">
        <v>1434</v>
      </c>
      <c r="X100" s="48" t="s">
        <v>1435</v>
      </c>
      <c r="Y100" s="48" t="s">
        <v>1436</v>
      </c>
      <c r="Z100" s="48" t="s">
        <v>184</v>
      </c>
      <c r="AA100" s="105">
        <v>45094</v>
      </c>
      <c r="AB100" s="72" t="s">
        <v>1437</v>
      </c>
      <c r="AC100" s="72" t="s">
        <v>1439</v>
      </c>
      <c r="AD100" s="7" t="s">
        <v>1441</v>
      </c>
      <c r="AE100" s="60">
        <f t="shared" si="3"/>
        <v>26</v>
      </c>
      <c r="AF100" s="18"/>
      <c r="AG100" s="7"/>
      <c r="AH100" s="18"/>
    </row>
    <row r="101" spans="1:35" s="18" customFormat="1" ht="78" customHeight="1">
      <c r="A101" s="63">
        <v>2100</v>
      </c>
      <c r="B101" s="530" t="s">
        <v>195</v>
      </c>
      <c r="C101" s="530" t="s">
        <v>745</v>
      </c>
      <c r="D101" s="530" t="s">
        <v>1442</v>
      </c>
      <c r="E101" s="530" t="s">
        <v>197</v>
      </c>
      <c r="F101" s="367" t="s">
        <v>912</v>
      </c>
      <c r="G101" s="529" t="s">
        <v>780</v>
      </c>
      <c r="H101" s="349" t="s">
        <v>1443</v>
      </c>
      <c r="I101" s="552" t="s">
        <v>1444</v>
      </c>
      <c r="J101" s="530"/>
      <c r="K101" s="357" t="s">
        <v>912</v>
      </c>
      <c r="L101" s="553" t="s">
        <v>155</v>
      </c>
      <c r="M101" s="530" t="s">
        <v>7</v>
      </c>
      <c r="N101" s="60"/>
      <c r="O101" s="48"/>
      <c r="P101" s="537">
        <v>46.350621500000003</v>
      </c>
      <c r="Q101" s="537">
        <v>-72.435055199999994</v>
      </c>
      <c r="R101" s="553"/>
      <c r="S101" s="541">
        <v>25000</v>
      </c>
      <c r="T101" s="529" t="s">
        <v>297</v>
      </c>
      <c r="U101" s="530" t="s">
        <v>703</v>
      </c>
      <c r="V101" s="543" t="s">
        <v>1444</v>
      </c>
      <c r="W101" s="72" t="s">
        <v>704</v>
      </c>
      <c r="X101" s="48" t="s">
        <v>704</v>
      </c>
      <c r="Y101" s="48" t="s">
        <v>705</v>
      </c>
      <c r="Z101" s="60" t="s">
        <v>184</v>
      </c>
      <c r="AA101" s="105">
        <v>45290</v>
      </c>
      <c r="AB101" s="555" t="s">
        <v>1445</v>
      </c>
      <c r="AC101" s="72" t="s">
        <v>1446</v>
      </c>
      <c r="AD101" s="7" t="s">
        <v>707</v>
      </c>
      <c r="AE101" s="60">
        <f t="shared" si="3"/>
        <v>26</v>
      </c>
      <c r="AG101" s="7"/>
    </row>
    <row r="102" spans="1:35" ht="75">
      <c r="A102" s="63">
        <v>2101</v>
      </c>
      <c r="B102" s="48" t="s">
        <v>167</v>
      </c>
      <c r="C102" s="48" t="s">
        <v>745</v>
      </c>
      <c r="D102" s="72" t="s">
        <v>696</v>
      </c>
      <c r="E102" s="48" t="s">
        <v>197</v>
      </c>
      <c r="F102" s="72" t="s">
        <v>1447</v>
      </c>
      <c r="G102" s="7" t="s">
        <v>780</v>
      </c>
      <c r="H102" s="72" t="s">
        <v>1301</v>
      </c>
      <c r="I102" s="305" t="s">
        <v>698</v>
      </c>
      <c r="J102" s="72" t="s">
        <v>1448</v>
      </c>
      <c r="K102" s="72" t="s">
        <v>333</v>
      </c>
      <c r="L102" s="60" t="s">
        <v>212</v>
      </c>
      <c r="M102" s="60" t="s">
        <v>7</v>
      </c>
      <c r="N102" s="60" t="s">
        <v>1449</v>
      </c>
      <c r="O102" s="48" t="s">
        <v>1450</v>
      </c>
      <c r="P102" s="103">
        <v>46.448134425030702</v>
      </c>
      <c r="Q102" s="103">
        <v>-81.0841214581597</v>
      </c>
      <c r="R102" s="145">
        <v>4000</v>
      </c>
      <c r="S102" s="111">
        <v>66000</v>
      </c>
      <c r="T102" s="72" t="s">
        <v>297</v>
      </c>
      <c r="U102" s="72" t="s">
        <v>703</v>
      </c>
      <c r="V102" s="258" t="s">
        <v>698</v>
      </c>
      <c r="W102" s="72" t="s">
        <v>704</v>
      </c>
      <c r="X102" s="48" t="s">
        <v>704</v>
      </c>
      <c r="Y102" s="48" t="s">
        <v>705</v>
      </c>
      <c r="Z102" s="60" t="s">
        <v>184</v>
      </c>
      <c r="AA102" s="105">
        <v>44780</v>
      </c>
      <c r="AB102" s="72" t="s">
        <v>1451</v>
      </c>
      <c r="AC102" s="72" t="s">
        <v>1452</v>
      </c>
      <c r="AD102" s="7" t="s">
        <v>707</v>
      </c>
      <c r="AE102" s="60">
        <f t="shared" si="3"/>
        <v>26</v>
      </c>
      <c r="AF102" s="18"/>
      <c r="AG102" s="7"/>
      <c r="AH102" s="18"/>
    </row>
    <row r="103" spans="1:35" ht="60">
      <c r="A103" s="63">
        <v>2102</v>
      </c>
      <c r="B103" s="48" t="s">
        <v>167</v>
      </c>
      <c r="C103" s="48" t="s">
        <v>745</v>
      </c>
      <c r="D103" s="72" t="s">
        <v>696</v>
      </c>
      <c r="E103" s="48" t="s">
        <v>197</v>
      </c>
      <c r="F103" s="72" t="s">
        <v>1447</v>
      </c>
      <c r="G103" s="7" t="s">
        <v>780</v>
      </c>
      <c r="H103" s="72" t="s">
        <v>1310</v>
      </c>
      <c r="I103" s="305" t="s">
        <v>698</v>
      </c>
      <c r="J103" s="72" t="s">
        <v>1448</v>
      </c>
      <c r="K103" s="72" t="s">
        <v>333</v>
      </c>
      <c r="L103" s="60" t="s">
        <v>212</v>
      </c>
      <c r="M103" s="60" t="s">
        <v>7</v>
      </c>
      <c r="N103" s="60" t="s">
        <v>1449</v>
      </c>
      <c r="O103" s="48" t="s">
        <v>1450</v>
      </c>
      <c r="P103" s="103">
        <v>46.448134425030702</v>
      </c>
      <c r="Q103" s="103">
        <v>-81.0841214581597</v>
      </c>
      <c r="R103" s="145">
        <v>4000</v>
      </c>
      <c r="S103" s="111">
        <v>1400</v>
      </c>
      <c r="T103" s="72" t="s">
        <v>237</v>
      </c>
      <c r="U103" s="72" t="s">
        <v>703</v>
      </c>
      <c r="V103" s="258" t="s">
        <v>698</v>
      </c>
      <c r="W103" s="72" t="s">
        <v>704</v>
      </c>
      <c r="X103" s="48" t="s">
        <v>704</v>
      </c>
      <c r="Y103" s="48" t="s">
        <v>705</v>
      </c>
      <c r="Z103" s="60" t="s">
        <v>184</v>
      </c>
      <c r="AA103" s="105">
        <v>44780</v>
      </c>
      <c r="AB103" s="72" t="s">
        <v>1453</v>
      </c>
      <c r="AC103" s="72" t="s">
        <v>1452</v>
      </c>
      <c r="AD103" s="7" t="s">
        <v>707</v>
      </c>
      <c r="AE103" s="60">
        <f t="shared" si="3"/>
        <v>26</v>
      </c>
      <c r="AF103" s="18"/>
      <c r="AG103" s="7"/>
      <c r="AH103" s="18"/>
    </row>
    <row r="104" spans="1:35" ht="60">
      <c r="A104" s="63">
        <v>2103</v>
      </c>
      <c r="B104" s="48" t="s">
        <v>167</v>
      </c>
      <c r="C104" s="48" t="s">
        <v>745</v>
      </c>
      <c r="D104" s="72" t="s">
        <v>696</v>
      </c>
      <c r="E104" s="48" t="s">
        <v>197</v>
      </c>
      <c r="F104" s="72" t="s">
        <v>1454</v>
      </c>
      <c r="G104" s="7" t="s">
        <v>780</v>
      </c>
      <c r="H104" s="271" t="s">
        <v>1301</v>
      </c>
      <c r="I104" s="305" t="s">
        <v>698</v>
      </c>
      <c r="J104" s="72" t="s">
        <v>1455</v>
      </c>
      <c r="K104" s="72" t="s">
        <v>1456</v>
      </c>
      <c r="L104" s="60" t="s">
        <v>577</v>
      </c>
      <c r="M104" s="60" t="s">
        <v>7</v>
      </c>
      <c r="N104" s="60" t="s">
        <v>1457</v>
      </c>
      <c r="O104" s="48" t="s">
        <v>719</v>
      </c>
      <c r="P104" s="103">
        <v>47.424355706583398</v>
      </c>
      <c r="Q104" s="103">
        <v>-53.816613358123199</v>
      </c>
      <c r="R104" s="145">
        <v>500</v>
      </c>
      <c r="S104" s="111">
        <v>50000</v>
      </c>
      <c r="T104" s="72" t="s">
        <v>297</v>
      </c>
      <c r="U104" s="72" t="s">
        <v>703</v>
      </c>
      <c r="V104" s="258" t="s">
        <v>698</v>
      </c>
      <c r="W104" s="72" t="s">
        <v>704</v>
      </c>
      <c r="X104" s="48" t="s">
        <v>704</v>
      </c>
      <c r="Y104" s="48" t="s">
        <v>705</v>
      </c>
      <c r="Z104" s="60" t="s">
        <v>184</v>
      </c>
      <c r="AA104" s="105">
        <v>44780</v>
      </c>
      <c r="AB104" s="72" t="s">
        <v>1458</v>
      </c>
      <c r="AC104" s="72"/>
      <c r="AD104" s="7" t="s">
        <v>707</v>
      </c>
      <c r="AE104" s="60">
        <f t="shared" si="3"/>
        <v>26</v>
      </c>
      <c r="AF104" s="18"/>
      <c r="AG104" s="7"/>
      <c r="AH104" s="18"/>
    </row>
    <row r="105" spans="1:35" ht="120">
      <c r="A105" s="63">
        <v>2104</v>
      </c>
      <c r="B105" s="48" t="s">
        <v>167</v>
      </c>
      <c r="C105" s="236" t="s">
        <v>745</v>
      </c>
      <c r="D105" s="237" t="s">
        <v>696</v>
      </c>
      <c r="E105" s="236" t="s">
        <v>197</v>
      </c>
      <c r="F105" s="237" t="s">
        <v>1454</v>
      </c>
      <c r="G105" s="238" t="s">
        <v>780</v>
      </c>
      <c r="H105" s="237" t="s">
        <v>1310</v>
      </c>
      <c r="I105" s="693" t="s">
        <v>698</v>
      </c>
      <c r="J105" s="237" t="s">
        <v>1455</v>
      </c>
      <c r="K105" s="237" t="s">
        <v>1456</v>
      </c>
      <c r="L105" s="684" t="s">
        <v>577</v>
      </c>
      <c r="M105" s="684" t="s">
        <v>7</v>
      </c>
      <c r="N105" s="684" t="s">
        <v>1457</v>
      </c>
      <c r="O105" s="236" t="s">
        <v>719</v>
      </c>
      <c r="P105" s="686">
        <v>47.424355706583398</v>
      </c>
      <c r="Q105" s="686">
        <v>-53.816613358123199</v>
      </c>
      <c r="R105" s="688">
        <v>500</v>
      </c>
      <c r="S105" s="696">
        <v>1700</v>
      </c>
      <c r="T105" s="237" t="s">
        <v>237</v>
      </c>
      <c r="U105" s="237" t="s">
        <v>703</v>
      </c>
      <c r="V105" s="690" t="s">
        <v>698</v>
      </c>
      <c r="W105" s="237" t="s">
        <v>704</v>
      </c>
      <c r="X105" s="236" t="s">
        <v>704</v>
      </c>
      <c r="Y105" s="236" t="s">
        <v>705</v>
      </c>
      <c r="Z105" s="60" t="s">
        <v>184</v>
      </c>
      <c r="AA105" s="105">
        <v>44780</v>
      </c>
      <c r="AB105" s="72" t="s">
        <v>1459</v>
      </c>
      <c r="AC105" s="237"/>
      <c r="AD105" s="238" t="s">
        <v>707</v>
      </c>
      <c r="AE105" s="60">
        <f t="shared" si="3"/>
        <v>26</v>
      </c>
      <c r="AF105" s="697"/>
      <c r="AG105" s="238"/>
      <c r="AH105" s="697"/>
    </row>
    <row r="106" spans="1:35" ht="60">
      <c r="A106" s="63">
        <v>2105</v>
      </c>
      <c r="B106" s="48" t="s">
        <v>195</v>
      </c>
      <c r="C106" s="48" t="s">
        <v>745</v>
      </c>
      <c r="D106" s="7" t="s">
        <v>5083</v>
      </c>
      <c r="E106" s="60" t="s">
        <v>170</v>
      </c>
      <c r="F106" s="76" t="s">
        <v>6850</v>
      </c>
      <c r="G106" s="48" t="s">
        <v>6728</v>
      </c>
      <c r="H106" s="72" t="s">
        <v>1102</v>
      </c>
      <c r="I106" s="551" t="s">
        <v>6969</v>
      </c>
      <c r="J106" s="18"/>
      <c r="K106" s="18" t="s">
        <v>2907</v>
      </c>
      <c r="L106" s="60" t="s">
        <v>249</v>
      </c>
      <c r="M106" s="60" t="s">
        <v>6</v>
      </c>
      <c r="N106" s="60"/>
      <c r="O106" s="623"/>
      <c r="P106" s="18">
        <v>32.7467670188841</v>
      </c>
      <c r="Q106" s="18">
        <v>-117.13925945744801</v>
      </c>
      <c r="R106" s="120" t="s">
        <v>6851</v>
      </c>
      <c r="S106" s="749">
        <v>15000</v>
      </c>
      <c r="T106" s="18" t="s">
        <v>1095</v>
      </c>
      <c r="U106" s="18" t="s">
        <v>5083</v>
      </c>
      <c r="V106" s="18" t="s">
        <v>6969</v>
      </c>
      <c r="W106" s="18" t="s">
        <v>2907</v>
      </c>
      <c r="X106" s="60" t="s">
        <v>249</v>
      </c>
      <c r="Y106" s="60" t="s">
        <v>6</v>
      </c>
      <c r="Z106" s="60" t="s">
        <v>2886</v>
      </c>
      <c r="AA106" s="750">
        <v>45334</v>
      </c>
      <c r="AB106" s="72" t="s">
        <v>861</v>
      </c>
      <c r="AC106" s="7" t="s">
        <v>6839</v>
      </c>
      <c r="AD106" s="7" t="s">
        <v>7245</v>
      </c>
      <c r="AE106" s="60">
        <f t="shared" si="3"/>
        <v>29</v>
      </c>
      <c r="AF106" s="18" t="s">
        <v>6848</v>
      </c>
      <c r="AG106" s="7" t="s">
        <v>6849</v>
      </c>
      <c r="AH106" s="18" t="s">
        <v>5086</v>
      </c>
    </row>
    <row r="107" spans="1:35" ht="60">
      <c r="A107" s="63">
        <v>2106</v>
      </c>
      <c r="B107" s="48" t="s">
        <v>195</v>
      </c>
      <c r="C107" s="48" t="s">
        <v>745</v>
      </c>
      <c r="D107" s="7" t="s">
        <v>5083</v>
      </c>
      <c r="E107" s="60" t="s">
        <v>170</v>
      </c>
      <c r="F107" s="76" t="s">
        <v>6850</v>
      </c>
      <c r="G107" s="48" t="s">
        <v>6728</v>
      </c>
      <c r="H107" s="72" t="s">
        <v>6755</v>
      </c>
      <c r="I107" s="551" t="s">
        <v>6969</v>
      </c>
      <c r="J107" s="18"/>
      <c r="K107" s="18" t="s">
        <v>2907</v>
      </c>
      <c r="L107" s="60" t="s">
        <v>249</v>
      </c>
      <c r="M107" s="60" t="s">
        <v>6</v>
      </c>
      <c r="N107" s="60"/>
      <c r="O107" s="623"/>
      <c r="P107" s="18">
        <v>32.7467670188841</v>
      </c>
      <c r="Q107" s="18">
        <v>-117.13925945744801</v>
      </c>
      <c r="R107" s="120" t="s">
        <v>6851</v>
      </c>
      <c r="S107" s="749">
        <v>100000</v>
      </c>
      <c r="T107" s="18" t="s">
        <v>1095</v>
      </c>
      <c r="U107" s="18" t="s">
        <v>5083</v>
      </c>
      <c r="V107" s="18" t="s">
        <v>6969</v>
      </c>
      <c r="W107" s="18" t="s">
        <v>2907</v>
      </c>
      <c r="X107" s="60" t="s">
        <v>249</v>
      </c>
      <c r="Y107" s="60" t="s">
        <v>6</v>
      </c>
      <c r="Z107" s="60" t="s">
        <v>2886</v>
      </c>
      <c r="AA107" s="750">
        <v>45334</v>
      </c>
      <c r="AB107" s="72" t="s">
        <v>861</v>
      </c>
      <c r="AC107" s="7" t="s">
        <v>6839</v>
      </c>
      <c r="AD107" s="7" t="s">
        <v>7245</v>
      </c>
      <c r="AE107" s="60">
        <f t="shared" si="3"/>
        <v>29</v>
      </c>
      <c r="AF107" s="18" t="s">
        <v>6848</v>
      </c>
      <c r="AG107" s="7" t="s">
        <v>6849</v>
      </c>
      <c r="AH107" s="18" t="s">
        <v>5086</v>
      </c>
    </row>
    <row r="108" spans="1:35" ht="60">
      <c r="A108" s="63">
        <v>2107</v>
      </c>
      <c r="B108" s="48" t="s">
        <v>195</v>
      </c>
      <c r="C108" s="48" t="s">
        <v>745</v>
      </c>
      <c r="D108" s="7" t="s">
        <v>5083</v>
      </c>
      <c r="E108" s="60" t="s">
        <v>170</v>
      </c>
      <c r="F108" s="76" t="s">
        <v>6850</v>
      </c>
      <c r="G108" s="48" t="s">
        <v>6728</v>
      </c>
      <c r="H108" s="48" t="s">
        <v>7092</v>
      </c>
      <c r="I108" s="551" t="s">
        <v>6969</v>
      </c>
      <c r="J108" s="18"/>
      <c r="K108" s="18" t="s">
        <v>2907</v>
      </c>
      <c r="L108" s="60" t="s">
        <v>249</v>
      </c>
      <c r="M108" s="60" t="s">
        <v>6</v>
      </c>
      <c r="N108" s="60"/>
      <c r="O108" s="623"/>
      <c r="P108" s="18">
        <v>32.7467670188841</v>
      </c>
      <c r="Q108" s="18">
        <v>-117.13925945744801</v>
      </c>
      <c r="R108" s="120" t="s">
        <v>6851</v>
      </c>
      <c r="S108" s="152">
        <v>5000</v>
      </c>
      <c r="T108" s="18" t="s">
        <v>1095</v>
      </c>
      <c r="U108" s="18" t="s">
        <v>5083</v>
      </c>
      <c r="V108" s="18" t="s">
        <v>6969</v>
      </c>
      <c r="W108" s="18" t="s">
        <v>2907</v>
      </c>
      <c r="X108" s="60" t="s">
        <v>249</v>
      </c>
      <c r="Y108" s="60" t="s">
        <v>6</v>
      </c>
      <c r="Z108" s="60" t="s">
        <v>2886</v>
      </c>
      <c r="AA108" s="750">
        <v>45334</v>
      </c>
      <c r="AB108" s="72" t="s">
        <v>861</v>
      </c>
      <c r="AC108" s="7" t="s">
        <v>6839</v>
      </c>
      <c r="AD108" s="7" t="s">
        <v>7245</v>
      </c>
      <c r="AE108" s="60">
        <f t="shared" si="3"/>
        <v>29</v>
      </c>
      <c r="AF108" s="18" t="s">
        <v>6848</v>
      </c>
      <c r="AG108" s="7" t="s">
        <v>6849</v>
      </c>
      <c r="AH108" s="18" t="s">
        <v>5086</v>
      </c>
    </row>
    <row r="109" spans="1:35" ht="11.25" customHeight="1">
      <c r="A109" s="6"/>
      <c r="B109" s="6"/>
      <c r="C109" s="6"/>
      <c r="D109" s="6"/>
      <c r="E109" s="6"/>
      <c r="F109" s="6"/>
      <c r="G109" s="6"/>
      <c r="H109" s="6"/>
      <c r="I109" s="6"/>
      <c r="J109" s="6"/>
      <c r="K109" s="6"/>
      <c r="L109" s="6"/>
      <c r="M109" s="6"/>
      <c r="N109" s="6"/>
      <c r="O109" s="6"/>
      <c r="R109" s="6"/>
      <c r="S109" s="6"/>
      <c r="U109" s="6"/>
      <c r="X109" s="6"/>
      <c r="Y109" s="6"/>
      <c r="AA109" s="6"/>
      <c r="AB109" s="6"/>
      <c r="AE109" s="6"/>
      <c r="AG109" s="6"/>
      <c r="AI109" s="670"/>
    </row>
  </sheetData>
  <phoneticPr fontId="7" type="noConversion"/>
  <dataValidations count="6">
    <dataValidation type="list" allowBlank="1" showInputMessage="1" showErrorMessage="1" sqref="F81 F95:F97 F83:F93 F101:F104 F106:F108" xr:uid="{8FF6330C-C2E3-42B6-B96E-573F699D34EE}">
      <formula1>IF(H81="Cathode",Cathode_Raw_Matl,IF(H81="Anode",Anode_Raw_Matl,IF(H81="Liquid electrolyte",Liquid_Electrolyte,IF(H81="Solid electrolyte",Solid_Electrolyte,IF(H81="Current collectors",Current_Collectors,"")))))</formula1>
    </dataValidation>
    <dataValidation type="list" allowBlank="1" showInputMessage="1" showErrorMessage="1" sqref="G85 G79:G80 G92:G94 G101:G108" xr:uid="{9A375D11-9825-4BB7-A1DC-5548A42F1EEF}">
      <formula1>IF(#REF!="Housing",Housing_Type,IF(#REF!="Electrode materials",Electrode_Material,""))</formula1>
    </dataValidation>
    <dataValidation type="list" allowBlank="1" showInputMessage="1" showErrorMessage="1" sqref="H79:H81 H83:H94 H101:H104 H106:H108" xr:uid="{31887FA0-6959-4C95-B172-8394CC01A7AB}">
      <formula1>IF(G79="Cathode",Cathode_Raw_Matl,IF(G79="Anode",Anode_Raw_Matl,IF(G79="Liquid electrolyte",Liquid_Electrolyte,IF(G79="Solid electrolyte",Solid_Electrolyte,IF(G79="Current collectors",Current_Collectors,"")))))</formula1>
    </dataValidation>
    <dataValidation type="list" allowBlank="1" showInputMessage="1" showErrorMessage="1" sqref="G90 G15:G16 G55 G7" xr:uid="{3A2582EF-CB19-40FA-AF50-C1B72419F492}">
      <formula1>EOL_Facilities</formula1>
    </dataValidation>
    <dataValidation type="list" allowBlank="1" showInputMessage="1" showErrorMessage="1" sqref="H105" xr:uid="{9696BDA0-7776-4763-8F7C-1DF357B4B79F}">
      <formula1>IF(G105="Testing Equipment",Test_Equip,IF(G105="Service Equipment",Service_Equip,IF(G105="Manufacturing Equipment",Manuf_Equip,"")))</formula1>
    </dataValidation>
    <dataValidation type="list" allowBlank="1" showInputMessage="1" showErrorMessage="1" sqref="G105" xr:uid="{B8A2E17B-54ED-4BAE-B29D-AA5BC115751C}">
      <formula1>Equip_Type</formula1>
    </dataValidation>
  </dataValidations>
  <hyperlinks>
    <hyperlink ref="O29" r:id="rId1" display=" (770) 792-9400" xr:uid="{E831DB06-CD8A-4A1A-A537-6E8D0CC5826D}"/>
    <hyperlink ref="V100" r:id="rId2" xr:uid="{D3736166-0555-434C-A5B8-D8F986BE7BBC}"/>
    <hyperlink ref="V99" r:id="rId3" xr:uid="{249856A0-EA2C-426C-9B8A-38604AE5CFF7}"/>
    <hyperlink ref="I101" r:id="rId4" xr:uid="{7C96F342-8D3F-4930-9B11-E0FDFF699B5E}"/>
    <hyperlink ref="AB101" r:id="rId5" display="http://ale.com/w/vale-and-gm-sign-long-term-nickel-supply-agreement-in-canada-critical-to-north-american-ev-supply-chain-1" xr:uid="{2EC31C0A-8709-4108-9616-0F9E7356F3A9}"/>
    <hyperlink ref="V101" r:id="rId6" xr:uid="{8AFDEA21-50C7-41FD-B872-44A35270704B}"/>
    <hyperlink ref="AB15" r:id="rId7" display="https://www.energy.gov/mesc/bipartisan-infrastructure-law-battery-materials-processing-and-battery-manufacturing-recycling  " xr:uid="{A7E73F28-BF10-4CF9-8E2A-751E3AC156C8}"/>
    <hyperlink ref="I21" r:id="rId8" xr:uid="{EDAF7503-DD0E-4E59-97C7-AC0C6EE7D082}"/>
    <hyperlink ref="V21" r:id="rId9" xr:uid="{CA08FB23-3CC4-4EFC-BC5D-0E6E50DD318F}"/>
    <hyperlink ref="I77" r:id="rId10" xr:uid="{1E5F08B3-EE69-4267-B885-42E50EB87954}"/>
    <hyperlink ref="V77" r:id="rId11" xr:uid="{A560FBB3-0D80-4C38-AAD5-29522E4838DF}"/>
    <hyperlink ref="I45" r:id="rId12" xr:uid="{2AA419E9-029A-42CF-B06D-6CECA19A22BC}"/>
    <hyperlink ref="V45" r:id="rId13" xr:uid="{6CC4760B-9D63-4276-908A-AFA4F84A5DE0}"/>
    <hyperlink ref="V39" r:id="rId14" xr:uid="{B3370BC0-FE7A-4EC6-945E-1420511D4ED7}"/>
    <hyperlink ref="I56" r:id="rId15" xr:uid="{839DFA80-5325-4023-94C6-5CDE14FD3A59}"/>
    <hyperlink ref="I55" r:id="rId16" xr:uid="{536A6DEC-F3CD-4816-B354-F4B53C459F5F}"/>
    <hyperlink ref="I3" r:id="rId17" xr:uid="{2E9DD885-3758-FE4E-802B-D0B8AAADEF10}"/>
    <hyperlink ref="I42" r:id="rId18" xr:uid="{B48B54DE-A971-DF4A-9321-D971FE62FB4C}"/>
    <hyperlink ref="I108" r:id="rId19" xr:uid="{815B8748-5C85-2047-8C81-47161DDEF99D}"/>
    <hyperlink ref="I49" r:id="rId20" xr:uid="{4CBBE227-67EB-4216-8582-3BCD371EDC7F}"/>
    <hyperlink ref="V49" r:id="rId21" xr:uid="{7634ED5E-D231-4169-9B63-EF8B08E67DDA}"/>
  </hyperlinks>
  <pageMargins left="0.7" right="0.7" top="0.75" bottom="0.75" header="0.3" footer="0.3"/>
  <pageSetup orientation="portrait" r:id="rId22"/>
  <legacyDrawing r:id="rId23"/>
  <tableParts count="1">
    <tablePart r:id="rId2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H i d d e n " > < C u s t o m C o n t e n t > < ! [ C D A T A [ T r u e ] ] > < / C u s t o m C o n t e n t > < / G e m i n i > 
</file>

<file path=customXml/item10.xml>��< ? x m l   v e r s i o n = " 1 . 0 "   e n c o d i n g = " u t f - 1 6 " ? > < T o u r   x m l n s : x s i = " h t t p : / / w w w . w 3 . o r g / 2 0 0 1 / X M L S c h e m a - i n s t a n c e "   x m l n s : x s d = " h t t p : / / w w w . w 3 . o r g / 2 0 0 1 / X M L S c h e m a "   N a m e = " T o u r   1 "   D e s c r i p t i o n = " S o m e   d e s c r i p t i o n   f o r   t h e   t o u r   g o e s   h e r e "   x m l n s = " h t t p : / / m i c r o s o f t . d a t a . v i s u a l i z a t i o n . e n g i n e . t o u r s / 1 . 0 " > < S c e n e s > < S c e n e   N a m e = " R a w   M a t e r i a l s "   C u s t o m M a p G u i d = " 0 0 0 0 0 0 0 0 - 0 0 0 0 - 0 0 0 0 - 0 0 0 0 - 0 0 0 0 0 0 0 0 0 0 0 0 "   C u s t o m M a p I d = " 0 0 0 0 0 0 0 0 - 0 0 0 0 - 0 0 0 0 - 0 0 0 0 - 0 0 0 0 0 0 0 0 0 0 0 0 "   S c e n e I d = " b f 0 4 6 0 a 9 - 2 4 0 3 - 4 3 9 e - a f 5 2 - 3 b 9 0 d 1 6 e 9 2 9 8 " > < T r a n s i t i o n > M o v e T o < / T r a n s i t i o n > < E f f e c t > S t a t i o n < / E f f e c t > < T h e m e > B i n g R o a d < / T h e m e > < T h e m e W i t h L a b e l > f a l s e < / T h e m e W i t h L a b e l > < F l a t M o d e E n a b l e d > t r u e < / F l a t M o d e E n a b l e d > < D u r a t i o n > 1 0 0 0 0 0 0 0 0 < / D u r a t i o n > < T r a n s i t i o n D u r a t i o n > 3 0 0 0 0 0 0 0 < / T r a n s i t i o n D u r a t i o n > < S p e e d > 0 . 5 < / S p e e d > < F r a m e > < C a m e r a > < L a t i t u d e > 3 9 . 5 6 7 1 1 7 2 7 2 0 3 5 0 3 4 < / L a t i t u d e > < L o n g i t u d e > - 9 6 . 0 9 8 1 0 5 6 3 8 9 9 5 2 5 < / L o n g i t u d e > < R o t a t i o n > 0 < / R o t a t i o n > < P i v o t A n g l e > 0 < / P i v o t A n g l e > < D i s t a n c e > 2 . 1 3 7 5 0 2 1 0 8 8 0 3 9 6 8 5 < / D i s t a n c e > < / C a m e r a > < I m a g e > i V B O R w 0 K G g o A A A A N S U h E U g A A A N Q A A A B 1 C A Y A A A A 2 n s 9 T A A A A A X N S R 0 I A r s 4 c 6 Q A A A A R n Q U 1 B A A C x j w v 8 Y Q U A A A A J c E h Z c w A A A 2 A A A A N g A b T C 1 p 0 A A D l c S U R B V H h e 7 Z 0 H l G R X e e f / 1 Z U 7 5 x w n 9 O S g k T Q j N F k z K I A k M M H Y a 9 a A 7 W N Y H w f A G B t Y W H b B 9 r L 2 r t d n v c d g z C E I v C T J g F A a S Z N H k 3 P u n H N 1 r O q u X H v / t 9 7 r e V 2 p q 7 q r Z 6 Z 7 6 j e n z 9 R 7 V V 1 V / d 7 9 7 h f u 9 3 1 X 9 / N T 4 w H E S Z o O e G K l U z m 6 O 1 y 7 d h 2 r V 6 + C w W B Q z i R G Z 1 s L q m q X K U d z h x c p 9 9 o W + X h s / Q X 5 f y g e n w 5 G f f j l 7 B 7 V o y L X p x y F 0 9 v d i d L y K u j E 9 S X n O k 1 4 q M I N f V r w m P j 9 4 v p r j l X 4 2 v x 0 P z x + H T p H 9 M r Z I N t q X B i a 0 K M q 3 w d D W g C N Q w a 0 D x t g N Q a w p s S N v P Q A x q d 0 O N t p V n 4 j i E n 8 D W 7 x t 0 S D 4 2 D 7 M h f M y t / a Y j N g z J m G y l w v c q 0 B G M V n k X G n D m c 6 Z r 7 3 X O G 3 W V / m Q V G m T 3 5 + I n S N 6 X G r 3 6 g c L S x p 6 k 2 M R Y 7 F j 1 3 i A t 5 t Y U o G B U X F y q O 5 0 y N u y O F G C 1 w F H 4 U X G c r Z c C I J U 0 C c K s w U 0 h A D n y E b x 1 o s G L I H J e b h y p n C R C h M l 3 u M 8 A r B 0 f J I l R v p Q k B C h Y m c b j e j W Q g Q h W l k K k 0 K E 5 n y 6 H C h y 4 y 3 G y w z h I n f f 0 u F K 6 Y w k e I s H 0 Y n 7 7 x m W Y E X E 0 J 4 L n e b 5 L U a n k y T k 8 v 1 P p P y i v n D K z s k 3 n d g I s K s E g O 7 S 4 f B B H 9 n P q T x h k f C J K 7 9 w + J m r S 9 1 4 9 F q t z i O 8 s L 7 n P S M T H j c b u V o b p T n + L B 7 h R M t G X + B r u U n c E g I V z R 4 P V 1 i w K p X 6 5 0 2 M 8 y z X L v u Y a 8 Y x H c E r 2 N k p j b m b 1 8 U g 3 V T u U c O 3 F C y x I Q X i 7 e E 4 J w X m k x L q M A S C s G F 7 t k 1 S t + 4 X s z 6 M 7 / j T j H h U n M 0 D h r Q K j W W D i 5 v b M F M l F 4 h r D q h A W y O + A S E 9 6 J T W A e 2 y f D J Z q G I + s 0 e r n Q h z + p H a X b s m 7 U Y m L C P K 4 / m D g d L e b Z P a O s A a v K 8 8 I u b x R 8 t H G h X e 4 2 4 O W C Q G m 1 c m E H b 6 1 z K s 9 E p s U 4 I U y l 4 n f m e 1 e L 9 R 4 Q G o A Y h w W E Z / L A 8 Y d 6 p u L 1 B Y T k p h D Z e a G n s r 3 f K w R Y L v S 7 2 C y g w h 5 r M O N N u g l N M I L R 0 9 g o L h u Y k t e G N P m p T 5 c V J p E E I b I 4 w K 2 e D f x 8 n s + 4 Q w V 9 o I g o U t V G G a f Y v v V j I z s 5 V H s 2 f N D H Q q L E O N 1 m E 2 T R z 1 r 8 t b j b N p i K h a T i 4 s m f R H C r D g T L p f z j F j E 5 z j I O T / s 2 m 8 j u a 9 a E K j x y 4 K j T 9 j g o z M R E s R r + 8 t z T L t J M B T U K V m n w v 9 g p t v K r Y K 0 1 J w u f X l X h m m L R + 8 f k + 8 T P u S k O D 8 M 0 I v 9 2 7 a o M T y G x m 4 1 y h F u 0 a n V 1 D 8 R r e C 6 s q 7 J s V Z g T 9 p a U E A x q D A / 3 K 0 f y x i I G W I z T K q J i J r 3 Q b Y R e z N Q c 3 B / m a E i 8 q h M C d 6 x A z d 5 w m T 7 5 h B C V C C C 1 i A I x o z J l Q 3 6 t D 4 y e 1 2 h I 3 Y 5 y e N K n R b o Q 4 6 L u W 3 7 n f K w u 9 0 h z k p P G 4 0 K 7 U Z n t W u F A m j h + r i W w 6 D 0 z o 5 f v y h y Z W t t D i C w U n A p p 8 N / t n 1 z y P C p f l b h M m U F q T Y i l R V F y C 8 b F R 5 W h + T L p 1 0 x G u A Y c e p z r M M K X 5 s U 8 T t O H M T U 0 Q j 7 1 v N f j k j E o q 8 6 J H A + u F 1 i A 0 Z 9 p D / K z 5 4 N V 8 J C e J a O i F D O 8 T A h Y r y t Y 4 a J T R v Y V k Z E o v z F 3 h p 8 4 i t + 3 D d 8 9 3 U g m 7 e o z Q L F W y c 3 L h d r v E j Z j 7 D D o s B O R k u x l 9 Y l Z W q c w V s 3 f t z N m w v s g j o 1 8 F Q u P P R l 5 B o f J o J v y W Y x E G + N s x g i J z Q W s 6 h p q x W g z C 3 K W o 0 O y N B 4 a 4 F w o G G t p m m V Q y F 1 B T R i P s b n F G b V U k m z N x M u D 4 p T l w o j U 5 a x L z w W Q y Y 3 L S o R y J 7 8 Y F n j i 5 K A b b 1 T 7 T j J m x W m i U 1 c W e 6 a i e C o U s X k Z s N u n k h 8 I z X F + 6 m 1 T k B L V g L B h o W S 5 M Q 3 6 z S N F C l U H 7 w m k I m n 5 c K m D g g 2 O 2 2 W b E 7 Y E 7 A n a l x 4 h L M S a H h S L i 5 W g e M k r 7 / 3 x X c g T g k H D g H x c z u D b i x Z A q h e x a 7 9 1 Z c N P i 9 X p g G x y A 2 + W C x z v 7 A F J 5 q N K N 3 c u D P g X / F v o X 1 E S E 4 W J v n I 6 4 T w y C C 0 o Y m 4 M i I P 7 5 A 8 H f p U b i Y F A p z J g p m F x b W k i G h A k b G r 0 M x S j k p C 7 f K 8 2 / q t z 4 r 1 + y S T f 5 Z X C I S w q D d h 3 s Q g E w G N J s M 8 i J b p Y / Y 0 G I K F C 0 k e k g 7 1 g W 9 A k Y / p 0 r F 8 Q f y x v E P 1 4 L V + M J V 9 i b h g z S 3 4 i E 1 W r F w M A g J s Y n c O b 0 W e X s / M j J y Z M L v i a z 8 H 1 M 1 D i z X 3 r t b M u o F y N c W l a I G d u g i Y L F g r P 6 C i G I N K + Z Q Z G e U y y X K E i G u E 5 r S o J C G o k J V 3 x C O 1 f 4 7 o l k I r Q p i 8 W 1 Q s B C U e + x C s d U M h k V v p S K X f i s P G 6 z 6 W V 0 8 n r f 3 Z + o i f 4 3 / + A L X + U D p o v s X S l U u b D 7 K e F M J + G 6 C 2 e j B u F o l m Q l b g / z 8 n E 9 g i H 4 q h A T i M 9 x R q F A 0 R E e F D M j P z M Y x d H L F W 6 m s e T n 5 w m H X Q e X 2 4 3 u r m 7 h B 2 U i L S 1 N m G 1 2 + H w + + I R H T R N O J w a p 2 + X G 1 J R D O M 9 6 8 f 8 U n O J H b 9 D L 5 1 1 O J 4 x G E + z 2 c X g 8 H v E a A x z 2 C f H Y j e G h I e X 3 X e L 1 w f N e 8 R q P 2 w O X a w o G g 7 g 5 n j H h f 7 m R J t 6 7 u d s O q 5 7 v p w + + V m g 5 v f i O d s c E / O I 7 + Y U Z O e m w i 7 8 l I N + H 3 4 l / s E f 4 b / x O / P 5 w T 0 L n D 3 6 / s a E + 8 b T 4 J 1 5 z u t W P o d F J F G e L v 9 k 5 K f 8 O f u b U F B 9 P o s e R F b y A C 4 R X a E p q n V i m n B Z O N N Q K k Y I Z V W m 3 M I 4 i e a 9 J a J Z H K A z L m 4 V 8 8 s c g 3 o 6 C 7 V M 0 d 7 y I y w m H O 0 1 M P H H + A U k m L J e P q / r q C n d w h q E a 5 Y z q R W 3 e 7 O q d s y 4 j M B R A 1 X l m e g z f k + d u C g H r H o + s j S L B 2 a Z S f C 5 / v y 7 X i Q M H 3 s L + / U 9 I z T I 8 P I J L l y 5 j 1 a q V q K i o U H 4 j e b i c U z B b r M r R w j E 2 O o y c 3 H z 5 m J q a q T 0 c U J G g m b y Q 8 P 5 v E a Z t v O u Q N L c i R T K 5 F l e f N 4 Y r g z m Y m I e F s 9 g I + 0 u 1 6 S K c e S h M x B G H q c G g w 6 0 B I 6 z i Z h z U R K J o 7 h V n C g E T g y E R Y S K T H h 0 a x H s y D + 3 2 k B X 7 9 u 3 F 0 S P H p F Z 4 5 8 R J 7 N 2 7 G 6 2 t 7 V I r J J u J 8 T H l U e K o 6 z K 8 D g z f 0 j f i 9 Y z k n w Q 0 J 7 n + E 0 2 Y 7 g Y B o R E S W d S n J R E J n v f o 0 p F r m F D O P B j E f e v U V X q f 5 l q r o W N 1 P N B R f 7 z W J Z N p t Y t 7 R 5 s t U l v F f 5 s i 0 y u E 8 V h 7 D l a v W 4 8 3 3 z q E n b t 2 S H N w 0 6 Y N O H 7 8 R F y + U C K Y z I l r A 3 4 D C l K m O S A z x v e s c K I m 3 y c X g p n O Q / M 5 9 F s 6 X Z P K o 3 v P r u W J J U B T E 4 V C H 7 M g w 4 f h n k b U l 5 u l 6 / C g E L d A 0 T a l 9 m F i K A d M h 9 A Y z U M G X B I q v z d C v p R H u Y b q g m U y a Z 6 q w T N P v x v j / n w 5 6 2 d l Z W H 9 + n V o b G x S X j G T j f / 7 E Q S 6 / w Z Z w 9 9 S z s S H w R i / Y 3 u + y y S D N 0 e b z V K I H q t x y T U o r Y N P v 4 Q h d u 0 l 4 R y Q n h 6 / X 7 R S m N 6 b K 2 a m A S U L N Z 8 w E e h 7 M 9 q p z f 3 b W u 3 G K r o I y 1 a g u 6 N t O h J 6 N w i N i t 5 t 4 h a o Q X s a u k b v m G s s C 2 D e m U 1 G q m b 6 V t R m N N X q x U X d r u R 2 J R M K 6 x E x c K 3 C l D z T b p Y D W Z 9 e K J 3 9 8 f H w R F i v P / j 9 0 v x 2 + X + 8 O C b i N 1 c 2 l n l k 7 t 7 u 5 a 6 4 T T Z O T A y h j 0 x 4 4 B I T Q z w w M Z e D h t o v 2 T C w c L w l s b A 8 1 6 P I 7 h U u O X l u E N c h X Z i M 6 k S a l h Y M W t y t D B y G / e 8 l c Q t U a A k C B w L h D M V Z V l 2 0 5 f n j 4 n G 2 2 S + z p k 8 k k A m d C E y S 5 A B g a J 8 F Z P y 8 s s p a n I 4 Q W r / x 2 U s w Z T + G s c I / V 8 7 E R 3 p m p v J o d h L V G L x m z C S g 5 r c N j y S 8 i L 5 Q + X J c f 4 y W L R H r E 6 m J m X o V G g 3 m 8 g R d g n g C W v M l s S u 4 M M Q t U N p g h Z Z 8 Y d Z w N q K a b x g S J m G T R Z o O W 5 V E S p o 4 C 4 W 6 B s J 4 B L / D 9 Q E r 1 q 1 b g 9 H R 8 J w 9 T 9 Y T y q P 4 C Q S S N 6 t S Y z c J / 0 m F 3 5 e 5 e d d 7 T R g 1 1 E 6 v Q 6 l c E e e j X X M V v Z j M F g J G a r X v T A u A W Q i x v 0 1 k z G Y z L H q 3 N H + 5 B L O Q L N T 1 S I S 4 B U o f 4 W r y A q 0 v D Q o M S x c 6 l J Q l h s n J 2 Q 4 T b i 5 w 6 T E D F c z Z Y s Y 3 F / d K S k p x 6 t T Z p A Q o n J P J C R b w q z C L g o u 5 W q x C 6 w 8 I U 3 p Z e p 9 y J q g F u N D N n M H Z C h N X F P r k Q j A n r U Q W Y + O B Q s W 1 H G Y i M E q 7 S k n M T R T e B 7 m O J 6 j N X 1 h f a r Z 1 r r t B Q j 0 l t D C S w x Q c w g G g a g t S K t S + w y N u S I J Z x 0 G z S T c d 0 I g X O s X s r U B B Z g F a H n q h E / 5 U Y U G B 8 o r o c K B H y 3 D g Q q r V m q 4 c L Q x c R E 9 3 t a K s v E o e c 4 J g G h M r Y F U / J F 4 Y q j 7 f 7 o c H 8 1 8 7 Y 5 p V Q R L 8 n s H + X h S V l G H y 6 5 / G F + o O I / 2 h z 2 C f 4 Z P K s 0 u P u D W U F h a + q c J 0 p N k y Q 5 h U 4 h U m + m C q E 0 + / K F F h I q y S n X Q H e y b Q F y k o L M T Y 2 J j Q V K f l e l U s H M p y Q C T c r o X t o X F 7 I J i B k p s X z D Z n x a 8 s h c + 4 U 8 6 R C E Y 4 s b t e h 2 U F i W s C T o J a W G 6 e D F z u 4 D j x v f p j l N q 8 e N v 3 L / J 4 q Z K Q Q P E m F 2 f 5 p 9 c e W P s y 0 9 o O o i 1 t m A 1 m U 8 + 3 V L p f f B 7 X x 9 h b g W Y Q F y c r q 5 d j 4 8 Y N e O u t g 3 C 5 o k f E W I o Q r Y R 8 v r 0 o W G w X i 9 J s H z J N A U w o d V o Z 5 m C R I f 8 G z 8 s / w u e / u w m v j r w m n 5 s N r 8 c t / R W y r M A X d 7 W w S m i + J g N K 6 r n T 7 a a w 3 M V 4 S W N O l y D 9 O 6 9 j o j g H X z Q f k M d L l b h N P p Z 0 0 4 + i F j k r z K t k l X Y k E 6 5 9 V I m B w N Z V J Z l e M f v 7 c f 7 M O 9 i 2 7 d G Y b c j o 4 7 A P A t t x a X E J D W W e w + K u C i e K e E L o H W 0 t y C 5 Z I T U t E 2 N Z N T 3 x e C l e e G 8 e v v d 8 P s 5 s O K G 8 M j L M E u E C N 3 + 0 8 P O b h o w z l j v i g b l 8 c / W Z Q n G 5 X N O C T h j x u 9 R j F D 5 i c j T g / U Z c G o r h U A o T 1 0 1 o k t 2 P w k T o Q 1 A 4 t L 0 Y G K m b L U D B c T g V 4 W 9 y O C K v W z G N a D y O V K x I w k R N S h 9 J S 0 V V t Y y M 0 m 8 q s A Y H c s b 3 3 k R z l R n f X f 5 t e R w N n z B p u f 4 W K k y E n 8 + A B X 3 M R 6 p c c s J g W l G E l 0 7 D Q E g s Y e q b S J N R V Z X Q S 9 v W 3 K A 8 C k J h 6 u v t V o 6 o s Y A 8 a 0 D + v a H Z 6 E u B m B q K T j 4 D B T T t t K F U m k l z N Q E W E p / X I w a k E 4 X G U V z o S E O e 0 S 4 0 1 S T W r l m j v C I x h g b 7 U V h U o h w l B 1 5 D D k J t V K 5 f D L i S s g p c + l K 1 P N 7 8 1 x 0 y Y s W o K c 1 Y C o K a / T 0 6 p Z O d h Z i R T c 3 k 9 b p h M i W u R T k 5 a j E J h b G t W m g T 8 d 6 R o A Z 3 u I L N L L U w I M X U I i 7 m O p 1 T G B s Z l k K U k Z W D 0 R E b i o p L p R 8 b a i F w D Z H j 6 J z S F z B S j u N i J K p A c c W b J s h i Y r i / A 3 q j S c z Y R h i F q a Y 3 m P B o j R + F m d H v V s 7 Q / 5 T / R 1 r 0 Z b k G s 9 o X m t F h G 3 L z C x D w u u D o v I z M u q 0 Y c q Q J r Z k m T V g V / h X M 7 K Z J S F g i w r 6 D c y F U o K j F V C j w s b S Y S s + 4 X n 5 P Z p M z j 5 O N c N i 7 Q 8 u N n g C W F a X J x j b R C I 0 S L 2 Z m G C X a G p j F J k w k v 6 Q a 1 W U l y C / I R 1 5 W O o x G I 2 7 0 B w W C A z H S L D i R 9 w n 4 0 y I P S v t 4 c p q 6 z E Z O X r B 0 Q 2 c Q s 3 X 5 o 3 j 2 O y P o / u 8 1 M 4 S J M A t F 9 f O G x O C d q z B F Q l s 5 T W H i + m H j Q P C c m h U T a t 6 x b m 1 E W C 6 s j i V 5 Y l J Q o V n L h O g e u x U t U Z q l s F M u 1 7 k S X V 6 5 n 5 k h U M w U X + z k Z f h k P t 2 U k m X A M c A q V 3 Y J 4 h l m L F z q N s r I o N M j f K d A A S b y I 6 + L O D S 9 J x Y S u z 2 Y M 8 i 0 n 1 d u B E P e A b 9 P + G r y 4 T R j w t x j X 4 u O Q T c K Q z T B f F F z 4 L j Q T O 1 F z T M i B v q x F r P M 4 + S i e a j W q h b m H 1 u L q S H 3 s d E R + T 9 Z V u j D E y u c 0 i 9 c W x L u k 3 H d s M + u l 4 n E D 1 V 6 p B l L s 3 O x I 0 0 + q m t 2 8 l m A k q J 7 A m d x + n w q L C d h d J L N 5 j P N w T 4 E b I J Y n e N F d f 7 M 9 R c t 7 D 1 B P 4 W N X R Y S V h O b L R Z Z t k 1 H / V u n J v D s w F / D t / P v Z d 8 G L T 6 f V 1 Y b z 5 d Q k 4 9 o z T 4 S a 9 E 7 G i P D Q 0 J T R e 7 i p E J L I V J m B 8 / z 3 i x m f 0 p W Y z O x d a k I E w m E 3 C y W 2 T P t h b t P 8 E Z y 0 4 M d Y h K J J U y E K T M U p s 7 2 F u X M w s D e F o S p X O w Z / v f P W e H f 9 f d S u 2 r X 6 L g u l g x h I t Q I 2 z S N K 6 l 9 t C a d X f h v i Q q T 6 n N q u 0 p x 6 Y F t B r R E S 5 P i + c U e n E h b S o K k w u 6 r 1 E p a 6 E v x P j L V h x G r R K i o r I F t a F A 5 W h g Y 2 m f d k O q v m A z B B 6 1 D d 3 y b i S T 6 d L R K u G C r Q m F i L w a V h o H E 7 S 8 K U 0 Z m 9 g y N P t D X I 4 Q 1 v u t N M 5 y C v p h J b G Q t I q i V Q p G V p F Z / w t q Y T V I K C o s w l a R k 2 V C 4 h q S u l W U J k 5 T s q H P L G b t d s y j L 7 5 F M t t b M 9 J m n N B l L W 4 R f c / 1 / b F O O o k O N E q p V 2 J R m 2 D Y k H x c W l c r / e 7 o 6 Y B v s F 9 f Q I R 8 P C 9 N w W E x S f D w y Y h M T 1 o B M w 4 p T 9 u 5 b l q x A R Y I B i T G X L q 5 u r p G w p q d L E 2 Y h U B d m 8 9 M D u N w T b L 1 G 0 5 S l 8 6 r Z l 5 G R 3 I 5 H 2 e Y A N i u F i t Q M 2 n L 2 y / / n f f C M 9 c L e e l o 5 E x k K / Y U u v U x K V s n K y k F + Q a F c d K Z v y D W o 8 s p q F B S V i G u Y I R / n C z 8 r X 0 x S + a U 1 S L M U w W C y 4 k y H S W b g L 2 b m n G 2 + W G F 7 Z P 4 Q d W a N Z t N H I l q a z 3 x h u z G 1 5 J 4 a l F 9 N X c Z g d T I j l 2 z O m Y w N 5 L T w c 7 i 7 X 6 R e g A G / V 2 i M o K A w r 6 9 v P G 2 6 v 7 p K e u O P 5 f 8 D 1 b 8 t + 2 g k i u w 1 o v w a q 5 B v D n B 7 n O D x Y m R a o D I t a T A b k z t I 5 o v d 6 Y f L k / h N i g Z X 9 O k / M c u D p e T 5 G T 6 k i z G c a G E a h U p G c 5 J I 6 C I y C z W 5 r Q z h m h A H P D c 7 Y H 9 2 w q g l s 1 g c 7 s S 6 F C W K m r 1 h / / 0 + 7 F g W I V k 4 4 E d 6 8 4 u Y X P F h 5 U Q w / B + p q S W v u / Z a 8 2 9 U f U b u P r K h 3 B 0 x + r i Y m B a o T T V m V B b c c Y D v F Z P 2 M a Q L 0 8 r h c K B p 2 I I u W / g a x n z g 2 g k b n X C d h b 0 v u N q v j X b F y / i 4 G N x J 3 H c q N D 2 H C 6 3 8 n s y t Y x o S / T 8 1 v E 6 Y 8 M o O S i z V q N V E K 6 l 1 E 9 G 4 M f H 7 c O n L d f J h 5 h 9 e w I q a 2 O F w F U Z T T W K + Y X Y E / T K r G F Y M O J R m e 6 V p y c J F b o H D e 6 D C k P 2 p d r P M x 1 z M 3 J c C R e f f 6 / O h z 1 2 Y d I E i N E 3 Y l Y h / O J c M G E K / 1 9 A p L y i M b c 5 1 9 f R j M F A V s 0 E L u 1 C N O n X Y o 9 n z a T 6 M X n s F H v s A C r d 9 Q p i 5 y k k F d r 1 S m 7 S o h G q Y I u G v U q g Y h o 8 G e z a u F R q Y E V h G G r V r i I u N p H x z u z 2 Y l a 3 + P x / S M 3 N Q U F y G k r J K 5 U z y 4 S x I B 5 i + S m W O T w 6 C 3 f 3 7 8 f z g B 5 R X x A d b Q S c L t o m O B a O A x 6 7 Z 4 H W 7 Z s z s o b D H R 6 T M h L m S u / 6 9 K H o s X J j 6 J 4 L r V N p d F U N r q s i g + K 7 c W I A a K J r m Z O Y 5 m 9 V w q 0 9 G O V n Z U C a 0 G R N u F x t h G u q l F 3 + O k Z F h Z G Z m y v 4 M 7 K 2 9 Y c N G v P C D 7 + G 9 z z 2 P 7 3 7 n 2 9 i w c R N O n z q J J 5 9 6 B u 3 t b S g v L x c X X I f m p i a s X b c e 7 / + N x A a m F m q o j I w M a f I 1 2 s w L o q F U O N O z e 5 B T f M S H R p 7 A E 2 3 P Y b 1 t t f J s O M y c M H B h V R l d f h 9 L J 8 R I C B l t H P y z B S 1 Y E G j Q C l F A C K c u P C w u P 1 P p y e C 2 V q M k z 4 r 6 5 Z V i 8 F E I I 1 s U 3 P S a 2 9 L Q z 4 q W l P r q 7 d c x 2 P c r / N 6 O r 8 G n v 5 O D 9 w + / + z I + 8 4 P n l K P 4 Y F r S q X a T 9 O m 2 i G u a p X R k o o B x 4 o o F t d P G 8 j t R C P 4 m r x w r s J m e p H Y u X i y E C d S b B 9 7 A m d O n M D 4 x L h 1 v v R g w n / n s 5 3 D s 2 F E 0 N t z G m T N n s H n z Z p m i z 0 F P f 4 e a y e l y S m e 9 I L 8 A f / r p z 8 r z c 0 E X E H 6 D y Q i X 2 4 N L H d 4 F F S j S f v U I n t m + D K 8 c P I + P f X g / T M b o m Q j c r C 1 Z a U j M e 8 v J z V O O o h P q q 7 H v 4 N C Q D W 2 t b V h Z X 4 / S 0 i I 4 n W 5 x v S 0 y i + J q p w d d 4 + Z p j c f o Y K Q W Z w d / W Y M 9 O V P I q H o / p p b / i y x o v L V f / J 4 v A M e W A 9 j + w e D E w s 2 z b w 2 Y p v f O n R T a P V g d H X x P R u g Y q W M N W q Q u s r G C D N R Y T A G L Z H L T 5 + K 2 p 9 z i j Y G X x c J 9 5 0 P d b Y F i k M L s H 0 b / k A N b 1 p b F r L D l g q X V m i E e 8 Z I l f p P V y B z p 6 m h F Z X X Q 4 Y / F 4 E C f r C k K h V r w + o k a r P E 6 0 V R 2 H P 3 9 w r 8 a c 2 E s U A R z R h 7 s t m 5 U r 3 0 c V o t J t n Q z C + W n j b D 9 5 W t f w p + n v 4 T y x w / A q 6 + A 4 6 k 6 W D 7 z D G 7 f u I K 1 n 3 t H e V W w a W m s 0 g s m z z I B l h k R h e J 7 D g + P C t + 3 B J N e t j b Q w S V u X 7 T a O Z a h q O t g F E W 3 + C y + k j V Z b K F 2 s c s o t L P w 4 x a R T / X A C x Q J T Q q N h r p W 1 N r S h L p l K 5 S z s W F 2 O N e 9 m P F e L G Z w d W d y u 7 A A M r O y 5 e O t V 7 f j y Z z 9 + H r 1 f 5 X H 8 c D t b 7 Z d 3 Y F c v w 8 / q T 8 j P 8 f r F n 6 K M a g R 2 G C m 8 9 Y p 5 J e v R G 5 h u d B U 7 p i 7 o p s u / z P S J j r x k T X 9 + H b B P 8 M k / s 0 G S z Q q M u y y k D A n N 1 e a 6 i r B 7 r 6 x Q + D s W 0 H z l O t t 1 F a c b L z + A A r S m X k e k B n w j H I u p i D F 4 v m m C 4 j W s Y 6 F X 2 l 8 S W G i e R s P b M f F b A d u E a o d 0 F x 3 0 v J o 5 i P K o / j g X H 5 g z S v 4 Y d 0 x X G y Z E m 8 4 J o W J g / L k + d O Y E s 7 H 8 k 1 7 x A R g w c 3 T v 8 K 5 t v C J K c B 9 q 4 Q f S G z L f g e j 2 7 + M N m 8 7 3 p h 6 U 5 6 L B T P j s 8 1 u v P b 6 6 7 L z b V t 7 O 3 p 7 e 5 V n g 4 m + s 0 F h I l y L o g D y P r i 9 a c E O V u K 5 F W I i o t A t J l I C J e i O s 2 W W N q r H D G p t / U + i T D r u 9 E 1 n E 5 b 3 5 U c P B E Q T X n v v G H I z j N i 1 x o w c 0 6 S s P 6 L P 9 P L 6 P 8 I 3 T L v k a 1 j 0 9 + 7 9 T + L y m c O y t Z q K 5 6 1 f I v 1 / / R W y v / k 1 e W w S P p f J Z 8 W P G l / D c 9 b 3 y n M v f m B Y / u S 4 D 8 k f w n U u Z k y s K / X A O d q F p 5 9 6 N z Z s W I + 6 u j o c v T 4 g X 6 N C z c P 8 v E z T z O / / r p A c Q h U 1 c 4 X 7 D X N i u D F g k F s Z L S Z S A i V w O e 3 S J 1 E T V K M h I 3 o K s h v S L J G 8 W M y 2 5 q R F K 3 x a m F n B o j z 6 f Q + v z B N + T L f s 6 1 B s K M L 2 r M e l K c s C v j X l O n z y t / b i w N t H 8 d K p M d n R t 6 H q C X Q c f w U / q O g U P o p O L h g f + r w d t 1 8 S g 1 2 5 D O Y s P T J L D R g z 7 Y X D s B E D E + w D w f Z n Q Q F p b G i a 7 m i 0 / f O / x t d f u g 2 v m v o g Y K Y H s / 6 Z V P I u Z Z f 8 j e V u G S I P b T 0 d C v 1 N / j D / c j E R 5 k P p X H 3 Q T T X B 0 P N N u F d 9 U 0 w z w T L r / r 4 + l J S W y s i e a i s z u s f w e j K 5 F z 4 U 1 0 m 4 Q M n t P V l W z q Y p F B i z N T 0 s W q m N u r W 3 N K K 0 v G o 6 e y E R o g U b I h G p g 6 1 T n L N E 6 W o 7 M T 6 O r O x s u W j N H V I I F 0 6 v d P l x 4 8 S / Y + P j 7 0 F l c T q 6 R g 2 y N 6 D a T p s w e m 8 b 7 h f 3 O F M m s j J s z / K L v M M v w 1 t Q g s n N 7 5 K v Y / / 4 k Z F R o Z l q 5 T F N 2 D d e f w v P P f 8 e e U x a h w 1 y k 4 B R Z x q 6 R 4 V w m g M o E 5 / H f o V L p Y d E K G E a i s I U s C 6 H z t 2 H t P F z 8 t z P f v p j e Q F / 9 M M f 4 L 9 8 5 U v 4 + c 9 + i p / 8 + N / w u c / + G f 7 z F / 9 K v m Y p k J G Z J Q a P T g h J J f I K C i O G / t W w u e / k 2 8 j / 6 E 7 Y b T P N H K L V d N O P N R q Q / 3 O 7 0 X i h 8 I Q S T Z g I h e l a l x d O 4 U f p 3 T Z U C / + N O y M + v S 6 A b f s / h I a r J 9 E 5 H L z 1 7 F b L n e h V u B T G T k 8 U J j J h d + D m z R t S a f V l 5 E k / 6 e b N W 7 h 8 5 Q q K i + + k I l F b F h T m o b n X I Y W F 4 X K 2 Z q M S p z a q K / D J j a 0 Z F V y q w k T C T T 6 / U M 3 6 D L h X / i M C 6 S v l K S 4 s c q N n p 9 O J K 5 c v o 7 O z A 0 c O H 5 I D 4 / H t O + R r H g R Y i W p R 9 t z V P 7 Y X O k s 6 C i q q M W w L F h 9 S S J g R r l 3 U n X 4 s / l c f z 7 b o G 0 r k K t 2 A u C e R f R G a S l a r B Q Z n F y p L c l G v 2 Q F l Z Z E f + W U r Z R k K t T L 9 H G 1 z H h X e W 2 6 1 O m I b R k 1 N H X q 2 7 k N a W a W w S L J k h s S 2 r Y 9 K L a b l k Y e 3 4 O 0 T 1 6 X A c C f E t Y r m Y 7 / 2 s 5 3 G m G t S S 4 W I Y X O d e 0 g O g I B x 9 m b 7 y e Z e m H y r S r y o y p n 9 c 1 R T K h a s 7 G U x 4 m x Q C P M L Z n 8 d o W l Z s y w 4 u W n h o K c J m p M T v k C s b i Y d u r B 7 s s 2 E A d s 4 / H 4 f 9 m 3 I j L j P F B X p D w 8 0 4 Y n N B a g o C X 9 v d o P t 6 + l E T V 1 w 6 Y A 7 h X A r I + 5 e 7 x X P 7 d + U M V 3 K 8 S A I k Z Y I c 5 O 4 o K b C e y J M 9 4 r C 9 P j y W 4 w x s i h U O I P H g z m B 5 p S 5 U Z q e U N O x m C 8 S F C b q Q W 1 f C K 7 n s N R j c 7 U e H t f U j L K P y + 0 e / L 8 D t / C v v 7 i I 7 7 5 8 V f h S 7 j B h Y r S R W p q B i O A C N 2 S G + A U h v M y P 9 H n c S D P o c a H L L L X S g y Z M J E y g J t 2 T u N Z 7 F S 9 e + s n 0 u g t h U I I w K K G S j G T Y + 4 F Y m Q B a u E X O b D C w E Q 8 j I 8 E S 8 X i I F f S I V Z f F v 0 q b v 8 t u U M y b M / t H k Z t p n j b 1 q J E u n D u L h 9 c v x 3 t 2 b 8 L + n Z v w O 0 + v D T 6 p g W b i s D B p C b 8 T B U Z b b q F L 0 8 M o f E z m 3 3 G d 6 k E k z O Q 7 0 X I M N X m 1 2 P m P W / H D 3 / 0 J t i / b J Y M S G z d u x r l z Z 3 D x 4 g U 8 9 t j j s p 3 V o Y N v o 1 C Y N x / / x O + L 8 + d l 4 I L R n t z c X O m k M s x 8 9 c p l N D U 1 o b a 2 F p s 2 b 8 b J k + + g u r o G j z 6 6 F d t 3 7 J R f Q s v d N v k 4 q N R C v t m I p 4 V X P G U Y p K e 7 A + X C / 4 q K G O X d w l c 1 W c z w e r w o q 4 i e f U / / N j R R V t U O j 1 Y F F 5 a 1 n D 9 / Q W 7 y r d N b h F 8 8 i X O N E 2 i 5 e Q k f / e B e W M z R B a G t u V G u x R W X l s k d 8 r k j f 4 q Z h E 1 v t K 1 L c 8 r w 2 n 9 6 G + X Z w Z s 4 W 1 D i x o 3 r 8 j m r 1 S o c 2 R a 8 9 u q r U p M 1 3 L 4 l / I Q C G S 0 r L C r C 8 P C w b I U 1 J g S v o 6 N d v v e 9 R r N s E p X / / L p d d n O N p 5 9 E N B M s l G D W W g y E O V c h J h 6 G 1 h l 9 j A W F K d o i c + i 2 N j Z x D w o L C 3 G i S Y d v / u h 1 v H n o F L z 6 D H z i I / t j C h M F q a y y G r X L V w g / M g d u W I X J G M f F e 8 A I 0 1 B 2 l x 3 t I 2 1 w e 9 3 Y V L E Z 6 v 4 + d 4 t 7 E Z T g O g z X Y 0 J R t c 0 / H Z / E 6 7 d d e L a 8 F 5 9 6 J t w U 4 g V U x S P e 9 a V k l 9 G 3 t z Z N B w l I 2 4 A L j r E B V J d k i + / U K z S x H l k 5 e T j T l Y n B / h 7 o x S S 5 a X U N V p d Q 6 0 b / H m o S L 0 1 Z V b D V P E R G 8 1 g U S J M x R Z B U c q z g 0 W p h F o X M 5 E T t 8 8 A L 9 I H v j e D F j + V F L J J j f 2 9 2 J m L 5 A v s + c L A x N Y k a n C Y i o + Q s c a c m 8 f s D 0 n R k b 3 J 2 / 5 E l I d z g Y J Y W Y a H 7 L G n R 9 p p Q 0 Q o A U T c k I M z k V v f v 7 e 3 u F O Z k c D v S S H A 3 j Y m J M a G V 8 t D t L J L p Q f 3 j Y h K J U L u V I l q U b 2 w Y v s 5 m 5 S j I U g 5 K s D 1 z J M Y V M 4 o y 9 O 8 f j y x M J E 8 4 + y w x + O U 3 L s i B T c 3 D T A u a d R Q i m s x c v 6 J w 8 Z i P K 6 t r 5 e v 4 e G i o X 3 m n 6 H C v W v 5 Q A N g L v a + n C 7 0 9 n V I 4 a Y K F M i B e q 0 X b v V W 7 G b b a t T Y a H j E R U E O 5 D H k y 6 4 K 7 U 6 a E K T p h G s p z 7 g g C 1 n S M f n Q 7 8 n 9 6 A Y a V 6 x c k K F F R U Y G i o m L s 2 f u E / C I q 9 0 J D M b + M p R W h j I h Z X b u j R C x e / N o 5 n H 6 x B X 9 7 9 k P Q G 4 P z V L w F i R Q S Z m d I M 5 D q T P x M m 4 R C y / n F j 3 o + d F E 4 W r O Y 0 H W u a F v f N D f c x P L 6 6 P t n s T E l s y Y e x B D 4 X A j T U A E x C I x 1 a 5 D 5 Z 3 8 t V F A w O 3 k h g h K D g 4 O y M v h + g J t H R 2 K 2 Y I C W D 3 7 5 E f y N R p i I W r o + G 2 y u T 0 H R C 7 O P o f n p x x Q g c a y e p + C F Q m F i m 4 J Q Q o W H 9 y c U C m 3 d 8 n p p D n K X w Z v X L s v g x o h t S G r B I X G P K E y L q W L 2 X h O u o R q u w H f z A v w T o 7 B + 6 A 9 l e s 3 d 5 F 5 o K F a y 7 l V 2 t d f S 1 9 u F 0 n k 0 i 9 G 2 / Y q F u o P h X O H E F q B G 0 / h h / X 3 i P U v v v C c 3 P K D p p m q 4 7 s 4 2 4 c P V T B / T s m D V r T X d i p y c f I y 4 L f C N t c t m O S x x T x E f Y R r K W L 8 R l v d 9 H O k f / f R d F 6 Z 7 B U u 0 L 3 S F V 6 h S m O i 3 z J W 0 G N E z L f o Y G 2 r H A 4 W C 5 q U W b d v m 9 t Z m V N U s k 5 n j 3 O Z 0 R J i D Z R X V 0 8 I k V J X M Q a R f V 1 B Y A p t t A A 6 X T g Z X W v o j 5 w u m i E z E O 0 6 V p R Z 7 q S z l o A R h W s 7 7 v z s i 1 5 u 0 F J W U o b O 7 R b Y Z + 5 2 h j y l n 4 0 N b P x W L 0 N K M h B E C M f m t b y g H i s Y S P x M T 4 2 h t b k B N 3 X J 5 n o 1 b m E n O k L k 2 Z M / C Q + 3 C c X F J O Q p M w W h l t y N 2 7 m K K m Y Q J V M e w G 1 e 7 p v D 5 F 7 s x O h l c m 5 m t f K O p s R E / f O H 7 + P p / + 6 p s N 6 Y V u s W E Q Q y y T F O 4 v 5 B X H s x 8 K N E n t m t g 6 L 5 I 0 W B g Y T 7 4 G q / B + N N v o e N C s L E / G 4 U y 8 p c l B I I + U i i M R N 6 6 f k U K H Z N 5 c / J m 5 u x R c 2 V l Z u J a n x F u X 8 p / S o Q w g X K 4 f F h W a M K m S g t s 9 m D 6 f T x B C Q r c w E C / 7 M 0 3 O j L 3 0 v B 7 y a f e V Y J v f T i 4 3 6 2 W T F 0 m j p S 8 h T 8 Z / n 3 l z B 1 o Q n E d i D 7 J x P i Y 3 K a l p 7 N d + i S 9 X R 3 w + 3 z S 4 a e f x G v I 7 V t 4 L L d 1 6 e 5 A t z j W i d v A d a P e n i 7 5 P H 0 v + j M 8 l r 8 v / u f v h 5 p 1 K v p V G 5 F 5 q A 3 V W 7 b J j I Z 0 T b O U S H D B e v W 6 j V J w o m X G j z t 1 s l Y q R W K E B S U a + p 2 y 8 4 z d 5 c e q E g t y r H f 3 o t 6 L o I Q W J p B u q Y y u W T i 4 G e I m g Q B 3 4 o j u J z G i a T T F 7 h 5 E w T J b r P K 1 T P t y C a H J z Q 0 X a h V m K V i s V m E F 2 O F 2 B V / b L 4 T P O T U l A w o M l d M n 4 y R I g e G C M v / n D w X S Y m b + 3 p Q 4 7 x O v 0 c t m m 5 w Y f c K / 4 p q U T 5 z n k g h z 9 U 5 2 p M f d w C Z F k I i Z E l 5 f Q N j Y Y t 6 8 B 9 f y X g s U 2 V b t m m 7 k G I m 2 l k b U R q h P C o U C M p s f F S q U 1 H D c O y k a 0 e q o / H 6 v e K 9 g u D 0 W / E 7 i K k s f S u d x I W C M v k 7 G n u Q n W l M R v k S I O L 0 a 9 P d G m O 4 X T n e Y Z S p R N C h M N N G 0 e 8 l G g m b f 7 M y 8 0 M 5 Z 3 p M Z G J F w 2 B 2 z C h O 1 K w W c i 7 w Z x 9 9 A 1 t H X o B + 1 K c / O h D t o p I Q p c c I F y j U u D O h 2 6 J p f Z W d H 5 W Q 4 k 8 r 2 m E s p 0 q e F W 6 7 E g o u + V q U c P h q z l X p E I j s n u r l H a M J F g i a b C h N a t a j H N F X p m z F 6 5 9 j x F B x b 9 8 J u s k g T j y F 1 F f Y p T / l P c y P c 5 B v v B C x 5 0 L e 8 A n / l d g Q y K 2 U U 7 8 S J Y 8 K J 7 k Z F Z a U U o u 6 u L l R V V + P 8 u X M y r W j L w 4 / g m f c E + 7 n N h / v B 5 N P C L j 3 c 7 C y S x p 6 t j D 1 0 z 6 d I 0 H + h f 6 N l R J h 9 2 T l 5 c p C r G o m D n g L K d T G G 8 r V w c 4 e 8 v D u C S P 9 K 2 + 8 h 9 L i r s w 2 V V c F u R S o M Z j B z o m U 0 f U b T l h S J E T 4 N s 4 + U w Q p f 7 V P C v g 4 u D l 6 + f E n e E E b x z p 0 9 g + b m J t y 6 e V M O B q b + c + / Z t r Z W e U O W G r L B S I d J b n B G f n 7 F K d e q x J 8 + a z R N O + t H I 1 S Y C F O R a L 5 p z T s K E 8 P w O V J w Z v p 3 2 S H J s Y w M E t 5 K v 4 f + 8 M z b T G F q a r i p H A W Z c B t x p D U r J U z z J F x D c a Q I s 4 + 5 Y w F T U K B u X L + O I 0 c O 4 Z O f + i N 5 c w 6 8 8 T q e f O p p + V y y u d 8 0 l J Z 9 K 5 2 4 M H k N n 7 V / G g V p + f h R 5 v d l / m I 0 u G n z f L M g I j E 8 N C A 1 G P 0 4 T m J s e a Z F L d 1 g 1 1 f y 7 A s 5 M G e E C 4 o 2 Y f b t B k u I m K a Y C x G j f P e S + 1 m g h t q v o 9 L a j 1 O r T 2 O z Y x P c 1 9 x Y s 3 Y 1 y s v L I t Y q U a P E 2 k g t k r k X D z T P t A G I n q 5 2 m Z e n o r 7 v g T 8 Z Q 8 0 e E 1 Z 9 M L L Q U 4 N O e s 2 z 7 u G U I n 7 C B I p R 1 Y k e N x z 9 H p R t S R e a K n j D O z s 6 p M + k Q v + A s y M j W c n s H n s / C x R R 2 3 K x N s i g Y 8 N K B x o a G j A x b s e K l c u E + Z U t / S Z G 0 7 x e N x o a m 2 G f s E t t t X n z J u T k 5 s j r x g E f a o r F y 6 j w m X I V n 4 n m X W h x Y q i g R h N c F h q y 8 W S K 5 B E m U I P X J 5 F Z Z M K h L 3 X h s c + X I n + l Z b o e 6 q U X f 4 Z N m x / C t a t X p N / U 2 9 s j q 0 2 5 2 R p 3 O X z 2 2 e f x + u u v S i F r b 2 v D x k 2 b Z R t h L j K 2 t j S j R f x w Q f H 5 9 7 0 f r 7 7 y M l b W r 5 L 9 D e g D v O / 9 v x H 8 Q v e 5 Q K n 7 8 1 K g 2 O q Y 7 B J C J s R H l l E w G 8 J m G 5 b X g M f M I N m 3 7 w k 5 q N l x l b 5 Q f f 2 K O W k m F W o W t T R E K 1 w q o W 2 a o w n U 6 X a z 3 G Y n R f I I m y L p y F o K 9 N j 1 1 Q o Y 0 4 N P 8 + Y N D g 6 g q 6 t T p h 2 9 9 N K L a G l u Q l l Z O f r 6 e l F Z W Y V G M U u f P X s G x c U l c j C 1 t L T g + P G j 8 p g R Q v 4 u h X D 5 8 u W y 1 s Z u d 0 h h a h W v u 3 j h v D R j F g N q 2 y z u Z q 7 C N B 2 a Y N T U e X l 5 W L F i O d a u X Y O H H 9 4 i h Y l w Q P N c a W k J T p 8 5 K 8 / N F W 0 G v F a Y K D i E r b x Y O K j C z 6 Z f x d 4 S h N k W X J y 2 c y / U F E k l T E N 5 J / 3 S 5 K N g 5 a 0 0 T 5 t 8 W h 7 U o I R K T Z 4 X K 4 u 8 c k M x 7 m v E S / T E y v h a k Z F X X 3 0 d T z / 9 p D T 5 b D a b E A Q x a R k N y M 2 J r 2 M S B a O o e G b o f M i u R 6 7 F h e N t G X L n Q C 2 r i j 2 o y v X h l P C V H q u + s 9 i c 0 l D J J x W U m C O q U B 1 s t M h S l 2 0 1 b r m D e T z Q D D x 2 7 A R 2 7 t y B 9 v Z 2 1 N R U C 8 3 f J f + n D x Y N f s 6 p N v O M L V 6 4 k d t q p X c 5 b y S j d b H I F t + R W 4 Q S 9 k A / 0 p z y o Z J J Z K 9 Y q C d d Y G b a D I M S W h i U o G m 3 V D M l Z o M 7 7 N 0 a M E r N x D r C 8 5 3 x T 0 b s u f H M M 0 / J l g C r V q 2 S x + v W r c X h w 0 e j r u U N 2 N N w q M k S t l 8 S 1 8 f Y 7 4 E / R + M Q j n F X G s a m g u / B 4 E q c N Z A p 4 i R M Q 6 V 5 B s V Z w D R x D K 6 s / Q g Y s h M K S r z 0 0 s / R 0 H A b e / Y 8 g b L y c v F 7 m + Q H x c t i 0 V C E w 3 J f v X M 6 W s a N z 7 j B 2 V w Z H R v D 1 O S U 8 E 1 n 9 v V j K p B 9 l l S o R N h a 5 U K 2 V d 5 2 n O 0 0 C Q F L S V W y C L + S A Q / 8 + j x 4 z a u n t V Q i Q Q l 2 M p p 0 O H D 6 1 E m Z q r R U s Z r 8 e K j C P d 3 j j j M 9 E 2 r n 0 x 2 I P l R 7 e 8 e M r T s H h W + U T G E i w v 5 Q H g F b K u 9 k c z z I C d H J I k x D 6 X z j 4 m d C C p P P W C m u c r g p 8 6 A H J V Q o S M z z 4 y 4 W 3 L W c J p l K v D v L h 0 I z + t a t W 0 K z b 5 Q C e r Q 5 6 K M l k 9 A g C i c B s 4 H r U s F j P p / s z 3 x Q C J v 6 A v p s + E 0 V 8 J n r I g o T W S h h W m x Q O 1 3 q N u F q r 0 l q K H a g V Z m r p m I / Q 5 Z i 9 P f 3 y y 1 n F m J g 8 z 3 P h T S l U Y W J p I R p 7 k S 0 J b i e o a 5 p p J g d r k N R g L S 7 n X N j 5 t E 5 + i a P v e s x u a b F y N 9 g + z X l b H J h p 1 t O C C m S S 9 g d b 7 e 5 c a r V g d / 9 b h t G H H c W W 7 X 1 T 4 u 1 C c t C Q y 3 F E n r i F Z f u n H D 4 L / c k n i f H h V h u D F 5 W U 4 + i m v X K 2 e T z T u v M E H y K + R P m Q 5 1 r n 0 R 9 s R l / 9 + Y A P r w l B x s r 0 3 H p 0 k X 0 9 v T g 1 y / / U m Y 4 r F 6 9 W q Y V s c 0 y O 8 I y G + L Z 5 5 6 f c 2 6 a l s X k Q 4 V S l u P D O u F T a c 0 9 + i P c f 2 o u m U b s F c j 2 Z g u F 6 i s x 6 0 P d L Z 7 b 3 4 w 7 g 5 / J 8 3 x N q n N s / E S 8 W 1 2 j b j y 1 N g u l 2 c H Z l f l p F J 5 3 P / k 0 H t q y B S f f e U f m 5 f F / P p e T k y P / f 9 D p H d P j n T b z j I A E B y w 7 r 8 Y q q b 9 X q L 6 S K k x E F S b C 8 7 M J k 3 b / 3 h Q R N B R x e Y M z k 1 F / 9 2 e m x a y h V A o z / S g R P z f 7 9 T A J X 8 o p f B V e y d 0 r X D C k x T 8 A G w Y N 6 B h J f j 1 V s u G W q q n u S E E i a i i z Q X d P h G m p M G R P w / U + g 9 A A O i l M h G J 0 u C m x N B + X N 3 n m H i d I B k p 2 L r u j P V k w S W 3 K H + 0 G 1 o l C Y c o w + 0 P a z T y Y h N 8 x 5 x g C t l t I u / 4 j w H e n s a I 2 K M F e c r x B 0 V D T k l K E k 0 j k b 3 l h 8 s z o d C E w Z V k + H G u 5 4 9 + d F O Z p 8 1 B Q A 7 6 r 1 o U d d S 6 U Z M 1 u E W j 3 l 1 J x u N J S F b + C c J N v 6 C a Q U Q q c / l v o N v w e A g W r Y w Y l S k q K Z L / s + v r V a G x s k L 4 V s y e y M r P k a 5 g x U V 1 T g 6 q q a r z x x m s x N 6 w m S 8 H k i 4 V J j N 9 d G i 0 x G 4 m s Z 1 n E Q C 8 R Q l O Z 5 4 N J m J Z H W 8 x y I w Q t W S Y / J t x B o U 4 3 + j H p u S P g 5 d k + r C 7 x y I 5 H N / q N 0 H k 9 y P j G M v z f z 3 8 A H z P + o w y s p F Z T Y h M 2 X Q b 8 Y g B b c o B t X 4 D f H N z I K 1 Z Q w u n y y A L B m 9 c v y z 5 1 R w 4 f F k L G j Z Y z 8 Y t / f 0 k I V 5 / 8 f e b / 3 W 8 b V t 8 L a v M S m y D i j Q 6 y 2 + 2 O Z S 6 Z A W 9 V U q F C h Y m o w k S 0 w k R 6 h C C 1 2 g w y W k k z 8 L F / e A o r 2 + y 4 7 T 8 u n 0 8 J 0 + y E a y g W Q k 2 y + a E 4 n Z F Y c 3 y j m B U 9 E W 5 i I i x 1 D R V t P 9 9 Y q C U i s d g p h E l r i j H a O D n H c H d t v g d F G X 6 4 x G T Y + u V t + I u / W o 2 v W Q / J c g / i m p q E e b 4 7 h i x R w j Q U u H 9 q R n H C w i Q R 1 z t N l 5 r G Y s G W Z I m G 0 B 8 X / k 0 s m O U e 6 t d o Q + G J 0 j Z s x N l O M 6 5 4 a j D x l T 5 8 x X R Y C h N 7 F O 5 b O Q X T w K H p Y E a K m Y Q J V E D 8 s 3 m H 0 O J q l o 9 V 1 C A D d + D g j u S R 4 E V n Z I v l 7 A x M p I j M 4 S a L z F K I F 4 a l S 8 V g D g 0 E 8 T h L a D t t y Q i v O 6 u A 9 X O Y 2 K K t y 3 O x l + F + 9 i j s H 3 O j o O D O v s M U K k Y L I 6 H u j j p 3 0 V 5 8 h G d K O M 6 g z F S O D 7 Y / i 3 + t / D 7 W W z b F l S m x a l X i Q Q n m C / 7 6 5 V / J n h O / + Z H f x p Y t D y 9 5 k y + U g n Q / 6 g o 9 y I 2 x O Y G W 6 3 1 G V O f 5 Z l Q H a 4 s 8 j x w + h v z V T 8 L h j 9 2 E M x p 1 + V 4 s L / T K f Y c 7 l e a e K k y r o s A 6 B 6 7 C n f u w c n Y m F C 5 m d 1 z p N Q k f L n i O P p 1 L P P b P 0 x 1 Y D I T N S Q a 9 A Y W G I n y l 9 G t i Z g l e 0 H g y J a 5 e T S w o 0 d f b K z d F 5 g 3 K z c m F b W h I f t a D h k 0 M v n M d Z r m I G w / r S j 0 z h G l y c g p v v 3 V Q X M s h e a 2 3 P P w Q A o a 5 + z e t w w Y Z W Q w V J k J B G X e b o g o T Y V b I x e 4 7 w s R w / Z S X u 9 o v T W E K D R q F a S i H 3 4 F + T x + c g S m s M q 8 R p k P 4 h V 1 I H j Q N F Q r D 3 h S a W O t 8 W m h e H 3 z 7 E H b s 3 C 7 N c a f T h Q 6 3 8 H 1 S z V f u C r V C o 7 e J S U g l T E N l p G V g m X k 5 1 l r W 3 3 V h S g H 0 T + h l V I 8 / 2 h 0 w W G p B 3 + t m v 3 E 6 4 k e / 9 u T J U / D 6 / R g U G o p Z 6 i N j D t j G U 8 G C u 4 V W m E j E X D 4 x 7 X F B S t h / d w o M m S m R n p 4 u 7 X W 1 v E A L S z q 0 5 3 i z W S y n w t + z W C y y q 2 o s H n Q N F S 9 b q 1 2 w 9 b a i s L A A W V n B H v T 0 S Z u a m m W D z Y 0 b N 8 h z W j q E G X e j y w + D K d X p a K E I E y j d S D 9 0 w q 8 x n n k T 7 j 0 f Q C A j O 6 6 g B H f f 4 N 6 6 7 3 n 2 O d k l 9 s y Z 0 + J 1 a 6 S P V F h Y J P 0 m r / C l 1 q x d J 4 M U 0 Z q 3 p A Q q f q z D 7 + D h z e v E R B U U E H Z R c r n c Y U 1 e G P W 7 c u W a 8 G E 9 W L 5 i B V q 8 9 W J S j B L S S z E v w q + q u O i B 3 C J 4 a l Z B N x W M H s U T l D A a j S g q L s a / / e g F j I + P w 6 F o J D 7 / 2 q u v 4 P S p U 7 I L 0 j v v H F / S z V v u J i O W j e i d z J A Z E b z m h w 4 e x r V r 1 3 H + 3 E W M j o 7 B I a y K 6 z d u 4 O L F y 9 i 7 d z e e f G o / 8 k q X p Y R p A Q n X U O M 2 Y d 8 J s 2 7 K A X / l C i D G 7 h G h N N y + L V u L 7 d 6 z V z m T O C k N N T c m R m 2 w W o z Y t d o M v 9 u O a 7 f b M T L Q g T 1 7 9 8 B i N k s z n c S T d Z F i 7 k T 2 o e 4 h K Y F K D i b v M D a W u 2 U T T S 1 q s i 2 7 N L m V V K J E Y Z 4 g h T L D 5 E 9 6 i 7 P F z n 1 3 N R j c o D C l + l b M D 7 c h H 2 2 T x c p R O H M V J r K t f E T 4 w 9 6 I w v S g B + v D r k h n / x g O X 2 7 H + 7 7 8 E 4 w 5 7 n 7 4 l b t E D P T 3 y f / v B z w + P 3 5 5 3 Y a D Z y 7 i V z d s + N m B I 8 o z 9 z 8 s d L z a o 8 f P j / f D 6 f H L 4 0 T R r o c V Z v i x J r 0 Z v z w 5 F N z 0 T b z d m m I P C s R 5 l Q f d m g w z + c 4 1 9 K C 2 O B e f / d a b + O P 3 P Y y t q y t x 5 P A h G Y p 9 8 8 0 3 s H b t O t n n f M f O X e j u 7 p K h c U Y A 6 5 Y t l 3 2 5 X S 6 n 3 B v 2 k U c e F c 7 w B X n h m 5 s a k V 9 Q g J q a W u k 8 s / u s y + n E u X P n s G v 3 b t n c h W 2 z P v b x 3 8 N g X 5 f 8 Y q T H V X j P T b 5 f C G E K i L / L H w j u V X v o 1 z / G 3 / 7 Z H y D D O r e + e 3 e b Q M C P T X n d 6 O / r R 2 N j E 1 C 5 D 9 l 5 0 T f a D m V F o V f m E b L W i l H E s d E x j J v r h T n p E X 6 Z 8 i K B a k r y n L b M Q / s a n i / P 8 a J n L L 6 s k M V I x C l r b N K F / 7 h / A 8 r z g z t B 5 A g 7 / P i x o 3 K 3 v D O n T 8 n B / 5 1 / / b b c y P q d E 8 d x + / Y t m Z P X I P 7 n f r y H D r 6 F w a F B u T v 5 6 O i I j P A x 2 s f N r v m a i x c u I D s n B 5 s 2 b Y L b 5 Z I R Q 6 Y r 3 Y 9 k e g f w x d v r k Y V R f P H W O n y / 5 p 9 g Y C 3 5 I o E R v e L i I l S u 3 I g P f P D 9 e P 7 R L L l e F S / M B K A w k e v X b 6 K 2 r h a D D v H 3 h 9 h 2 a v a 5 W l Z f X + S V G R + 7 l 7 n k u f V K 9 s c w f 3 c J E z E o 4 f J Q n e t g o E 6 P A n P y e n t 7 s W r 1 6 u k I U j K 4 3 z Q U p 9 W q E / 8 B k 8 U 7 k d n 7 J h x F 2 z G 0 9 n P K k 4 s H d i d i m X t a w I s j R 4 5 B X / 0 0 v I H g f S v K 9 M n t e S 5 2 m e H T y B r T o D a U B c v w m T N 4 8 O A h P P P M 0 z j c n C 7 f i 3 l 6 i e L 2 6 n C + y 7 R k W 5 P d d 1 G + + 0 6 g l h j L 8 q Y w 0 n F R 7 q 4 4 5 t Q h y x y Q i a z c P K 6 + y A N r 2 i S O 3 X R j / + Z s Z G s y 4 K n V J i Y m 5 A 4 h V V V V 8 w o + X O w 2 S k 2 V u D j e / 4 S p I L 9 j C M 7 2 U x h 8 9 S / h 9 8 Y u b E u x + G g c N K J h r A Q H m y y y M J G 7 H V K Y S L P N g A y j D 9 W G h h n C R G i F Z G V l 4 s q l K 3 M S J j X 7 n G w u d 6 M K 1 + T e x E u N M A 0 1 2 X Q Y p o I 6 d H 1 z L 4 o / / B 2 k r 9 g 7 5 6 A E s y I G B g Z k r h n r p a I 1 Z t G S 0 l B 3 l 7 o C D 1 p t m p z N h l / g i T 0 7 I u 7 s H 8 x s P 4 y H t m y C 1 c q 8 T K O 4 1 / H l B X I z O F W A L l 2 + g s 2 b N s r H L U K I + b N U C N N Q A a G V 9 D k V q P 7 T s z D m 1 8 l z X B y c S 1 C C 5 Q S H D x 7 E y P D w A 9 2 Y 5 X 5 G K 0 w k v f 7 9 E Y W J c G P u X b t 3 y D S z q S k n b t 1 u Q E N D o 5 x I m b P J P M J I 2 B x p M 7 S R w x F s S U e W F X h l R f B S I U x D + T 1 O u H s u C S / W A k v 5 Z v m i S F B w j h w 5 h E 9 + 6 o + S 0 t N c J a W h 7 j 2 7 l z t h j D M Y 1 y G s l Z s 3 b y M 7 O w s d 7 Z 3 4 y G 9 9 W H k m M r R Y i o v D F 5 x f e f U A 8 t c + B / Y k Y R b G + F R A L l c Y h P A u J l J B i R R h z K X 5 C v u M 3 B Y a K 1 L Z S C i / + t W v 8 d i 2 r S g u C Q o W S 4 O O H D m O Z 5 5 5 U h 6 T K 1 e u o m 5 F P X Q G i 9 y o e 7 E Q b v K J 6 c H W O Y 7 W i 3 3 K m Z n o I / T m p n 8 1 b L N J E y / F 4 m d k D j t + M A p o D W k t F r r e R d O Q G m 3 t 2 t U 4 e e q 0 r C 7 m a w 4 d P I J 3 v 3 t m Q n V X V z e y 0 s 3 I N A W k g E 9 N j C j P 3 N / o f / M P v v B V P i j N N S A 7 X Y / b x z t h y T D i 7 5 7 / K d b u q U F u S a Y M S t B 3 e u G F 7 + P q 1 W u 4 d u 2 q r L F p a 2 2 V N T Y / / e m P c e D A 6 7 I 5 S 2 t L i 3 z t K 8 K n Y h 0 U S z o S Y d I + r j w C J n z p Q v U v H f t 6 M c D 1 K q s Y x L n K p t b x k q b T i X F x D b W 1 t c o Z N o w 5 i t v C x 2 p t b Z N l J Q y 7 s 1 l P s F 5 L J 8 1 E M j g 4 i D r + n m Y 9 k + d o G r I g l Y v / T R f f g r F w r f L s / U v E q S i v I h t / / I P n k c a 4 q o C Z E p x 9 r g k 1 / P p r r 0 5 n P V y 5 c h k O p T H L x P g 4 L l 2 8 I B u 1 0 E H l D 3 2 s F I s L t o J j V 6 X E 0 c m E W Q Y r V H b v 3 i k D W v v 2 7 c W z z 7 4 H W 7 c + K k P v 1 E r N L a 2 y A p x R 4 v X r 1 + H I s R P K b w U p E J O x n Q n S 4 r X H T 7 y D p 5 9 + E s W Z c / l e d x P g / w M t d y o l 2 A g L 5 Q 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 N a m e = " R a w   M a t e r i a l s "   G u i d = " 3 1 6 e e 7 5 5 - 2 e 9 a - 4 a 1 7 - 8 e 3 3 - 5 4 0 d 0 4 9 8 0 d e 7 "   R e v = " 1 8 "   R e v G u i d = " e e 1 7 b d 0 4 - c 9 6 6 - 4 a 4 6 - 8 a 2 4 - 7 4 5 7 a f b e 5 1 b 6 "   V i s i b l e = " t r u e "   I n s t O n l y = " f a l s e " & g t ; & l t ; G e o V i s   V i s i b l e = " t r u e "   L a y e r C o l o r S e t = " f a l s e "   R e g i o n S h a d i n g M o d e S e t = " f a l s e "   R e g i o n S h a d i n g M o d e = " G l o b a l "   T T T e m p l a t e = " T w o C o l u m n "   V i s u a l T y p e = " P i e C h a r t "   N u l l s = " t r u e "   Z e r o s = " t r u e "   N e g a t i v e s = " f a l s e "   H e a t M a p B l e n d M o d e = " A d d "   V i s u a l S h a p e = " S q u a r e "   L a y e r S h a p e S e t = " f a l s e "   L a y e r S h a p e = " I n v e r t e d P y r a m i d "   H i d d e n M e a s u r e = " t r u 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3 & l t ; / C o l o r I n d e x & g t ; & l t ; C o l o r I n d e x & g t ; 1 6 & l t ; / C o l o r I n d e x & g t ; & l t ; C o l o r I n d e x & g t ; 1 7 & l t ; / C o l o r I n d e x & g t ; & l t ; C o l o r I n d e x & g t ; 6 & l t ; / C o l o r I n d e x & g t ; & l t ; C o l o r I n d e x & g t ; 7 & l t ; / C o l o r I n d e x & g t ; & l t ; C o l o r I n d e x & g t ; 8 & l t ; / C o l o r I n d e x & g t ; & l t ; C o l o r I n d e x & g t ; 9 & l t ; / C o l o r I n d e x & g t ; & l t ; C o l o r I n d e x & g t ; 1 8 & l t ; / C o l o r I n d e x & g t ; & l t ; C o l o r I n d e x & g t ; 1 9 & l t ; / C o l o r I n d e x & g t ; & l t ; C o l o r I n d e x & g t ; 1 0 & l t ; / C o l o r I n d e x & g t ; & l t ; C o l o r I n d e x & g t ; 1 1 & l t ; / C o l o r I n d e x & g t ; & l t ; C o l o r I n d e x & g t ; 1 2 & l t ; / C o l o r I n d e x & g t ; & l t ; C o l o r I n d e x & g t ; 1 3 & l t ; / C o l o r I n d e x & g t ; & l t ; C o l o r I n d e x & g t ; 1 4 & l t ; / C o l o r I n d e x & g t ; & l t ; C o l o r I n d e x & g t ; 2 0 & l t ; / C o l o r I n d e x & g t ; & l t ; C o l o r I n d e x & g t ; 1 5 & l t ; / C o l o r I n d e x & g t ; & l t ; C o l o r I n d e x & g t ; 2 1 & l t ; / C o l o r I n d e x & g t ; & l t ; C o l o r I n d e x & g t ; 2 2 & l t ; / C o l o r I n d e x & g t ; & l t ; C o l o r I n d e x & g t ; 2 3 & l t ; / C o l o r I n d e x & g t ; & l t ; C o l o r I n d e x & g t ; 2 4 & l t ; / C o l o r I n d e x & g t ; & l t ; C o l o r I n d e x & g t ; 2 5 & l t ; / C o l o r I n d e x & g t ; & l t ; C o l o r I n d e x & g t ; 2 6 & 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 D a t a T y p e = " D o u b l e "   M o d e l Q u e r y N a m e = " ' R a w M a t l ' [ L a t i t u d e ] " & g t ; & l t ; T a b l e   M o d e l N a m e = " R a w M a t l "   N a m e I n S o u r c e = " R a w M a t l "   V i s i b l e = " t r u e "   L a s t R e f r e s h = " 0 0 0 1 - 0 1 - 0 1 T 0 0 : 0 0 : 0 0 "   / & g t ; & l t ; / G e o C o l u m n & g t ; & l t ; G e o C o l u m n   N a m e = " L o n g i t u d e "   V i s i b l e = " t r u e "   D a t a T y p e = " D o u b l e "   M o d e l Q u e r y N a m e = " ' R a w M a t l ' [ L o n g i t u d e ] " & g t ; & l t ; T a b l e   M o d e l N a m e = " R a w M a t l "   N a m e I n S o u r c e = " R a w M a t l "   V i s i b l e = " t r u e "   L a s t R e f r e s h = " 0 0 0 1 - 0 1 - 0 1 T 0 0 : 0 0 : 0 0 "   / & g t ; & l t ; / G e o C o l u m n & g t ; & l t ; / G e o C o l u m n s & g t ; & l t ; O L o c   N a m e = " H Q   C i t y "   V i s i b l e = " t r u e "   D a t a T y p e = " S t r i n g "   M o d e l Q u e r y N a m e = " ' R a w M a t l ' [ H Q   C i t y ] " & g t ; & l t ; T a b l e   M o d e l N a m e = " R a w M a t l "   N a m e I n S o u r c e = " R a w M a t l "   V i s i b l e = " t r u e "   L a s t R e f r e s h = " 0 0 0 1 - 0 1 - 0 1 T 0 0 : 0 0 : 0 0 "   / & g t ; & l t ; / O L o c & g t ; & l t ; O A D   N a m e = " F a c i l i t y   S t a t e   o r   P r o v i n c e "   V i s i b l e = " t r u e "   D a t a T y p e = " S t r i n g "   M o d e l Q u e r y N a m e = " ' R a w M a t l ' [ F a c i l i t y   S t a t e   o r   P r o v i n c e ] " & g t ; & l t ; T a b l e   M o d e l N a m e = " R a w M a t l "   N a m e I n S o u r c e = " R a w M a t l "   V i s i b l e = " t r u e "   L a s t R e f r e s h = " 0 0 0 1 - 0 1 - 0 1 T 0 0 : 0 0 : 0 0 "   / & g t ; & l t ; / O A D & g t ; & l t ; O C o u n t r y   N a m e = " F a c i l i t y   C o u n t r y "   V i s i b l e = " t r u e "   D a t a T y p e = " S t r i n g "   M o d e l Q u e r y N a m e = " ' R a w M a t l ' [ F a c i l i t y   C o u n t r y ] " & g t ; & l t ; T a b l e   M o d e l N a m e = " R a w M a t l "   N a m e I n S o u r c e = " R a w M a t l "   V i s i b l e = " t r u e "   L a s t R e f r e s h = " 0 0 0 1 - 0 1 - 0 1 T 0 0 : 0 0 : 0 0 "   / & g t ; & l t ; / O C o u n t r y & g t ; & l t ; L a t i t u d e   N a m e = " L a t i t u d e "   V i s i b l e = " t r u e "   D a t a T y p e = " D o u b l e "   M o d e l Q u e r y N a m e = " ' R a w M a t l ' [ L a t i t u d e ] " & g t ; & l t ; T a b l e   M o d e l N a m e = " R a w M a t l "   N a m e I n S o u r c e = " R a w M a t l "   V i s i b l e = " t r u e "   L a s t R e f r e s h = " 0 0 0 1 - 0 1 - 0 1 T 0 0 : 0 0 : 0 0 "   / & g t ; & l t ; / L a t i t u d e & g t ; & l t ; L o n g i t u d e   N a m e = " L o n g i t u d e "   V i s i b l e = " t r u e "   D a t a T y p e = " D o u b l e "   M o d e l Q u e r y N a m e = " ' R a w M a t l ' [ L o n g i t u d e ] " & g t ; & l t ; T a b l e   M o d e l N a m e = " R a w M a t l "   N a m e I n S o u r c e = " R a w M a t l "   V i s i b l e = " t r u e "   L a s t R e f r e s h = " 0 0 0 1 - 0 1 - 0 1 T 0 0 : 0 0 : 0 0 "   / & g t ; & l t ; / L o n g i t u d e & g t ; & l t ; I s X Y C o o r d s & g t ; f a l s e & l t ; / I s X Y C o o r d s & g t ; & l t ; / L a t L o n g & g t ; & l t ; M e a s u r e s & g t ; & l t ; M e a s u r e   N a m e = " P r o d u c t "   V i s i b l e = " t r u e "   D a t a T y p e = " S t r i n g "   M o d e l Q u e r y N a m e = " ' R a w M a t l ' [ P r o d u c t ] " & g t ; & l t ; T a b l e   M o d e l N a m e = " R a w M a t l "   N a m e I n S o u r c e = " R a w M a t l "   V i s i b l e = " t r u e "   L a s t R e f r e s h = " 0 0 0 1 - 0 1 - 0 1 T 0 0 : 0 0 : 0 0 "   / & g t ; & l t ; / M e a s u r e & g t ; & l t ; / M e a s u r e s & g t ; & l t ; M e a s u r e A F s & g t ; & l t ; A g g r e g a t i o n F u n c t i o n & g t ; C o u n t & l t ; / A g g r e g a t i o n F u n c t i o n & g t ; & l t ; / M e a s u r e A F s & g t ; & l t ; C a t e g o r y   N a m e = " P r o d u c t "   V i s i b l e = " t r u e "   D a t a T y p e = " S t r i n g "   M o d e l Q u e r y N a m e = " ' R a w M a t l ' [ P r o d u c t ] " & g t ; & l t ; T a b l e   M o d e l N a m e = " R a w M a t l "   N a m e I n S o u r c e = " R a w M a t l "   V i s i b l e = " t r u e "   L a s t R e f r e s h = " 0 0 0 1 - 0 1 - 0 1 T 0 0 : 0 0 : 0 0 "   / & g t ; & l t ; / C a t e g o r y & g t ; & l t ; C o l o r A F & g t ; N o n e & l t ; / C o l o r A F & g t ; & l t ; C h o s e n F i e l d s   / & g t ; & l t ; C h u n k B y & g t ; N o n e & l t ; / C h u n k B y & g t ; & l t ; C h o s e n G e o M a p p i n g s & g t ; & l t ; G e o M a p p i n g T y p e & g t ; S t a t e & l t ; / G e o M a p p i n g T y p e & g t ; & l t ; G e o M a p p i n g T y p e & g t ; C i t y & l t ; / G e o M a p p i n g T y p e & g t ; & l t ; G e o M a p p i n g T y p e & g t ; L a t i t u d e & l t ; / G e o M a p p i n g T y p e & g t ; & l t ; G e o M a p p i n g T y p e & g t ; L o n g i t u d e & l t ; / G e o M a p p i n g T y p e & g t ; & l t ; G e o M a p p i n g T y p e & g t ; C o u n t r y & l t ; / G e o M a p p i n g T y p e & g t ; & l t ; / C h o s e n G e o M a p p i n g s & g t ; & l t ; F i l t e r & g t ; & l t ; F C s   / & g t ; & l t ; / F i l t e r & g t ; & l t ; / G e o F i e l d W e l l D e f i n i t i o n & g t ; & l t ; P r o p e r t i e s   / & g t ; & l t ; C h a r t V i s u a l i z a t i o n s   / & g t ; & l t ; T T s & g t ; & l t ; T T   A F = " N o n e " & g t ; & l t ; M e a s u r e   N a m e = " C o m p a n y "   V i s i b l e = " t r u e "   D a t a T y p e = " S t r i n g "   M o d e l Q u e r y N a m e = " ' R a w M a t l ' [ C o m p a n y ] " & g t ; & l t ; T a b l e   M o d e l N a m e = " R a w M a t l "   N a m e I n S o u r c e = " R a w M a t l "   V i s i b l e = " t r u e "   L a s t R e f r e s h = " 0 0 0 1 - 0 1 - 0 1 T 0 0 : 0 0 : 0 0 "   / & g t ; & l t ; / M e a s u r e & g t ; & l t ; / T T & g t ; & l t ; T T   A F = " N o n e " & g t ; & l t ; M e a s u r e   N a m e = " F a c i l i t y   N a m e "   V i s i b l e = " t r u e "   D a t a T y p e = " S t r i n g "   M o d e l Q u e r y N a m e = " ' R a w M a t l ' [ F a c i l i t y   N a m e ] " & g t ; & l t ; T a b l e   M o d e l N a m e = " R a w M a t l "   N a m e I n S o u r c e = " R a w M a t l "   V i s i b l e = " t r u e "   L a s t R e f r e s h = " 0 0 0 1 - 0 1 - 0 1 T 0 0 : 0 0 : 0 0 "   / & g t ; & l t ; / M e a s u r e & g t ; & l t ; / T T & g t ; & l t ; T T   A F = " N o n e " & g t ; & l t ; M e a s u r e   N a m e = " S t a t u s "   V i s i b l e = " t r u e "   D a t a T y p e = " S t r i n g "   M o d e l Q u e r y N a m e = " ' R a w M a t l ' [ S t a t u s ] " & g t ; & l t ; T a b l e   M o d e l N a m e = " R a w M a t l "   N a m e I n S o u r c e = " R a w M a t l "   V i s i b l e = " t r u e "   L a s t R e f r e s h = " 0 0 0 1 - 0 1 - 0 1 T 0 0 : 0 0 : 0 0 "   / & g t ; & l t ; / M e a s u r e & g t ; & l t ; / T T & g t ; & l t ; T T   A F = " N o n e " & g t ; & l t ; M e a s u r e   N a m e = " F a c i l i t y   W o r k f o r c e "   V i s i b l e = " t r u e "   D a t a T y p e = " L o n g "   M o d e l Q u e r y N a m e = " ' R a w M a t l ' [ F a c i l i t y   W o r k f o r c e ] " & g t ; & l t ; T a b l e   M o d e l N a m e = " R a w M a t l "   N a m e I n S o u r c e = " R a w M a t l "   V i s i b l e = " t r u e "   L a s t R e f r e s h = " 0 0 0 1 - 0 1 - 0 1 T 0 0 : 0 0 : 0 0 "   / & g t ; & l t ; / M e a s u r e & g t ; & l t ; / T T & g t ; & l t ; T T   A F = " N o n e " & g t ; & l t ; M e a s u r e   N a m e = " P r o d u c t "   V i s i b l e = " t r u e "   D a t a T y p e = " S t r i n g "   M o d e l Q u e r y N a m e = " ' R a w M a t l ' [ P r o d u c t ] " & g t ; & l t ; T a b l e   M o d e l N a m e = " R a w M a t l "   N a m e I n S o u r c e = " R a w M a t l "   V i s i b l e = " t r u e "   L a s t R e f r e s h = " 0 0 0 1 - 0 1 - 0 1 T 0 0 : 0 0 : 0 0 "   / & g t ; & l t ; / M e a s u r e & g t ; & l t ; / T T & g t ; & l t ; T T   A F = " N o n e " & g t ; & l t ; M e a s u r e   N a m e = " P r o d u c t i o n   C a p a c i t y "   V i s i b l e = " t r u e "   D a t a T y p e = " D o u b l e "   M o d e l Q u e r y N a m e = " ' R a w M a t l ' [ P r o d u c t i o n   C a p a c i t y ] " & g t ; & l t ; T a b l e   M o d e l N a m e = " R a w M a t l "   N a m e I n S o u r c e = " R a w M a t l "   V i s i b l e = " t r u e "   L a s t R e f r e s h = " 0 0 0 1 - 0 1 - 0 1 T 0 0 : 0 0 : 0 0 "   / & g t ; & l t ; / M e a s u r e & g t ; & l t ; / T T & g t ; & l t ; / T T s & g t ; & l t ; O p a c i t y F a c t o r s & g t ; & l t ; O p a c i t y F a c t o r & g t ; 1 & l t ; / O p a c i t y F a c t o r & g t ; & l t ; O p a c i t y F a c t o r & g t ; 1 & l t ; / O p a c i t y F a c t o r & g t ; & l t ; O p a c i t y F a c t o r & g t ; 1 & l t ; / O p a c i t y F a c t o r & g t ; & l t ; O p a c i t y F a c t o r & g t ; 1 & l t ; / O p a c i t y F a c t o r & g t ; & l t ; / O p a c i t y F a c t o r s & g t ; & l t ; D a t a S c a l e s & g t ; & l t ; D a t a S c a l e & g t ; 1 & l t ; / D a t a S c a l e & g t ; & l t ; D a t a S c a l e & g t ; 0 . 5 & l t ; / D a t a S c a l e & g t ; & l t ; D a t a S c a l e & g t ; 1 & l t ; / D a t a S c a l e & g t ; & l t ; D a t a S c a l e & g t ; 0 & l t ; / D a t a S c a l e & g t ; & l t ; / D a t a S c a l e s & g t ; & l t ; D i m n S c a l e s & g t ; & l t ; D i m n S c a l e & g t ; 1 & l t ; / D i m n S c a l e & g t ; & l t ; D i m n S c a l e & g t ; 0 . 5 & l t ; / D i m n S c a l e & g t ; & l t ; D i m n S c a l e & g t ; 1 & l t ; / D i m n S c a l e & g t ; & l t ; D i m n S c a l e & g t ; 1 & l t ; / D i m n S c a l e & g t ; & l t ; / D i m n S c a l e s & g t ; & l t ; / G e o V i s & g t ; & l t ; / L a y e r D e f i n i t i o n & g t ; & l t ; / L a y e r D e f i n i t i o n s & g t ; & l t ; D e c o r a t o r s & g t ; & l t ; D e c o r a t o r & g t ; & l t ; X & g t ; 0 & l t ; / X & g t ; & l t ; Y & g t ; 2 1 9 . 4 0 0 0 0 0 0 0 0 0 0 0 0 9 & l t ; / Y & g t ; & l t ; D i s t a n c e T o N e a r e s t C o r n e r X & g t ; 0 & l t ; / D i s t a n c e T o N e a r e s t C o r n e r X & g t ; & l t ; D i s t a n c e T o N e a r e s t C o r n e r Y & g t ; 0 & l t ; / D i s t a n c e T o N e a r e s t C o r n e r Y & g t ; & l t ; Z O r d e r & g t ; 0 & l t ; / Z O r d e r & g t ; & l t ; W i d t h & g t ; 1 8 2 & l t ; / W i d t h & g t ; & l t ; H e i g h t & g t ; 4 2 4 & l t ; / H e i g h t & g t ; & l t ; A c t u a l W i d t h & g t ; 1 8 2 & l t ; / A c t u a l W i d t h & g t ; & l t ; A c t u a l H e i g h t & g t ; 4 2 4 & l t ; / A c t u a l H e i g h t & g t ; & l t ; I s V i s i b l e & g t ; t r u e & l t ; / I s V i s i b l e & g t ; & l t ; S e t F o c u s O n L o a d V i e w & g t ; f a l s e & l t ; / S e t F o c u s O n L o a d V i e w & g t ; & l t ; L e g e n d   D i s p l a y L e g e n d T i t l e = " t r u e " & g t ; & l t ; B a c k g r o u n d C o l o r & g t ; & l t ; R & g t ; 1 & l t ; / R & g t ; & l t ; G & g t ; 1 & l t ; / G & g t ; & l t ; B & g t ; 1 & l t ; / B & g t ; & l t ; A & g t ; 0 . 9 0 1 9 6 0 8 & l t ; / A & g t ; & l t ; / B a c k g r o u n d C o l o r & g t ; & l t ; L a y e r F o r m a t & g t ; & l t ; F o r m a t T y p e & g t ; S t a t i c & l t ; / F o r m a t T y p 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1 & 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0 & l t ; / M i n M a x F o n t S i z e & g t ; & l t ; S w a t c h S i z e & g t ; 1 5 & l t ; / S w a t c h S i z e & g t ; & l t ; G r a d i e n t S w a t c h S i z e & g t ; 1 1 & l t ; / G r a d i e n t S w a t c h S i z e & g t ; & l t ; L a y e r I d & g t ; 3 1 6 e e 7 5 5 - 2 e 9 a - 4 a 1 7 - 8 e 3 3 - 5 4 0 d 0 4 9 8 0 d e 7 & l t ; / L a y e r I d & g t ; & l t ; R a w H e a t M a p M i n & g t ; 0 & l t ; / R a w H e a t M a p M i n & g t ; & l t ; R a w H e a t M a p M a x & g t ; 0 & l t ; / R a w H e a t M a p M a x & g t ; & l t ; M i n i m u m & g t ; 1 & l t ; / M i n i m u m & g t ; & l t ; M a x i m u m & g t ; 2 & l t ; / M a x i m u m & g t ; & l t ; / L e g e n d & g t ; & l t ; D o c k & g t ; B o t t o m L e f t & l t ; / D o c k & g t ; & l t ; / D e c o r a t o r & g t ; & l t ; / D e c o r a t o r s & g t ; & l t ; / S e r i a l i z e d L a y e r M a n a g e r & g t ; < / L a y e r s C o n t e n t > < / S c e n e > < S c e n e   N a m e = " B a t t e r y   G r a d e   M a t e r i a l s "   C u s t o m M a p G u i d = " 0 0 0 0 0 0 0 0 - 0 0 0 0 - 0 0 0 0 - 0 0 0 0 - 0 0 0 0 0 0 0 0 0 0 0 0 "   C u s t o m M a p I d = " 0 0 0 0 0 0 0 0 - 0 0 0 0 - 0 0 0 0 - 0 0 0 0 - 0 0 0 0 0 0 0 0 0 0 0 0 "   S c e n e I d = " 0 8 2 7 2 a b b - 1 7 9 c - 4 a 1 2 - b d b c - b b b d c 3 6 2 f 8 6 4 " > < T r a n s i t i o n > M o v e T o < / T r a n s i t i o n > < E f f e c t > S t a t i o n < / E f f e c t > < T h e m e > B i n g R o a d < / T h e m e > < T h e m e W i t h L a b e l > f a l s e < / T h e m e W i t h L a b e l > < F l a t M o d e E n a b l e d > t r u e < / F l a t M o d e E n a b l e d > < D u r a t i o n > 1 0 0 0 0 0 0 0 0 < / D u r a t i o n > < T r a n s i t i o n D u r a t i o n > 3 0 0 0 0 0 0 0 < / T r a n s i t i o n D u r a t i o n > < S p e e d > 0 . 5 < / S p e e d > < F r a m e > < C a m e r a > < L a t i t u d e > 4 0 . 7 8 1 6 4 6 8 0 6 0 0 7 7 2 1 < / L a t i t u d e > < L o n g i t u d e > - 1 0 2 . 6 4 9 6 8 2 4 6 7 3 9 5 6 5 < / L o n g i t u d e > < R o t a t i o n > 0 < / R o t a t i o n > < P i v o t A n g l e > 0 < / P i v o t A n g l e > < D i s t a n c e > 1 . 0 0 4 5 2 6 0 7 8 0 0 1 9 6 9 1 < / D i s t a n c e > < / C a m e r a > < I m a g e > i V B O R w 0 K G g o A A A A N S U h E U g A A A N Q A A A B 1 C A Y A A A A 2 n s 9 T A A A A A X N S R 0 I A r s 4 c 6 Q A A A A R n Q U 1 B A A C x j w v 8 Y Q U A A A A J c E h Z c w A A A m I A A A J i A W y J d J c A A H + P S U R B V H h e 7 f 0 H n G T Z W R 6 M P 5 V z d X d 1 z t 3 T E 3 f C z s Y J m 1 c r I Q m J J P 4 C A z b R I v + I B o O x g Q 8 b A w b Z G C Q B N k G I J G G Q B Q K l X W 2 a 2 U k 7 u 5 N D 5 5 y q u n K O 3 / u c W 7 f r V k 3 1 z O x q 0 3 z 8 n 9 n a r r p V d e v e c 8 7 z p v O e 9 5 j + z 8 l 4 B V 8 D / M 4 y E j k z K k 3 O Y p L H S H s R 8 i 7 6 W s p w W L + m n 9 J g O A V / s 1 w x w W K + 9 X k j G T P a X O X q q x r 0 6 8 7 l y 7 B m b Z j O m 7 C z s 6 g d F J T k K 0 e v P C w / W 8 H a f 1 v H Q 3 u P 4 q 9 + 7 p P V d z W U 5 R x h O X + H u y z n q 8 B k 4 p 3 X w J / Q j 4 R S 8 j m P d h 3 8 X i J n Q o u z o p 5 n i h v w 2 N r V e 4 3 I l w C z n G R p e Q k L h W 0 Y C q x g f K 0 X T + 7 I 4 a s T D h z o K 6 L L K x + q 4 u l x B 5 6 Q 9 / i 7 / B 7 P / / K C H Q 8 O 5 d V z g n 9 5 / z a L 9 j p T M O H U v B 2 P j e X w 7 D X g y d 3 A T N i C 0 U D t v M R S 6 p J 8 r 4 Q B 3 9 3 V I z x h / T 0 T p V I e F o u 9 + q o e j d 9 Y T J y v P t N w b e V Q 9 d n W 2 N e b R 4 + v 1 q e T Q S u 2 V / t u P W H G U t w C i / z I g b 6 C O n Y z s B 0 a u m 0 T S R n f J + f s M s 6 A J 7 Z n q 0 c 1 8 H u Z T F o a 0 Q O 3 r S J j / W v E Q b n Y M S H N U z u z u H f o e v W o h p 1 d B W S l k 0 b b S 7 B v Q S a 9 c 4 m 0 D G Z e P H F 9 Y x b T 4 Q 3 1 P C X H i U j a j F T 1 / c i C D B Y 5 T D L x 3 1 Y o S 8 d z o D Q j E w U B z 8 G H 0 2 G G 2 V / C j k A B y Z U M F m N W 5 I o m P H n t q b r z H 7 / 8 E i 7 P X V F E E x q o Y x y w J F O u Z E K p U l S f L h p + T r t 6 D S S Q j v P L N i F T 7 R w k U y g z r V 4 3 I p I 1 q 8 H d 0 d 6 G N n c J h X I R 7 x L C 8 D d 7 5 L p 5 N R d X r N q H B U / t z G F 2 w y r X o 7 3 m + U k m 4 t i 0 H Q X 5 n l W a M i Z t Q P I R L h k Q j 2 7 L Y X l 5 W Z E p L f d v J F N c P j s Z W U G / Z x 8 G v H d X + 4 7 / M 9 5 h D V u R i W j 8 R r 9 3 f 9 2 D 1 3 s r T I V s 1 W c a d D I R n U K 0 j Z Q F O + T Y 8 1 M O L M c s i M r 4 I e J Z E x a j m h S h o C U m p a 2 a Y U a O b 6 R M u K c / D 7 u M t V U h 6 b F p r b 0 I j h 2 S i m R S r 7 9 W D b W z s 4 C h t h K u r N n g c l z C 1 L o u t T T 0 + Y v w i A Q e b t U 6 5 t l J Z x 3 L d c n A v x M b M 1 h L j O D h U Z M a e F 6 7 M L 6 x Y W 9 y t d f W b d g t J N a x m D w v A 9 s u A 4 c D y Y R e z x 6 R W L V O S B c j c F v b 1 P O 5 q F W u U e s Q a j 0 U S w h N x v C B 0 g f U M Y I a i r C b 7 Z j 4 0 8 v q U m a r E l y / j 0 I x D 5 t 1 6 4 G 0 F Z b i J v T 7 b 7 w 5 E o J S l l h N W u C 3 J o U d b r i l b Q i + / 6 x o q I d F q 1 D g B F w V v C i E 0 U F i N U N W b p X n p X Z 6 R g j F s 7 W I 0 G n D I v L O A v w u T Z j 1 e w / g z L x j k 4 w k U a G S x v G p N h E n J i F g S o R l V c U 1 Q a U i n z J p g / a 1 Y C 5 i w U S w n j C N a B f B E p B r H p L 2 j 4 n A c c q g 1 g e 7 z 1 F B p 2 h s p w h y j k 0 d 7 x L B r w 8 p j j F + j u D / 9 e N G X F q 1 y z n K 2 N 5 R I y v b m e 3 Q X r U 0 l p d X 0 N f X q 5 6 / 9 j t t w G x E Y / Z d 3 Q W k M v v U c y P a R H K v J y x K Q r y 6 Z I e n O h B 0 c B A S 1 C R u R x y j H R f U j c 2 H r Y p M V 9 a 0 8 0 d y S + r v z U A y G T V e u V i p k o m o Y C V 1 R T 0 r V v I o 5 C s o L D q Q X i s g v l x A R z a D + E o S i d U U I k t 5 x N b L 8 L R 5 1 e c b 8 c S u J 9 R f X q c u w f X 7 W E 8 6 N j V q V i R 8 P B d T W k S H r u 1 y J S G G A S Q T B 5 8 R p + Z s m 2 Q i e j h A H I 5 N M s V l E B 2 f s c P r K M M p Y 7 p X p P J y v L 5 L 9 f b T Q Y l M b e e U w 7 q p 9 y 4 h H Y m 3 s 2 U D g c 7 s J p k U 5 K d 0 M l E r s 0 8 c Q m i a m r R K S C a a V 8 S r i z a c m K 1 J 7 0 R u 9 e Z k o h S S e y 5 I E / J h x M z G z c l E b K Q t G B b r h 2 3 f K s T K y Z j X B T D J k i m a 4 R N h T u y R s X F k J L d p A R E 6 m Q h + j W b 1 q 4 s 1 Y U Q T e V 9 P H p 1 C H G M f J v J m J O X B / i X i l i H M z y + o 5 1 + z h i J 2 d B Q w L A P r u m i I h a o q 1 c E b P N g n 6 l I k x c k 5 h 7 q J Q 8 P 1 U n M h f k k 6 Z Q D d / j n 1 u t N 1 E K t C w i H R G P p A 3 U T 1 a o P i i 3 g L G b h a a x 0 Y S s + J 6 T U s / W S S 7 2 k D d G l l E Q N 9 Q 9 V P a J g f T 2 F o p 6 f 6 6 k b Q T L V Z R D t K 2 2 f E d n v 8 2 i P q u K 6 h 5 j 4 5 o f 6 m Q h m 5 H j H z c v w t G a A u E 1 z t D v l t E y Z C Y m 5 0 1 I + S J L W u 3 D / / y R X K E d 5 M 4 w 0 q 5 Y h G o U + B Y z Z Z 5 H d q P l p M y P G y D G K + o t 8 z L e Y J J X s j t t J S R u T y O T j s D g Q z U 3 V k p 2 l H 8 5 X m I W H U m P q l N 7 8 L + m Q x M S N b q q 9 u H y R u S M y 1 i y s 3 k o r t w v b R Q V I b w e v j t b w k x O 7 0 l r F L L C g j S A y H 9 O 2 V V R v u 6 t E E M I n o q v 5 U 4 7 1 s d W + 6 R a K e y 4 N P I 5 H o G 0 M o u 1 z g q P h R g 2 L W P T 3 u r B 6 t g f Y l G + L + w Z y 6 g b C o z C 6 5 W S O u B B f g d 4 a r r 6 Q j N x 3 e B l S v l j e U j u f g a a k R i i a e 3 e x F l 3 t M v d Z u u o L L 4 + f Q 0 z m A 9 r Z O l K W 3 z P Q u G 5 C g V q G p J y j L R b a I 6 a R j 4 c o C v t z y N N 5 t e w p D X Y P V o 8 1 R L J W Q D x f h 6 r A j L l K s p U q g Y j k H m 7 m + b S 6 L 9 h g N F J U n V i 6 b x G w x Y b C l v l 1 0 p A t i n t o 0 8 5 T Q O 5 Q a a E W 0 f 4 d o r 1 z J j H i m 2 s s G P D i c h 9 8 g j R u R L 4 j A s 2 m S e U n O 5 b H n R O L L e c V f s I r f w I H Z F D f + 1 C a C 6 U k l B L o 9 u 6 p H a j A O x q 3 A c U S r h 2 Y V C W 3 U f L y m o r Q X 0 U g o H Y 3 m v w 7 e E 0 k 3 0 N K g E p v g m Q k n H h d B t V X Q 6 1 l 5 v 1 v 8 1 y E Z 9 / G N J X i 9 3 q / d 5 C P y w v q s D M j l m F l J 9 k a k R e J n 5 d 6 e E / + J 7 7 J z S 9 U G 0 X F X 5 8 0 H a i P Y I e V k / T k o T b v c 2 6 q v t M 9 E Z z P o 6 g 6 I t A y i J D p d X J y m 8 I k Z F Z H B 6 B P z y U g m 3 l s + 7 M P 3 9 3 / v L c l E 8 I r c n Z q W 8 p q K y K y J l p V / R j L p w Y y 9 3 U W R l g x G a G 2 y F Z k I k o l + A s F I H O + N 0 T 0 K K l 4 t T b g H B v J K G 1 G w G Z G p m q C N u L Z u x e L S 0 i a Z e B 6 X t M P k h g v B p F k N Z p K J p t z k h g V T 8 q B J u V F 1 7 m k B v L x g w 0 v i t 9 A y o a k b F s u B A y 2 Y d C K a c a v P 6 d D N L S O Z X q m a W C T Z a b k v t r f e + g 4 R x I w M 0 0 3 o M J B a J x M x 3 0 Q j 8 / t b R Z R 7 h Q D 9 8 t i Q 6 + R v b g V e B / v m j J h 9 j d D b 8 6 F t O U V 6 p 6 0 s Z P K g Y G 1 5 Y z S U j l Z n W W k g R o O a 4 b C Y e j R 5 r o m T 2 O 4 p i a Q w o c d X 6 3 w O t K X E R f W 8 z 7 t P m T g 3 w H C 1 8 a U 0 / P 3 1 n c b f p 5 l J b U W C E Z S 6 s J 5 X 2 m n Q f 0 A d 2 x q a 9 N N N H O L i l 2 a w 7 + u G h R b N 7 8 s I m m Q 0 6 H R b n s i I p e j q q r 4 w o M 5 8 e h 3 g A C 9 K x + / s K u L 5 S Q c e o T S V 8 + l R O y N I N B J S j y o S H F S 6 Y 3 2 7 e E 5 + h x q D 5 y t D M 0 N 1 0 E w 3 9 m c j k j I Q G W i 6 X R i t H W q i Z t Y P t d B A V Y C Q I B T e J O C c + P Z D b U U V k N g r g 7 4 Z a D I z E N M M w a R F f F X 6 p D T d a w G J q A h d T n P o Q k E 3 H Y m V l d U 3 R k P p i E q H N W o e I + h D M c r H c D o 7 p V N I R S f 5 9 L w 2 A I w D t i m Z B M m 8 w W E 2 t A X t b q r z h F x D u a I 1 A E l F t J X S 6 H L u Q 5 u r X 7 2 m M 2 / E W t o Y 7 j d h r e p k / 9 V 3 T u D 3 j 1 7 C 8 7 + a w t O / u r z p h N 4 M J J S R T I S z q 4 z L 0 v C h 8 b h 6 r Y d o e a 1 b I Z p b w V L y Q v V V c z C k O y Z + G n + O 7 S n W r U I z n 4 l v G c l E N J K p Y H j J v j R i M q R d 8 + P b t Q A G 0 d h H J B O F 5 K m 5 G 6 U 6 8 V r I R B j N u W Z k I m j a 6 e A g 1 4 N e 7 e 6 y 1 r 4 3 + c l G M h n H B S O E P J e R T E S r W C 9 G D a u T i e j t 7 X l j C U W w Y 5 u 4 K J v g w P + q m A Q p 8 S / G g z Z F A j q F l C j E g O / m G s R r r 0 1 8 + g f d y C U 0 G 4 6 / S X X O R l p O X V b H C B U 5 K 5 d E 4 4 h 0 r E 6 a x s K L 6 q 8 O h 3 l P 9 Z m m 6 s X L U s / D M 7 W B e f 1 L U e X M 3 g r l h k g d Q U G x V x q + f Y c f o Y U 0 e j I Z d Z y R q a 3 Q 6 u h V I e u b g Z E 2 + h M 0 / R i x W x O N o + N A b y 2 g Q 6 3 F K O u t Y D P 0 G 6 0 N g v 1 E G M P G 1 M G 6 s G q E R V j t 0 L q y D s G q k C L Y / 7 c F a U v j 4 L 1 d M D h D A U C z j + 2 u g 3 N v W 6 G g r B J t g v 1 r g a E J 3 x j o 4 c V G K d 0 I X j g n c h l R e 0 R s 0 R 6 f 3 m G 1 L 9 7 O v W U 3 b h y U f R 4 t f H 9 t + U G l M d w d b u m Y i m h C T Z o N 9 v U p 3 0 G H s R E Y Y B l s q Z d K O j h B r M M Y a S L 0 a z X f J E z M w d E h Q s D e J g L k / K 2 n A R p B k 5 j B D R 3 G N m a U z 5 g 1 0 C X a g m 8 z + E P T 8 m p D + J z 9 d H J O a 4 9 z y 6 I 9 U x r h J q q a i O D 3 P G L 2 G F E s 5 + W 8 p k 1 z 2 g h O m L I d 7 u 7 L K 3 N S R 0 z M J K M P 9 O S O 5 o E E I 9 T 3 p S 1 v 5 7 O N 2 N Z e x M H + v C I U L S J G P q n J 9 O k M m o U 6 O A 7 5 W z Y h E 6 c j b j V u d T R a O T q 2 7 v 2 v A d R C t 2 I 6 y c R M h X v F k S Y a p Z r K c K g 2 w M 3 Q M u J E m u H r K m h H R 3 L a n M D d Q 1 d R M U i l B 4 c K y m 6 m j z T Q 3 4 / g x r q 6 V q Z P N c O P v b Q P X X e 5 0 b n H o Z 5 H Z c D o M E 4 W E v o 7 j W l H j Q h P x W D 3 2 N D R 1 V 0 9 U g 9 G Q D n Q e R + N o K a z m m / 0 j z g I z i 9 p 4 X M j n h D z j G k 3 u o m m 9 8 l G d k 5 p 2 2 7 / u i I B s 1 0 6 x P y e D l v r T B z d v 1 s X f 0 L H 1 M b W 9 z c v V g b f Z R M Y z U k G e W 5 X 0 z B 9 i H 2 i f 5 9 f a x b J 4 / U S j M L d D E w i o K C h r 6 V b B E 6 5 d 4 6 9 v J j w b L t b + Z H s E y P Y j M Y x Y x z r b w q h b g e U i H T 6 E t K h N C u Y 5 q O D I f N i y b o 5 g b k V 9 H f d H a 7 N A a g 6 0 z m C d v N 2 d D q 3 I R / V b l x / n y Z h v J r + 0 9 n e J W 9 s 7 U Q T D / x A G 7 7 t j 3 e o 5 5 x D K 2 Q K K B V K W + a H l c S 8 3 A r x x S Q q / R E V m b K 3 V g 8 2 I C C 2 / + H h w h Y D k D p K u 5 9 C O b N p d t G v 4 b w c g x H M X 2 M H c 8 J X P w e F F 5 9 P h S w I Z + f R Y u 9 V 3 7 X Z 5 m V g V F T 6 E X M R S T I 9 F Y f Q B 0 p M 5 J U + 8 b q r U x M k y U J I f M q E e q 5 j W 5 W M N A k b Q Z I 0 l R I G c N 6 J 6 U P N X I Z G U u k a 1 X o b Z j g 1 V V l + / 5 q Q l e D 8 I i 2 R r d L h G k E h r G u 3 U + L v M 0 7 A P q Q P y z M Y t d X b R i i C 5 h 5 V M c 2 K x j C n s a H Y s f O x l e q r G o x j L h e v j 4 e b K 1 r H u z q 1 R u S A 0 s O 9 T F f J B s v I J 5 m 8 a U E i V p v I v A H V u S m C h I q v p G H R U w w E 6 Y 0 s E q v p 6 i v 5 u F x s b C G J 6 H w C G 5 N R 9 T w f N q G Y L 8 E / 4 F V k Z 6 q W z W V F Y q k 2 S G p j r b 4 d 6 k E d p d 2 D 1 V S v q a i F + L g u p t 1 6 0 o z D I 7 X 2 o G B i 3 h / 9 1 I B z S J F B R 7 a U Q I u j r N q k v 0 V 8 T W n 3 G d F U B K U 3 i e C Q p j T c s o L X 1 g G n 1 V d 9 x e v X + p B z a c 9 N u D Q C V c E o K 0 n C V C W m P H G A N u L C s h 3 7 e 5 s L K R 1 6 U j H x L j E F m c H B O b h m o C + 8 G L W q s U P y k U T s S w r u l + f t 6 l p p 0 t 4 O O M e q B z s O D e V U u / T 4 y 2 q K i K P D 6 A v f e G d v I X j T j D y R W I 0 w 2 r J 8 n i 2 K R G 7 I S C b 0 j s t F N O n I o A g z E r R M B H n f 0 G g c N E R Z P l S x F V G W N 5 P r G f h a v K I 9 j B K w v q X j y z X C t G 9 r 2 d R w h L v d C V 9 P L X R v t V r R M u h F 6 5 A P 7 d t b 1 X N 7 o A K r v d b x 1 4 L a + b 2 9 D h m I 2 v O a h u b f + t 9 v h J Y t Y a 7 z Y 5 i P R 9 w 3 m F c O e S 0 c r 5 2 L / + 9 p m c X l N Q t a H X 1 i O m q R O C b j U l v p 2 o 7 z c T 6 D 3 8 T v k Q w X R H s Y f U g j c s U U I t m s 6 i e G l P f 2 5 l V y M S O b B I l K 8 H 3 O l 9 F K Y D 8 R 7 H u O g w P i d 9 0 K A X d J p Q I R m W x G m V 2 9 T S Z o e b 5 I S s z 6 1 q L 6 T d 0 8 5 L 2 Q S P d K G 1 G 4 6 s G a Z 8 a d y v w z p i U R G 1 V T N 2 o Q A G y D c F o L Y E x V o 7 V G v G 2 E o r l H c H A y q b E R t O 2 N 8 N g 1 L V J u M B v Y 2 T S E n O 3 a z X H + i H N d x V x Z 5 Q 6 y 0 V a q + W 3 U U u m N D M z y I V e r H c 4 W B w o + L V / P P + B U 8 1 T X X l j C 1 M l 1 r E 6 F c P F L U 7 D b v I q c m X B W a R / 1 W W o q A 6 m M 0 A l y M w y 2 m H B p V e S 1 9 H a u m h y i M j U 2 0 f z c O h Y i t Q G v 4 7 H t 2 k D j t d F 0 K 2 5 e h n Y u / j + Z a x G h o l 6 i x 6 1 F N q N p b Y K s w 7 l j s 8 0 t F s 0 v C a U t q j 0 5 E b o t U F T Z 7 B k Z e J y L W k 2 I D y I D l + Z d M D O J f H l + 8 6 o Z C B l u K 9 Z F 2 B r B 8 1 4 V P 5 R 9 T / P r V q B J S 8 1 O z f D g U B Y 2 E V x E M w 3 F 8 z m r G o X m L r t t M m R T + X w X V + y K Z A y r n 5 i 1 K 7 + R Q o i a m T m R R g S q y 2 G M G o g Z + T T L z 8 n Y Y m a + E Y w U W j 7 8 A 7 / w K 9 X X b y l I j I A n j E j a o 0 w C O r 4 M d 6 Z k o H J 2 P l 8 U m 1 6 k y a V V q + o g v 6 N b J G e X N I Z G D t q t n C h 0 2 7 g G S Q w h a a S S k M h i Y 9 A h B 4 f b g R 5 P E b G 5 F L g i i w 1 B I m U t V P f q F A o 8 z q g P v 5 8 s r c p o C G J k 2 x i 8 A T e 6 t w d Q S J f Q O i w D K C c d s Z E X 0 1 L O 7 b e p c 0 S z F Z W / S K e X W o H n i o u i c 9 v 1 o d U c V F Z d X u 0 z V r d I 0 + k U 2 r p s i v C 3 A 1 M h C Y e j 3 u T j 9 R M 8 B w c q A w G 6 m U J Q A 0 4 G v W q A M Z M i l l s V E q R l Q K f U + w H n o L o n k g Q V 8 f H k u b 4 k g e B r 3 i c n b 5 m 3 u c g U H t N 5 6 Y N V J L N t M i C T 4 l c E R B t Y l B S n i c h M D P Y T B z T N T g q b Y o W T z 1 o H 8 P o a T c l m I A m Y o q W B Y X k T F s S c a x X D Q E 9 + 5 X I M + o O 8 d w a M m D h L z U i j j L 9 B E h D d v p I K S t F y Y T Z 7 n x C 0 X 9 q j s e 1 5 z W t y r 5 z L W p G / x s A F P 8 s Q f O O 0 B 4 X 3 G 5 o p 8 V p w Z C Q s H c Z w N t R 6 F W o a O n t U 6 x 4 h i V 2 s B e Z b h U Q 1 c 6 3 R J q p X W 6 4 U Z B B p J k U j L j 8 9 g 4 G d P U p r 2 c V X U Z p A B l S j n 8 Z l G u b q b K g + y 5 / L i 0 9 U W l G + x U D D P B C V D 6 + 3 J P Z K I S a a t b 2 + F 2 j G y P A R e 1 0 j v Q 7 O s w V T M d G U H b h / s N B U / 9 D n K i Q r 6 L z L X z 1 S A z U w v S c d i W Q S P m / z T H g d D F A Y J 3 g L c v / P T 9 v V P e 7 r 1 Q Y n z T y a j f H 8 m v h E 3 Z p Q k n t g X 1 w W Q b a 3 R x / E u C H L g f 2 S L 1 9 C q u B A O N m L B w b l b 3 Y e C x s 7 c c + A p p k 4 K H n O f C k l Q u T G Z G T 2 9 8 0 W h / L 7 b C v j Y O d 6 M x K y X L 6 x n X X w j P w K 0 + F 0 T d W I J T F J u 7 1 F E Q T V A w 1 g x J L z m k y H o q b V y U O r h 2 u j t k L z K 3 o L c G I 2 o J z n q 2 J n c w 7 l 4 d G c / M 0 q U 4 H 5 Z A m x W 6 m 5 S C b e F L G e n l R / i a 3 I R G x / u A 8 t Q y 4 4 P C L 1 p U c z x W h T + 1 8 n E 8 E c v r y M H 4 d d T D / 5 1 0 g m Q u / Y a N 6 K 6 Z I N w W u 1 Z F 4 6 4 z R j 9 L A 5 f 1 M H J f 9 A S w v u 6 8 0 h P B 5 H n h p Z v h u 8 v o H Q 9 S g 2 r s V h 9 9 r g 6 b F j 8 W w W s W X N v G X A I y T v x e e y m x P Y x O r a W v X Z z U F S 0 Z 8 k b C J M e G k k E 1 O Q K B w 4 M N V f 9 K i B T 4 G w J n 3 C o c P l C Y z 4 0 Y x 5 Z s J R R y Z m V N j M U Y Q z r a K V k + L X U L h J X 7 l G N 8 l E k D D M n G h G J m I r M u n z R I y s G c l E r C W v q b + l U k k 0 j K b p 9 E W b 1 C g E X z E X s Z F M Z x d r W p 3 z T l t N 9 D J M P i j j k E G H h 2 R c G j W R H t F r X F V B 8 h N v m 4 b S 8 c S O r F K V u v R n O N h m 1 g z 9 y 2 s l 8 Q c c d b P 0 u o a i d H W Y 7 l F r V Y y g n 0 M S 6 T i 7 a M N 9 h k 4 m 2 F F G c 0 h H N C M O u 0 u z m 1 P p N D x u L d i Q X C 7 A 2 1 d P Y C a J 0 l x I r q V h t p l w P d O i J B e z z a 2 W + s a O z 4 t p F R B t 6 a 2 l 5 O T k Z 6 z m k t z 7 F i K y C X h v V v g x t X g J I 0 P D 1 a P N c W L O L j 5 D s W 4 w 0 K 8 S a 0 k h L + 2 8 n h 5 H q / 2 g I g v N J I t Z z B + 5 J / q g N I k Y e q e p l B X z e 0 9 3 Q a 1 4 1 Q M M c T G v k 8 W r M p C K m y s D O I n K I J M + t / i 1 g A K Q J n Q j 0 o W o W D a t o n F l w F f 9 K C P m w h Z x J T T z k i a g D p K H 6 5 3 0 f q d p e z P f 7 c V p h 0 o 4 a M Q z E 0 4 V 6 W P E l J q L 6 W h c x K j j b d N Q O p i Z z P k H m k U E y R T N L S k n d D X m E Q e 8 F i 3 S I 2 H 6 P E e 7 u 0 Y 0 N h a x d D W o P a m i v y G D m 5 K E j b r c R I 7 o Z C I i M d E c 2 R n 1 3 N 5 k S Q / J x L k b t H l Q E O J t K 8 a Q D u W Q k U c 6 m E d 4 I o l c r K h I 4 B 9 y 1 5 G J Y C Y z y U Q t f b u g o C i Z E 2 j 3 B p A O N 5 / Q Z A Q z E 8 r j b n c C 9 l R t w p u 1 L H Q y E V m 5 X o J k O i 3 k Y 9 b 0 r k 4 h u F w O B z O F 3 K P b 8 s p 5 p 7 T z y O B m N v 5 M x K I 0 V y I n / o d 3 7 y a Z G A o f b i s o Y c U 2 X m 6 Q 4 K 8 V e u i + E S Q T Y a m a e / w t g l q T T + l T 0 d o w Z q Q r L S w a y S h E m 6 2 K M K I Z m Q i G 6 0 k i v a S C k U y X Z B y / 7 Y Q i q K q X E 9 Z N V Z / M h 6 R R s m q 5 M i U l A x Z M r G 3 0 g Z Z T F z d D 7 m F x Q t l w A 3 t r a d 2 8 c T q h R r A D 6 J D 3 + U 0 I Z r X 6 D S r f T 5 A p M L l X k 6 6 9 X V 1 o d 4 6 q 5 8 x s C C 9 k k F r L I 6 b m n c q I L 2 X g y m b E 9 6 i o U H H L s A v u D j G N u u R v p 0 j 2 H V 4 4 W j T / 7 W Z o X B f W H F r u n D 6 p S 3 K 6 A w 6 k V g p I L N d P e M Z K y 2 o t F p e Q 8 H q I b D Q P Z z y D + K o W g C D 8 9 h 7 1 N 7 Y U x 1 A p h t h 8 H t G Z J E L B V c w t F 5 G J 5 h C b y 6 n g B g v s s J 4 F l 5 s w q M H B x M i f n n 9 J c E H l b J i C U Q v w 9 B k y w L l k / G Y w p l P p 0 L + x l c D R o 6 l 6 8 z I P k Y K A c 0 4 c T 7 M N h O T n 9 H S x F 2 e c T f 3 Y r T B e N S 2 J q Z A V 4 + s 2 F W R R p R K q o N l J P / w d Q S h i W i 5 0 J W Y W U 0 K b w F 1 K a N q B j i E d Z U o C N m 5 R G M E w N u 1 / O u o M u z K a R L L N n a r 5 N I T D S m e + H m z Y F o c 2 m N r s Y + r c + j L t 0 n p e J J k d 0 d k U L p 6 7 L A M q g 4 3 5 C O I r K Q Q G h S j d 8 p v p E n w 9 Z v j 7 X X C 1 y Y B t + I F w V k t 7 u h k Y 8 H h t 0 H L n 9 E l d O u S E p 9 c G X 1 9 9 o m m b Y 6 D 6 r A Z n q 1 1 I J s Z i j / g y H I f y 4 C J K n v P l d C e m T S 2 Y F j + n Z d Q L X 1 s P t g + K V Z D y I h N w o b i S R o 8 4 7 3 Z p y 7 x I f Z J K B / 1 d H T 5 p C n M T n 4 h H T K Y b w + f L y V o C c 7 N 0 q t 0 0 M U U j 6 t G 5 l a R W v k C H 3 g Y E r R m C U c n B 1 q I S o j Q 7 j 8 9 w q Q n L E G j v M w B B s n V V 5 6 V u B V 4 7 z z E m L s c l s Z I 4 H 8 X n R 8 W v o m l r 9 M H 1 V R b v G E I R M y L h K u U + c W 4 P Y q x t p 5 I 4 t F P p Z 9 F k 4 W w 6 F y n O n 8 q g X R x g P Q D A + Z O F 4 x c w c j i g X h O x u b Q M w / r R n i x s K E J N L 2 k d z M m 5 O T F N c i V N c n v 7 r Z h Z 0 + a H D t 5 3 t 9 I 6 7 U N t 8 P d 6 p H G 1 S J t / 0 I P c R n 2 z M d t b R 4 u 9 r / p s a z g t W o a B v s y E M E 5 A 6 1 j L a E v t G 7 F V d G s r x O Z T t e w O N o k 8 z F X R f u 3 0 P y G e L q g s B S 6 n p 1 Z n u 9 z f X 1 B h c m u v W 3 2 2 r Z h G I V q b 4 G b F J i P 6 W 3 M q r + 6 + B v + J P 9 P q u t H 8 6 / X e V X 2 2 N b h U g o E e + k W N n 2 e G i w 6 j H 0 2 / q 6 q 8 l D l 7 X Y Q t B z 8 X M t J H J t l u F l k 0 Y i 1 u U U E J m r 8 8 l 9 E f X Y x Z V F v p Y P 0 J 4 m 0 P S j Q D 7 V s m a f a J A 2 y s t X b 1 W g 5 L J j 9 M s 9 e w s 9 O L d D I r J o Y Z b b 1 i B g 0 m h I j b s b I y h f 6 + n V h I n I c 3 O I b W U b d K 1 0 t t p M U c 8 4 h Z k 0 D b N r 9 K B S r x I Y 3 M E V Y u l G 4 I P N w M m U h W N N S N y x A y W T n u v M 3 l C Q 2 Y l o G z r V r 0 5 W b Q M i V q n R k X E 9 Z f 1 b r N w A i h w 1 f v w x E 0 f 7 8 k g t 8 R f V W E x 2 G l / R 8 Y F G E j p + Y g 0 s H 1 Y d 1 C L h 2 b 5 z N 8 h t j I z I m g q w + W J P L r a v 7 w d s A I W r N E Z U Y f S S w j G s P m F K r G I E Q j S D J j x J C m 6 8 1 y R Z k F w Q C M 0 U e q g 7 g J x Y p Z C X i C k 8 L M t H h H E s o I J k W q G n J C s l K 2 i J P L H p z 6 4 q f w 5 A e + F Q O 5 h A q P x z E P P 4 Z E o 4 l z a p u v f l P 8 B A y i U M m I M + 5 E 1 r S h n l t g h 6 f S g / l U G M X k K j p 6 v L D C i Z m J F e z d o T n Y m Z I F J c u i H A 3 I e 5 r 2 o Y b a h P R M c D K K z u 1 b Z L i + B T B Y G w q N J L s d 8 B Q 2 m w O f + J P P 4 E e / / 8 O b x 6 h x m f t n B P 3 b h a h Z B S 6 u r F p h q x T Q z Y i s C C m a 3 f z l U r 6 s f O F x Z h / Y o 2 g R M z m S X k H A 2 1 x r G y N 5 j Q N e B 0 l f V a Y Y F 7 e A 0 w B 3 i z Z l o c 3 N a K q 8 z 1 C 3 b h 4 2 w n i O m 2 E r Q j f D V 8 f t d T 7 U P S K I G M B 5 x x O K j W Q M w 5 5 6 c Q m L F g d 2 j v b C N r 2 O 3 U f b k D A t y L B v g 7 3 i l e c 1 Q n k q f W K k W V G A m D z y i Z R p G U t r Y + j v n k I k 2 g m X f R l t 7 j 5 Y K g 5 s b E T Q 0 d 6 u T E s 9 C T N j C s F V 6 V D P p V u q f 6 X z x e d K b C T g a 6 8 l h + q 4 V T h W h 0 m 3 S 5 q g c h v E a C T U r Z B I y P X 6 6 q 9 X b y u r + F H n z l 2 A z + / F 3 r v u w q e f m 4 P D 5 c F 7 7 u 3 a j I w x c J B i d V 1 L W h X k p D / r T q e w Z i 9 i r F U 7 7 8 Z C H o E B u 5 q 3 a s T h 1 r g i v c V i h V v 8 O Y I O P n 2 S 1 4 p j M 3 Y 4 T D k 8 M F J t p 4 b m u r B s V Z V 0 d e j V p p g y x Z Q 3 L u N p B k a b U 6 L p D o 9 q 4 4 3 3 3 M y / e / p 6 7 d i h k b x K m t b x 2 o z x t w G r k R w + 8 d c v Y D G i t V p r 0 Y b Z C 8 8 r r e X Z 2 y Z m R k Q d L w p p k q Y l + C p a I R U H q D 1 4 o z I I l J Y p K 8 3 E d T H e y g B a W 0 K I h d N C J m q v M O J J b X k 6 G 5 5 I m h a F h L b q o O O x W q + Z q O 5 z G s E a e d F I J n 6 2 G T T h x s / W P 1 g p 6 c 2 A y 1 1 N 4 m s C q 6 u I f U d 7 M b K v F c v R G b z 7 0 C g 6 u n r x R 3 / 0 C a w m I p i P n Z d B m s W 1 d d F U J S 3 c z u g k I 5 o e 8 U e z w Q q e u W 7 H t Z K 3 K Z m I o t 8 J X 7 d T k S k v P h v B 5 R 7 6 5 O x L s / X t Z g S z N I y t + L A M + H Z / f R T P C G O G B 7 U T F 1 M y w 9 z v L K k k 2 O O G Q q B G 0 I / U I 8 3 U e G f n b x S Y L 0 x p y 2 L 4 e G p X r o 5 M x D t e Q x E 0 + 1 5 d M C k p m o q s Y c c D X 4 f f W H k f Y q V 1 D P / l I Q R O j 6 J n u x / / / h / e U / 2 G D C D R L C I L 5 V n j g N Y G b N q 0 h v F r a R z c N a o m 8 T o q Z z G 2 f V C 0 n D b p R C L 5 K k O I Y a E u m k P C U o M E Z 8 P o H K k F Q b Y C C a V p H K 2 j j G h G N m q / 2 8 F r 1 V D Z T B Z O 1 4 2 + H e + z l B 6 B x T 1 b P c J 7 H N r U X p / 7 i + P o G 9 q G 7 p G C m M F j Y i G c x 6 F H v w 7 7 x G U z V z U p J X 8 i l c L S 9 V O w 2 O z o G 7 s X D m c t A 1 + H M R U q P p + D f 8 i h F p H m S w U 4 H G k 4 z T e m X W 2 F x X A R A w G N V G w K r s o d u Y X / S S F 8 q / m n r c D g V Y 8 I k R e F U C w M W r 3 1 G / C O 1 1 A 6 t g / O 4 3 s / u B 8 / 9 q + f w t E 9 M 4 p M C l U 7 d n V S 0 z C E D T 7 k T f o a J y Z n c r s C l q z S N B U f 7 k o 3 B r s 0 C X R g d B J 2 l w m Z M s P Z W o N b 4 V K D i r Z 3 v l i T h n p 3 N C P T V m t z m p H p 7 I I d + b J F B o J N k U h / E D m R k q y 3 w T L P O g o F 8 V O 2 0 H Z G L M X M e F 4 6 v R F L F z V N b g T 9 w l P X d 8 D r Y p S z d o 2 8 b 0 Y 0 6 S N 8 1 3 f + K z z w a B + c 9 n s x L G b g v / 2 2 9 + J A r w m F c g r / + I X P 4 W N / 9 O c 4 9 8 L f 4 t F d Z m w / + C R G 9 z 4 M u 9 2 J c 1 / 9 C 2 X i G c F a 4 w S 1 R t G s a R G m m V 1 Z c 9 1 A p m Z R T y O 6 D R / n 4 D a S i d q o G V 4 P m Z J F L c 2 L p c R J J m o l I 5 l m 5 + c R j m h t m 0 w m 7 g w N R T u e Z X Q V 5 G o L p h Q O f U U r h z z 8 F 4 c R O D O i n n / 0 0 o d U i J c S t p m D y T B n s S y m n w p Q m R A O R c Q P E p P P r G V X G C N H P j E L + f l w t i y + R 6 3 + g 5 c m Z b V F 5 1 8 J Y u j e T m U m u K w M C j B 9 i W W O K 1 h L W p A U e 3 x v k 0 V z 5 x a F 8 s 6 K K v J v n L 3 f C j R T u E J 0 e 0 d e b p / 5 b f K 4 y d f 4 l q H P F a Z P r W L b o a 0 i g a J F 5 R t J 5 Y u 2 I o e o a G q / m L x O E S x O b B S X 4 b f 6 R V B p C b l F Z L A U 8 S p z r Z z d g N n Z f M e Q T D q B a H A B v c N a y L v N u 4 J I U q s B f r d t H Y E R N 4 y 1 5 p v h u v z G L s M m A I T / 4 7 + s / k Z + 6 F d V Z g f v 9 + y C D f e L b 8 R s c 6 Z J 3 S 6 4 H o r h 8 F u t D u e c 2 P r J D b S O l W H v 6 F C Z 7 s 1 w R 2 g o p r N Q 2 u W l o 4 u m r H R o f X a A D n 1 u J W M K b p L p V 7 / 1 L / A L 7 / s T 9 Z w D 3 W u n u a Z J l G g y h p L 0 1 e p z T o R e s S O 4 m J D X b i T T m v j j 5 3 u 9 W z d 0 + z Y X l i 6 t a s s c T N r v s X M Y 9 V L r g a p k 4 j J / P X 2 K O D h Q U M 6 4 n m j Z C D 2 h d R O m t A r z X l h 2 q P k U m l j 6 6 u N m a C Q T U S 4 0 / z y j n / Q 9 w 7 k w H J V W 5 V N a K 2 4 h V o s i E 9 F u 7 d s k E 4 M u z 4 2 3 b v o + W 5 G J c L l 9 i k w L E 6 8 g l 8 t s k o n I i P B q R i Z j x S p i K z I R b X / w y 1 g Q j U x B t r 9 a k o D L g p h K Z V w U 2 A i O J z 2 h l s s y b k U m K t q z c y L Q H m m F t 9 2 l s k f G n 7 9 x B T l x R x C K 4 F I 2 l X p T K Y l / 1 I 7 / t e 8 r 6 n i 2 S z P 1 f v P k N 8 l 7 2 u 0 4 K m 3 S 0 B Z 8 5 O 7 / g f m r 6 1 i f j + L 7 9 3 5 U v T d 7 O o i u q r n m c H D P H y d 2 P N a F z n t L 6 B 5 q Q W Y t g f R y D D m T l s 1 A 0 8 c 4 Q U w p r m P t c g b 9 4 k y k w 2 n E F 2 p p P Y 2 g N m o m N Z k F 0 o h I W o t I G W G 3 u H C g v 6 A e 9 w 0 W V A 2 J m 9 X 0 a w a 7 r 3 Z O t i Q f K d O K E I j T C P 2 K h S Q N p x V c Y G R T u + e 8 K S 5 C T J v Q 3 c j G l F N e i k 6 i l J h D U f 4 a Q W 1 h 9 J N 0 D O 6 4 F z b x r a 6 / / M X q E W C 8 1 I P g S l Q E R f 1 9 9 H n 2 q r 8 b 0 g 6 N K U n 6 q m I j 9 G q 7 + h o 3 b p 1 0 / 1 B e C S X m H h r B Q j Y E 0 6 j 0 Y E J j O p s O 4 + r w Z 6 5 a 8 c T O P E w W E 1 L p D B Y W F p F u C e K z / + f z I o B r f c i J + j u G U P N R W 3 V e S F s K 4 J w M 4 s y j J / C F 3 / o z / O 6 V b 4 O D U R / R E q H T V r k p q z R 0 S a 1 b M u L q C x M Y e b C z + k q k U 6 c P W e u C M m E Y A S S 8 / R Z 0 b T d h Y 2 0 d o e Q s S m I A M R n X K 4 P O J M O N 4 L H r z 6 x g 2 0 O d o i u D K A d C s A 6 K 9 s w U E Z t v n l Z 0 O / M g K 1 f C i L x a q / d w M 4 x s L r i 7 P Q z u 7 7 r B p 3 F V u p S / S a F x c a F H T S s 0 I o + Y 3 G N Y p f e 8 O q + 1 n a V 1 O y y + Y V j l r w 7 e 3 u H h / O Z S / E a Y z R b s u v + 9 S M Q 3 1 I N e b W d v q w p j E + s N W S H t 7 g r i 4 r + c X r D i g 9 e / B a 9 M v q J S p a 6 9 / 0 e r n w C e + / p f V a a Y E b Q W 2 N a s J n v O s J M G s a 9 q M e w z R A G 3 Q r 9 v v / r L E P k u M X n p C n z x i 1 9 G S 1 s H 2 r p 6 c P D g A X z z t 3 4 A 8 3 M 1 A W t m O t y d 4 E M R n I l m h 0 k / 3 L B E g 0 i b V m W g 5 5 X / N P X S G o Y f a E c q n s N P P / q H 6 v 2 W D g 8 + + v w P q u c 6 F p e X M d B X m 3 S M l 0 I w W d N K x e u O 5 / r L Z Y z c P Q h L d S U a H X Y v h r B 4 b R G t u x m S d y l C E j Y h u w P t c o l c K U p p 1 X x w N c P U s T W M P V w r L c b l + L G 1 G J Y v 6 8 E E d l P t n p 1 2 H 4 q F E s w i N W 1 2 q z j E E d X p 1 O J O n x h s 3 Q 6 V r 0 e k l m 1 y v g r c L U 5 4 f H I W a T v / i E v 5 Y j w v C e O U 6 y b Y j r x + p 1 g B Z r k j C p F T r 8 Y Q K 6 V g 9 o 8 q D X R O J H 0 w t A G T q 1 M G U Q V P 7 q j N E 6 o J c L E U t g q f 6 7 h 0 / O 9 w 4 O E P q W K d O m K 5 I l o M y 6 l f i j 6 N n 1 w U E 0 + U w N p H t S D U Z / 6 f O R z i O B D k p Y 1 s o h b 1 v m o G K h D O L x n X a e l g L X 4 m / u p I r B T g 6 9 W 0 W D 6 T x / y p J A Y f 9 M L h t i M W j c H n 9 2 3 6 2 D q y 2 S y c h s y Y O 4 Z Q h C o l V b 3 a V E w G f u s G 3 K J Z a L o Q 1 E y c z J 0 + I w 7 4 A z 0 q 3 4 p Z y H r G O Z d 4 c J c L R p C 4 I D A f m c H I 8 L B K k L 2 8 b h P J l Z J z r a r P E m u i b b Y P 7 l U k c h d 7 s X g u C W + r y P O O D K I i u d x 7 / f B 6 Q 3 C j R w 3 C L E J C r + b 1 9 m 6 G 6 e M h 0 X b 6 B P L t Q Q 9 K 8 M 9 N x l M d k o k k Q p c q G D k i m j m a V 0 v 5 j Y K p g O S m r 0 R k U l m s b 6 x j e G g I B T G B c 6 K t i u k h T G 7 I I B a p s 3 N o B t m c A x 6 H t K n c v Q e 9 Y s L F V E U k w l h j n e l j I 2 1 a P y y n L u H 8 z F 7 s F V n W Z k r C p / b h 0 q 6 D 1 o B u Y j 9 4 6 S H 1 1 0 i o C 3 9 w Q n w Y 7 f x J s Q g c d p t a P H k z M C 3 J J j x l A I K 7 b T a i E A n h 5 a d q e 5 v 1 f n 4 e p c U l j D 2 g r T Y g L l y 4 i g M H a h W G d T Q S 6 o 4 x + Q i j E 5 9 N Z F T E T S e T H f 6 q 2 V Z G / 9 5 W p O M Z t Y R e J x O d U N Z y Y M C A k T W u Z 3 J 4 6 E u J c 2 w u 4 0 B P o Y 5 M x E i v t h U L i Z q z R h C 4 P 4 F E c U N M H Z F 2 j j Q 6 v W b 5 X S 3 0 T k m u k 4 l b i n J d 0 l Y w d v / k 8 6 + d T D q 0 w X f 7 y G V y i k z F Q l E M V d F Q Q q b k U h 7 Z S F 6 t c C W Z o u X a e j K 7 w w Z / l 6 a Z G a y g 9 v G 5 M r h / o C i + X E m 1 v 9 O R U 2 T S o Z O J e G q n f H b H F A 7 v m t o k E 8 H K v g / v F 1 M p H c K L 1 y P I J T X t w V S k c D W 0 v h V e f f U a V m d z y M b z c D n F x I / W p k u a o V w u q R w / t l M z M h F G M h F D H W Z F p p n T G o l z u R y 2 7 6 j f Y 8 y I y y c M Z l / 1 7 x 0 B m 0 U M G p G M i w v L I h n r p Z K 5 U j M V q K J d f o d K D 8 q J 6 o 4 m Z S A Y H H 1 q H D 5 6 O 0 g G f U j e S A C W B C P K Y r 5 x 0 N D f 6 N v V h d D V D E Y O D s g 3 G b B g s U N t s C S h T Y Z 6 e 1 2 q I E w j F i 6 G E J q P 1 J F g + 2 O v l 0 y 8 3 p t L 5 k b Q Z C E W L q x v b n n j 7 b c j m 8 y p p e 7 E x V l N K K g 0 I T F z c 9 V l 5 a Q b z W l O i F O T E X q A x p r T 7 s E Y v N E g A s d s q 1 7 r j X C K z z s 6 2 I W z E 9 P 4 p w t F H J + x q X J u J y 4 V k F j V 5 x H r M b z r Q X j 7 n C p h 1 m K y o 7 W 6 g j i V j u L K u e t q v s 4 I + m 4 s Q 9 2 Y 5 K q b w 0 S s Q 9 t P T I e Z 6 k w w + m A X 1 i 4 n c f z 4 C b h d t W X 8 e s C C b X T p S z M w G 9 Z s v W 1 V j 1 4 P d n V p e y 3 5 W 3 y Y u D y D v u E u 5 E 1 a K o w W m e K N s V P 5 K R M K + Q J k / C I g F o V V B j h 9 B u b 9 0 U d i x k P G H K y a O E x t K Y p Z U + t E v p / O C I l s N v G E / O q 9 s g y l p R d s M B f c C K 0 v I L U o v k q f S z T b k m i q F h U h 4 8 B r x M y x K L w i 6 T P e V n S L b 3 M z l M Q f 4 z m o R W K x m M r B Y y S J c 2 T R a F S 9 t s l A T 6 b S 6 v V k y I 4 2 V w n B j Q 2 5 3 r R a 1 p B K p R C O R l C U 7 / F 1 c C O k j r l c L v W 6 r c + H 6 H o C 6 W h a B I 9 L l V P L L 8 X g b n N g q I 1 F Z M z i u 2 1 g v T C N o Z 7 a f l v c 3 K 3 d I 9 p I 2 j F j W o e r 0 q k i g B 5 L h + q H X C U B a 9 k r f l V t g C X L Y i Y W H T g 9 E 1 C r c J m / x + p W 2 b Q F s + l u p E p O l B w 9 i F z 5 H M Z 2 7 B b N 6 c B o j w X n w 1 4 8 a f k I n i n 9 k Z I b q R M p H P u 1 4 x j u 9 S t L o 5 g u I l y Z V k U 7 W W Q m W 4 n B E S j C m Q s g m O M 2 q a K V q v y m S d 8 Y O d X 8 R 2 D 2 V B z 3 / d w P w 9 4 3 h H I + h 3 s / d 1 I d T + b K s F t N 0 m 9 2 X L p 4 G b t 2 7 V T H W T 7 M 7 V h W 2 f 2 L F 4 L Y 9 c g g W o f d m H 5 p F f P h 3 J 3 n Q 2 W x o R z m 9 X A E 7 f 4 W 5 Z R P H t 9 A p L i A z r Z O R I I p F C x J 3 H v 0 A G w s e S r I p X K Y u 7 i M 7 Y f 7 l V l H S U t y c O B w D s Z W I W H q T Q d + h o i m 1 u D 2 u s V / 0 I I D q X E n u n d 2 I Y 1 l 8 Z 2 0 g M b E s V n 4 O t 3 I b j g x e N S K p Z P i n 6 i S w l b k C x n 0 7 + g G g w x X j 0 W w 9 7 H a v E 1 W f p O z a 0 7 U L 2 / I y T 0 y u N E M e r Y E O 4 2 L 2 j h A d 3 X V z K l m o G m Y j A i h / E 5 Y L T V N T h T y R a x O h j C w p 3 t z k B E L p 9 I Y P H T j 7 C U F D 0 1 g g s E Y B m U I R g g p C E g y I 5 6 b s q J Y q p l x h 4 b y a s M 4 B j f m 1 s u Y i G r f z 4 o w C K 9 N o 2 9 E M 7 / 4 P u t 2 c P 8 l H Y d 8 U f h E + x P h i Q Q C O 3 w q l M 4 y Z l 5 n R E z 5 A N o c I g g T O Y w v L 6 u 0 s k Z k s z l U L E 7 c / e u 1 9 V X H / 8 0 L 8 H e L X x n P o q W n P m N j b X U N + V A Z g / t 6 N 5 N 5 O c n e I 6 a v 3 S n a X X y o l e U 1 j G 7 T l q 3 c U R q K o W I 6 x 9 Q q x X g R l U J Z C B a G b 3 s W I y P b E e h p R e + 2 D g y M 9 m 1 G 5 Q i r X S T r Q B t m T 0 f R 1 u 9 T k S x m B N D v o W R V y b M y l q h h n J W A i n j R J F x Y X B S i W M S 8 y G 5 K u 4 2 J t J w r I H Q k G a S D E I J X u J e W z g x s 3 1 D n 5 G + x r p + 7 z Q l / Q D M V 6 K 9 0 j d Q P 0 J I p K 7 / t 2 x y g O r Q c x O a o 7 e 8 n + l i u S S s U W S N C M 1 B b r 1 x O I C V C o U W E k B E W i x k t n d V J 2 7 A D V r d G z s W r q w g X 1 t D R U U 9 s C i E d R m 1 M X 1 L v G w 4 y m s t P j 9 t R C F 6 G 2 V 0 L 1 K j N 7 w T c 7 L u Y T G D n g J B Q 7 i G a d 8 D X 2 o W Z S y / C F + j D b M S O V E 6 r u q R j K e 9 E + X I Q g W G X 2 s u 4 X B J D v B w X I Z F U t S 0 S 2 Y D y j 2 0 O q 1 g l H p x 7 7 h o s r a 2 4 c n 4 C / Q O a W b r 0 c g b X w q f x u e u f V 6 + J a D m C 9 x 5 4 D 5 x e B 6 a P R + A f E J N d f j Y l V s C J 4 6 d w / y P 3 q J r 2 r P 7 L 9 u b E 7 t z L C b Q N i I C S + 2 R O o x 6 Y u N H Q f w c j x W h b p V v Z z + H p E t z t b p g 8 e Z S S 7 O b 6 Q W k E b X 0 S p P N Q G h M v z Y o U 7 Z B j i + p Y N J h V 5 O J 5 K V 2 Z b q O j e 5 B z N C a k g m Y 5 7 o J H N J K 1 r A 1 I B w I y e N w y v M W s k u + 0 + j U H V q z / q i + l D f w c J 0 a r E 8 5 E U T S C n r d X E D 1 H Q n 4 t u J 3 U J W Z Z 5 E V L D w 4 M q m p B z U D t 5 G j P Y 2 U 8 i K k T q + J 7 A L t 3 a 2 Z O I 9 h u z c B p C 9 4 3 B 5 d W N E f E S 4 c 2 n 1 M p 1 l b 7 7 u r W 9 q 4 q J Y o q O 5 9 z R v q E 8 O i + R z B 1 7 h n 1 n C l d 3 B / Y i P m + D r z 8 V W 1 / r 9 m o A 9 3 u X d r m E u U c u q q V X g l q j / u e 2 g u P u Y D 2 6 h w j f Z 7 h w z 7 Y g / V C 5 R v 2 f 1 D 9 L c r A a t s m f S 3 3 P j 0 5 j V K p i P d 9 4 O s w H b I g v p y t W 7 H r D G i B F L U D v t W B l 4 6 f V B k Y d 5 S G 2 t Y u U k I G L 6 V 0 2 6 C m + p W G E c m R X 3 L B 7 q c 0 q 0 k 0 k o Z x O E 1 6 a v 5 R 3 + A 2 m C t 2 l Q F A d B r 2 5 D V C 9 8 2 4 z q r F 0 y H n E P J I e w a G R J r L T 6 S x o j Q J l 4 0 4 i p 2 o 5 E Q T 5 U S C m j P I 5 Q r I Z 6 V z y x Z x n J 3 I Z T O I F h b V T P u c + A K i z A Q i S e W 6 i m k b 8 v m 8 k n S M J m X E b + N 7 e k C k E U Y N R R y b d m L Y E E F r B q 5 + D 8 5 E 0 T H a o u r Z G Z e P N 8 L X 7 k F i Q S S u 2 4 / w c g x J Z o G E w / B 3 + F U Z M k p u p i U 1 g o O V + X 9 6 f Y 5 n J x 1 4 b C y v s s A r Z S G Q R Y x Y T 1 l F 8 u 7 p 1 w Y j 0 3 h 0 c H c P v e g L 8 / 8 C P Z q 5 R o 3 m c Y i B X t L 6 t V K x o C u Z Q t L h x E h X N c Q u / 3 F S t R l I L E u r j B q H G Z / + s 8 9 j N b K B 1 i 4 n B g L 9 O L F w C k 8 N f Q j 7 L T u Q S M Y x P z + H l d U V 1 R / b d 4 y J / y z a R y R L m 7 u i S n c b T e K 8 3 I / b a Z Z r Y 9 l n K w Y G + / G F 8 5 k 7 c x 5 q e j G H b Q M O l b N H O 9 5 Z a V W m R n Q h j d Z B z X w x g n v B M n C g Y / 2 4 B 2 N H 2 7 G w N I + A m B y e S q + q L W 5 2 c J V u u 9 I c e i S L W o u / Y y l 7 5 D x Z L L 9 U U Y U 0 S a S 8 m H 2 R u A X 9 v p r / w W h g B u u i z b Q o o A 5 q s h S W l E A I n n F h 8 A E t 4 t Y I a j g S b S v o P h S z 1 F l z g a W o b 6 e c s c q S Y E 9 z / B k G R i M i i z H M X J w V X 2 Y E P X s 0 4 p A E Z f n Z 4 J U V j N y z V Y J t D a z n 9 9 B o v m 4 e i h k R f / r 3 / 4 g T V 5 d w 9 K 5 + / N F P v b f 6 j u Z / 0 V R + 6 b r m t 6 a S U X i 8 t d X Q T L d i b Q i m E 7 H 8 2 p A 5 i J 6 A C 4 6 W q s k p t 5 M v J 2 E 3 V / u e 5 L 7 8 J y i M f Q M q r k 4 l R E 6 f O o s j R x 9 E p q g J 0 o 3 M j J C h F T O z b d j d I a J R T H T 6 u W Z R T 2 E R I I F A Q I R b R g V y S p W 8 i i h u i N / m k 3 G 3 d C W E 0 f s 0 / 1 l H Q R T / 3 z 4 / f 2 e Z f A k x p R i 2 D d g 1 8 4 B z I 0 T W F F W k K Y l m o D n C R 9 K Q R p O T 9 5 k 9 T j D Y Q D L R r O n v 7 1 F k I k J J 5 h i U h E r r m 2 Q i u P i Q Z C 2 b h S j i 0 J q H I 7 h 4 / K J K y R H r X 0 y 9 v O o I R m G 5 f Q r J x B 4 O Z 2 r r i w g O G G Z Y M L G 3 d W z r 1 B c G P 6 4 8 O 4 3 r z y 6 L l q s 3 d w j d X K R W 8 j f U n 7 s Z S K L r x 2 e Q K 9 x 4 T h 3 5 V E H 8 g h a 0 d 4 2 I P 6 G d 9 8 p C U o W c K Y l J J k Y O b w a W Z O t e 0 8 q z K V T 3 3 / q B X / s E j l 9 e V O H q Y 5 c W c d f 3 / 2 / R f A k l a B j o M G o 9 p 1 O s A Q q A K l i 2 j F k y N A u 7 / S W Y 0 0 l M z o v p X P 3 I 8 x O O G p k E z u P / A e b o F B x n / z u e + O X 7 V N i b Z C J I J D 6 I V C 6 K U C w J G 5 c f C E g m Z u W v J Z g 1 s 4 R 4 I q n y / h Y i m i a 1 + k X j u e z o v 1 v b q 5 l F X I h n R X A 8 O 2 l H R 5 9 Y P + r I H Q B u 6 U n Q 1 1 l J a Z J J n 1 Q l 2 C n u V m 8 1 O s f h 6 1 A m H 6 N 4 1 C Y J e a 5 B O 8 / Y k R 6 s L t X K j v U G D J t h C x i g 4 L m 8 l T 4 V q O D v d r p G s X 1 g L 3 p 6 + p U G Y h V X g h 1 B U 4 j b p / A 4 f 6 P F t X X G h C W Q x c z J d c y / s o 6 5 c 8 u Y f n k e i 6 9 E s P B y B I 5 s L 3 Y 9 0 Y f + J 4 p I F O v 3 A m 4 E F Y 2 q 8 i P / u L c v / 9 4 M 2 W Q t 0 6 Q Z Y t X 9 q k y m s m h 6 u b e 0 A 6 N D W c Q q t e u w W i 1 Y X N C S Y u k z G J F L 5 7 A 2 F c T Y g / 0 I V u e v + H P G k l 9 G e N u 8 0 g Z h 1 c 4 X l 2 q E s F j t S K c 0 T a L 7 V j p 2 d h b R v a 0 D / T u 0 u v g n Z m 0 4 M F B Q m w U Q o d l a C W z i 2 4 a G 8 e i j D 6 v n z b Z D c p d X V R B j 8 s Q y i j n x 6 b r K 6 K i u 1 a p Y U y p 4 o q + 1 a u n W x h s T h J n j N x 6 0 q L / M v M n n 0 j I O m E d 6 h 4 B S S t n L g t F O 7 a / R O a Z Z x t p z B M 0 q k o B L 3 f V I F I M W z K Y g 2 X Q 4 D Z u W F a o Z 1 T r o Y G v n F 7 v f t K 4 e J C f P 5 O / R O p / n p N a h N O V c B 6 G b e Q z v N 4 M H g + J 5 9 a J r j w d D 9 3 Z h + G A f t t 0 / h I F 7 2 z B 4 f x t s T p s K c h A O b 8 0 v S E X S W J u 8 M Y B B 7 c h 2 4 d x P Y 6 J o I y z i l 9 E v M I J S f v r 0 E h Y v r 6 B z p 0 + 9 b h u p m l L u H F J z J h Q X n Z i b m h G J r r H R U W 5 D O p Z R G f 1 G T J 1 c Q m B U z F + R L u e X t f d M J v G h 1 L M b w e s e u q d D 1 a c I J b W t c + 6 t 5 t x l k v U 1 F o 2 g l u A m c c S R k Q L K 4 Q i y F 0 I 4 d y m J j p H 6 w j m / f e 1 q 9 d m N S F 9 s x 9 4 9 u 5 Q 2 M t l K s A q x 2 n r F d d A U 2 K Z Q P B s P Y e G M l q 9 p 3 M a o t q e X n C u h T a v c M Y R i z i R z x Y i 5 l + s b e y P h g 3 V 1 Q A i w o N Z L 0 e 9 h Z 5 E Q 9 G m o X Q i u 9 z H C L X b 4 1 P G t O 0 4 7 x 5 K S / J z 7 I k E J p 6 c W C e R E L C U w I 0 O E n i 1 h L u u Z z v X D S R c K u W S 9 5 G 2 G d L p G c k 8 b t 9 f p U I n B F f E J d F A 7 K s j P T F 0 V / + d M E P P n 1 h H m D o p L G 0 h G k u o 7 R P t g W 5 0 p l V g s K C k / e n + f W o F M c 4 x z d p G p I m L r M U y 9 G I F 3 S P y W 4 b T 8 t h 9 r E S 2 S 2 T n c D n e L C 5 Z r 9 R p 0 5 N 5 e N e m q f s / g p + l l k x v B j 9 A U v b B s U x q e y 1 I 2 C 1 u O n 1 J / m 4 H 3 c O W 5 Z T z / Q l D 5 a a 8 m u z D b 3 Y O Q r R 1 f u W b H P 3 b 8 N n 5 3 + Q P 4 7 c K H 8 I U P P l / 9 V j 3 S e R 8 c u 0 N q O 1 S f p R f b 7 h 3 A z L k F e J x + m K 0 l + M z 9 i E S i q v f K 0 T I W O l q U N j o 9 2 3 w 1 c C a h j a M 7 h l A 7 e 7 g s Q h x G G W O 7 H u + T g V w b k K 3 2 J I o 9 7 F w x 9 S q 1 G 6 Y p w Q f N P y b N G s H 6 3 L l 8 H t u O t s k g y i M 9 d 2 M G A 3 P V m D F B Q v I c R q z P a Y M r g 6 C K B C W x I I b l g l w h 4 4 H d 8 J i 6 V A C B S a T N l q 6 X x d G / G Z g X 2 O r W A g D a e b Q H s 7 v 1 h Z R 1 k E P 3 3 9 u C 0 Q c 6 M X S w C 4 E h H 9 r 7 R Q i I W U W N Q U 2 W W C 7 j l b P n 1 P z a 4 q V V p G x h z M 7 P Y X F l G Y W K m E 3 L S + J T h M Q 3 m E G 6 k o V l O I F 4 s I R i z I v g Y g a p a H 3 d + B 2 P 9 G D 2 V M 3 f L P t S + N L V D X z j J 6 P 4 h y s i s a v k 5 e V m V 6 6 g U q y a l G Y b f H e 9 B 2 f m t d c 7 c x N 1 W e e E y X p j f x B z F x f x 8 p k p r H T 1 w / 7 T + + H 5 j j a 1 M j i f z 4 p / J 9 q q z K y S E r Y d e B z f d e h + u L q M / m q t 3 d z 2 B K K X 2 j E Q Y N T Y r N o o a U q o i W 5 5 o R Z S k v H 8 R i o 3 q K Y e b o a N R U 0 T 3 j F R P h X h E z C J k 5 V C j e a e e V 3 M j K 6 Y D P z m B R V Z f r c o n c u d J X R Q i M Z i E b S 1 t m m v q 3 Z + 2 r K 8 q Y m 2 w t z J J A Y P y 0 C V N q Z G 8 g j p U o a F h 4 Q e B C E m I 3 G M B V 5 7 D T 8 K D R K 5 G S G N n W a M J n J X D 0 b C m D 9 n P E 4 E 5 8 P o H N I W V 8 a X E v D 3 1 3 x Q I y 5 + 5 T r 2 v 1 t L D L 4 d U G N Q 0 5 A / H / x T f b k J 8 O 0 H 2 t D j d + D l c 6 / g j / 7 s j 6 t H R c O 9 6 y e r z 4 B T P z O E 6 W M h b H t Y m 3 j 9 1 K + I E K n e 7 x M / t a H m q H S s T I X Q N d y G 2 R N J r P 9 U / f U d O c t l J 9 y p 0 K J q z e s 1 4 y f O L 2 L H 3 V p f Z E t R h N J z 6 n k q 2 y Y a 1 o P t j 7 S L 6 Z Y U C 8 i r J T R L k y 1 d X c H g X i 3 w c D I q p v 6 a V k n r p u B g E N w R G s q 4 k 1 7 j 9 j X e 8 h A y k Y w i E 0 m m z z c Z w Y x z I 5 k I S k 2 r t T b T T y 2 T S W R h i o j p o z t E T b A u i r J 9 p 2 g J D t n q x 2 I l r Z O 8 4 h 9 p u Y H 1 2 N 5 W n 8 6 i Q z f F m o G 5 d 7 m 0 l s P H u a m k v M 7 m c i g U S + o 9 z u I X C k X 1 X i K Z U H l 8 3 I G + k E 0 h l t T b o P 7 8 e p W i 1 W u R L c m k o f l 1 s V m 4 o 2 Q j x r + 6 j O R G G r M X t H b Q c W 5 F 8 z v + 7 + f / Q f 3 d C o E d N s y 8 F M O Z v / + y q k e v 4 7 n / 0 S X 3 U 1 B Z 8 r P n l t A 7 1 i E m r g l j j 9 w 4 D 3 Y 6 H s Z z 1 8 d R T o X F H 0 r i 2 e C S C N E y b L l a 1 s l Z 8 f u W s 9 3 o 8 x 7 A r s 4 h 9 B 7 U + i p X n X N k Q j P H w a W K F w / 8 2 i X 1 + K m P 1 2 v l W + G O I F S A G k k 0 Q R F p N d g r M s h s 8 K v g A 0 w l p a 5 1 j A c 1 k y 9 v 8 D O 2 Q u P + Q p 4 W N z y t b u W X T L 5 0 4 6 Z m 0 d U o O t x F k W B i W 8 v g p G v A H A r H Z r R R / A 0 E V K C C U U U + 9 D B 3 M 8 S C C S x e X c T 1 r y 6 g k N O c c R 0 e j w d u N + u K m + G U v x 6 v 2 P x O F 6 w 2 G 9 z y 3 O x J w m 4 T 8 9 L l h k 9 e 8 6 / F b I F X v t f i 5 b 7 A Z o x P T C l N R Y Q 2 Q g i L 2 U Z 0 7 b y 5 t m z t b Z 5 H S H d t Z 7 t m K R i x 6 1 3 9 C C 9 v o O + u e g v h v b u 0 3 + m o C p T d s 8 D + S a D n D / 8 H T A X t f t / 9 o 3 + C w z / z Z 3 C u 7 8 C A + b v w y D 7 g o W q a n S 8 w g u B s F A 6 X A y M H N Y 1 x Y c W p / K b k n 9 T 8 t w e e v o w H / Q G M h L q x a 7 g F H X Y 3 f v j P 3 4 d 9 H z 2 I X 5 i s a c O H A r 1 4 s L N H 5 e y N X w h i P Z h T c 1 T p Z A Z r C + u I R K M i p P L 4 T 5 + t W R v F W 5 V f a s A d Y / I d 2 T m t h c Y L / S q 8 6 f B o Y X F X e Q C V b B F W l 1 X M r l X 5 T F 7 5 S 5 H c K t q b 7 E R h B B u w r f X G w Z U q h u G x B l A q l D A 5 v g F b u S C S 0 4 L u P T 4 h s Q f Z S h w O s 1 / o z Y A F z c W i I j W J Z A S z K R j R a 4 R e N p i D P Y V F + Z 7 c Q 1 n s d Y N g I D h H w w m A Z t A X G L 4 W 0 D Q b P z G P v u E O W G g X y i + Y b e L 1 e W q a O h l O w t 9 V 0 6 i N d c 2 J l y + O Y 7 h P T E e 5 B l a j T a V T m L 8 Y x N C + D i G 9 E 9 d P T W L D 0 w q T t 1 9 8 I S 2 X 8 f c + U F u 6 r u P a / f X 9 8 9 y H f 6 P 6 D H h l Z S 9 2 7 / 8 s Z r r q p x / o H 7 E 2 x b a 7 n 8 T u 7 S m M u U S Y S b N x / m t l P I R A v x + P f f L 9 i G V r E d F r P 3 N B / Y 2 t x s T X K o r Z q w m M q y f W 4 B q O Y a R v J 6 Z f X k D 7 v i F l L j 7 0 X y 4 g X 6 4 J w f / 6 4 f u q z 2 6 C O 8 n k I z j p S j D p l W S a P L 4 G Z 0 U G h t z H 2 o R W I I V k I j g x G 7 h J 8 X w d T A x t B p K J S N u X M L L P h q 4 D Q N / u b q z O a o G I t e t 6 S N w E W 3 F A z M 3 m x G 1 G J q J U T a O h F i E J k 0 I q m G / U q F u R 6 X V D W G j v r c D X L 9 q v g 1 V c t a U b y t S p P j L p 2 i Z t B M n E L U S N u H / / T n j 9 H e j s 6 I D T 4 U B 7 W w C O 7 j a 0 B 9 r h d X t w 1 7 E / x A c + 9 2 t w G E z a T / z z v 6 8 + 0 + C U P t w K J p M N h 7 / p s 1 j s 6 1 Z C Y G n 6 P M b P f h m R t T l l A u 8 f 6 M B T e y w a m a q Y O h Z G S 7 d H j Q 8 z d 1 9 r w I J o p J a e F k W m l d R l 8 a F L 2 H O k G 7 6 W P i x l U m I h 5 H X X D R / / e h 8 O D Z q x 0 1 f Z k k w N s m 8 T d 4 y G 2 t s 9 L q Z Y X t S / D Y l o R t R 0 H v a S D y 2 i Y Y J r a 2 i V T n V 7 X E g U V z C 9 2 o P 9 I 9 w M r Q P p L E 2 U C l w O p 9 q u 0 3 3 + f 8 I 6 / X m k v v V p t V M G T a p S s S j m k 0 0 6 w y Z + S l a F e Z 3 y e W 7 M J r S D u e g S 8 9 C G p d U Z s e n N i E U T 2 L F r T P 3 W 1 P U 0 H n / o 3 i 1 z 7 5 o h n D K p b S v r U V F m n 8 3 R P C z b i J q G 4 p M t e n c L M J T O 6 F 8 z h J f D C F D 7 N I C T u F s l 4 p I 3 o Z k w u r Y F M P m e P b h n n 1 a 5 i P h X z z 2 K U n V 7 y t / 4 8 v e j s 1 / z f 1 L h N H 7 t M y / g s y 9 o + z 4 5 3 H 7 8 8 j d 3 Y O e + R 8 S 8 7 c b 0 h g X R 8 I r 0 i R j U Y s 4 R A X s G 7 S t p o D + M v r 5 e 5 I Q E K 7 E J 9 H l 2 w C T N x u R W B 5 f s S H P c / X t a Z s R f f M u f w D r n g t / F 9 L I 5 t B / U h E O w 3 I 5 7 W g Z E u y b h c r o x f X 4 a X W P d m J y a g T X m g E t M d y 7 + X I 5 b c G 2 V i y R v g a q G u m M I d f + Q N K 6 z v q K Q R 7 R D 2 r Q O m 8 U O R y W g s p M Z w J i N W J D I m b G / p 9 4 v s b z y e 7 B c / 0 z 1 l f h Z / + r F 6 r O t w Y R V h 0 h h I y Z e C G L s s V Y x 1 1 a U h i k K I Z s R i p n l X D p C s A L T z I l 1 Z F N c B O i Q 9 r d g 9 1 P 1 W v T K M 9 O 4 6 1 3 N k 3 U b o R O K E 9 D M 6 n g t u H Z 8 H b s f a h 4 R X Z 5 c Q c 9 I t / I t G p G u 2 M Q k 0 p 5 f n F y H J 1 F A S k z H / X f 1 Y G M p j P b + A B Y + c B B 3 7 a x V Q / r w l 4 5 W n 2 n 4 3 i 9 9 q 0 o m 9 Q q p d + / a q T R Q I p H E w i s r W O y + C 9 d P / y M u W B / A x V V t D u 6 / f H A H u l I L c G V y 2 H a 4 D 1 N n p r H z 0 A 5 w L + a s e R 2 f / E 6 t 7 g S z F H 7 k U / X p X j p m T 2 1 g 5 F A 7 l k I p Z K 5 H s f 2 h f s x l k h h 2 1 Y T K 0 p k S + h + w I J P K i M / q x P E v n s X D 7 7 t f r S M 7 F Q y o x N 6 Q Y W X u D b j T C E U c 2 j l e f a b N M c 2 d j K P t U J T T B u q 1 E d z a R p R Z F b x F M c / + / o M w 5 W q p K b l v f 1 7 a 4 S a N J M i L 8 0 z t R T w 9 4 c R T O 7 J q a U I B 6 y h b t a U f p q J 7 k 1 C z L 8 U R L y 6 j b 6 Q D H U N b L 2 + n / x U T a d s Z G F U z 9 M T M i T B G j 9 y o H Z r h t f h Q F X G s W e K M V a u 5 J G F l b R W R 6 7 V o q D 7 x G u g c l E a L i S / U P E y s / + S 5 L 4 7 D 7 w l g 5 H C b M r G o E S g 8 G M w 5 / t A 2 v P / o / d V P 1 h O K Y + 5 / X / p p R S L t N U P t F Y R m I 9 i Q G 9 o 5 H E A w Z c E 3 / G G N G L t 9 Z n z y I z S p K 1 i N r S N 6 O Y r d R 3 d h M V H C / / 2 h + r 2 o f u y v F j f 9 3 0 w p K n 6 u T x W 8 T F z d w P B 9 H Z h b D G F Y z E V W m L I 4 W 1 D K Z D F 4 v w d h G V a J W A R W f x o d g + 1 Y v R 5 G c W x M J Q V z 7 + C b B H 1 r u N N 8 K O 6 q Z 5 w f Y o g 8 c I S N 1 l K X 0 6 e j R i Z C u 9 n C N x v C t 6 I h b k U m w r i j e 3 9 L E c d n H V i I 2 r D 2 i q b 9 W L b 4 6 t P z m H t l V d n 3 I 0 f 9 y A w d 2 J J M G W j R Q 0 Y D / b 1 O R a b p l z Q H O p t I q 1 A 6 I 5 k b i x t Y O h 9 E N l n v 0 3 A J 9 m s B 0 3 q S G z n Y v D Z t r + D V K F J T U D U x 7 v v A f v U 4 + P 6 9 6 j H 0 g B + t 3 T e G p H U U x f d j S 9 7 z X t E s I k z U r o h a 0 y p N T E L 1 / P Z J j P / A / 8 T S L 3 w c 5 7 / z o 4 p A 7 X 1 + 7 D 0 6 j P / 2 u R 9 S 5 K b U L x T F 0 1 3 O y 9 d N 6 B w V 8 6 q 3 R Y X 1 O x u 2 6 0 w W S j g X C 6 F U K a I U L K G U t Y q m K c K T j K N s r m 8 L m p 4 k E 7 P S X R Y t 2 O R 3 m p D 0 h x B d j a H d 7 U A w P o u O A x 5 U x q T N L V n Y Z a D E N 2 I I F y u Y z n f i l f U W z L X v x F L U I q a 5 R i Z y Z Q t 3 + w b c M R q K 2 z r e P 5 Q R B 7 6 2 D C N 4 s Y D O / T a R C h a o 6 q e 3 i Y k X V z B 8 f 4 d q T C P o W 6 x d y W L b k X Z s L G + o K F / b Q G B T Q x H U U m Z T C Z 1 z M 7 D Z C s p 8 s / T n 4 A / Y k c t y H k j 8 i Y w d O / v c c L n d W F 8 P o i B a j s s A G A p f D y + g W M m i V X y / Y i m L Q s K l p g E 6 O 7 p w 6 e y 4 m r g M B E T y C 5 E 3 N j Z E g o t w c D q R C C a R F O V 6 4 O i o i g Z S Q 5 F 8 E y + u Y + d j z R N x m 0 X o r j 0 3 j 9 2 P D y G d y M D t q 6 1 H 0 s E M d 6 4 h 2 g q T 0 z P Y v m 0 U c + e X M X x 3 L f u E Q m D p c h C D B 8 T / E U 3 b f 6 8 H K 6 + w y t K N c 3 A z x 5 P w 9 Z X R M a q 9 R 0 G U X E 3 B 3 6 c J x u / 9 y 1 V c W d U C T J 8 + G s D A f S 4 s 5 p I Y c H q w + H J G V W 7 S z f t P f M + Y 9 F M O R 7 7 r n 9 A S a I U j Y E I 2 I t o 4 4 5 F 7 y c H j C y D V t w L X u g u l F p f 4 v g E s X V m V 3 3 d j + U o K S + 0 j G m M E h 0 f y a q M B z u + + Z l T P c c c Q i t v + 9 4 q G Y I o P Y S m L I x n y i f 9 i x 8 F e L W + P 4 M Q q E 2 O 3 w v S J D U U Y Y v K F d Y w 9 3 C m t w B L N U Q w / 0 I K N 3 C w 6 X T U / Z v J 4 S J l E D M v a f B X R G N K p h R Q G y i Y l l Q N H 4 3 p b 1 s H X E E L X w f k 0 w i 7 X S S 2 l v + b y B V v Z f 0 P o v F w Q b b U Q Q + e 2 N k U 8 U 9 U 8 M 3 6 K Z t P M s R j M L V H Y 7 D Y U 4 m 6 4 e 0 x C 8 l r O I V N q 1 q 5 l R V v Y 4 Z b j s U h M y F t f / 4 H n o R l 2 u 6 D A m X t 1 F d s e 7 E d G C O r y C k H l 6 + l Y G m a n e H Y i i B j 0 M U L / D a 4 c 5 j x g b D U B d 6 u m q V f F N M v n y i g l H O i 5 S 4 R I L I 7 Q R B Z 7 3 6 u Z o C U h 7 e q r 4 u v c X y 8 I i f H n l 9 F / x A G P v T a H N n / p M j 7 / G 1 + P z r s f w 5 E P / D o 6 R j p V 0 O L i M 9 e Q F R P S l r W g Z 1 c b g v Y O R M s u t S n D 1 4 o 7 h l B 6 6 p E + A O k z M V X E W K 6 L p H J X e k V f 3 d j g R C p V E C 3 R / L 2 t 0 D j I + B s M R K x c C 8 K 7 O 6 O S Y M t m B g Z s c J e 7 1 U C v y C C 6 1 V 5 E T K r l s v p g 9 j o C z i H R s g 7 5 7 o 1 2 B b M 3 X D 6 N G K y E Z K 1 m i 3 + t X T 8 / u Y S h 7 f V a f W M p j v b + 5 l k d 1 J Y e f w B O W + 2 X m e 9 m F W 2 t s g u e v Y R 9 T 9 T q 2 + m + 5 9 S J N Y w d q W n Q u R N J D B / R g g G c j 8 t c T a P / P u 3 + 1 u e C a O t q V R n 3 + g 0 u v J x S f g 7 B v p g / k c X q 9 g Q O d d W C K t e f W c O u d 9 V r 6 U w x i j / + N 7 X r e f 9 P / 2 + Y A n t U M Z W L 4 y s I m U f E n P t a W / F G 3 K Z l + M 5 A u s A 8 M e 2 S V a l j I V M q n l W D n I + l t V G k T S t 4 Z U n 8 E J p E 0 C Z P d Q Q v 1 v s j t w N G 8 I z Q g x + 9 u z u x 9 p J Z k c l V a o e n S i Z i L W 5 u S q a 0 + E 8 p L M s V 8 Z z i L I t w 6 H D u E G q F F Z k o I G j G T b + 4 g a t f n R L f J 7 l J J u I 1 K I 9 b Y m h 7 H y Z P 1 t c y T y 1 v / Q P t 7 e 1 1 Z C J Y D 4 J k m n h + Q 5 F p + s Q 6 p l 7 S f E k u J 5 H x r 8 g 0 c 7 K 2 l I V 1 8 g g W c u H k N k t E 6 / A H x P / k m i 3 5 G X 4 3 M h t H O l / L i M h m c s i a F r C z a J P + 1 b 7 H S G u h W O v X V K m I K 6 9 s 4 N J l b c 5 Q x + X p i 4 p M v N Y e M f X t 6 z X X 4 Y 3 E H R X l 0 5 f A s y Q w a z 5 w c L 9 6 N o z 9 Y m N z Z S 0 z C 3 S w b s S X 5 0 7 h V 8 7 9 m n r 9 3 7 1 / g C f f V Y s + 6 W B / 3 q x o E P 0 f 1 u b T Q Y I W T S y f 5 Z F B k U L J G Y O t 4 l b F W A h f m U v f N V B T G U F z l U t B a A 7 S e O W 6 J 5 6 P q 4 S Z L X H 2 6 i L u 2 7 N 1 d g c H a i Q S U Z r K L D 4 W J 1 W z u b w K c d t t F j V Y m U H P z 7 U H A o j G Y u q 5 x + N W n 2 E J L Y 7 W t l Y / I l F m D e R R m P F g + 2 O a i X w r / 0 k H h Z V u m U Z X 4 m j t 9 S M 0 H x U T W D T Z X A Z j h 3 r V + d t a W 9 S i x v X J m J h 0 4 t u E b d j 2 k L a E J C b m X K u 8 f + X p G Y w + 2 I P o Q h 6 R 5 Y R 8 z i J m X x b F X A 6 t 7 T 0 i s H I Y O B D A R m Q D g Y 4 A Z s 6 I D / j Q d j m H m H + Z N B Z y a f h s 3 D H E h B F P i / i Z K X j b P G I C r u H L f 1 i b l H 3 f j 5 1 V i x b 3 P T W m h B d 9 4 T c D p o m V X G W g / b W Z Q W 8 0 0 s k Y u E r z 6 S s 3 z n 0 Y M R o o V s v p V k Q j L S h C r U 6 E 0 L O j A z O R K X S 3 i Q 8 i / 7 h L B x v t 7 s / V E + j 8 N 7 5 c f X b 7 Y K k q D l 4 j G H 5 O x T L w t I i d L y Q x + k u L E T M G x d c j j I R i H U B K U y I 5 b k P J H U N L v x v r p 8 R s 8 g k p N j q Q j I d g E q n f J u b M w H 0 3 m l 5 K 8 l f P e R M Z c F v g g G S U M 1 u U w T 0 T h d v r U D 5 h K V e B v c W M Y p r h L f m c / C F R S 6 U C Q s U C R s Q k X I 6 Z 0 N e i y e H L z 0 x g 5 0 M j m p k m m H x p G d u P 9 i l i O + w 1 c k 6 / G I e j M 4 P + 3 Z p p R j L b 5 f 0 r X 1 m B p 0 1 + 2 1 F G x 5 g P D r d D F f Y 0 W Z m A b M X 8 m T j a H h D f M N u N T / / c E 9 L u Q T z 2 Q / + M g j 2 D g I U b 6 4 X k G k 1 w O E X D J 5 1 o 2 2 0 R n 9 e C T D A N Z 6 d b h E 8 B a + K b W Y Z Z s S q L g e 1 F x L g f s L k + 5 P 5 G 4 R 1 h 8 n H y 1 C 7 O 9 K 2 w U l 3 D X 7 f h W l W / O i w 7 h E h t I q k 6 F J m W J u o X v z W D H s j Q y l 8 1 R / X 0 d W B h m N C 1 n C I J w Y 3 g d J B M T J z V 9 t W t Q k 4 y c 2 Z Z E c 8 r Q s C 7 s 4 C W A T d i C 1 l 0 H a 5 g e O 8 Y t j 3 q g 7 + 9 D f v f t 1 2 R K R W 9 0 T y N x 2 s T 2 z f L V N 8 K x q 0 y 9 S m D j V C Q E R 4 s T 0 b g a r f D 2 + d Q 4 X V 3 p w P u D n H y u x w o e O 0 o t b g x 6 A 1 g f p n Z 1 7 V 7 4 3 l 0 M h H t I 5 q / M 3 1 y R U z A k J r T 4 d L 4 A f G T A v 0 t W L i k C R X d l G 4 f s 8 P X Y 5 b v e b F y M S 1 N V V K m 7 9 y V a X l e g d W d x / J M F v / 7 + 8 a Q C M 2 j X M j g 2 d 9 7 A t 3 9 3 b D 1 p b H v 8 H b s P z q G v t E u 2 L Y 5 k V 0 p q F q C r H 2 e n i 9 i K j G A y J A d + 8 f a s G d H L 6 K Z V m T b b z 8 i / F q h W n V 1 Z Q U X L 2 o J h F w a Y M S Z M 6 e x t q o V 0 a e E j I r J w b / j 1 6 / j y u X L S t I Q V O P J Z B K h 4 G t L d y e Y i c A 0 k l u B u 3 k T e r V S I r W h f Y / F / y n R G L L l t a y 6 t u E v X f 9 H v U c 0 a i c u Z 2 e B l i w i y o T c C r z X R h S z B Q w f a h U 6 a Y P e r n a c 1 6 C 0 k p C J v s G 5 z 1 9 S k b D F s 0 m M P t C j f K a k I r F 2 H y 1 D T k U y H k 9 g U c x U b Z B n w m k Z G H k h V U q F o 1 W G v d y T z + t V f w l G A 1 c n t N D + 7 Y D F X L g R 2 c U V + + b S b e 5 A 0 t / T h c t X r 8 O + Z 1 D O L c J B x n l j H R b u B s m k U Y s I C 3 / O r b I G d L Q b l p x H l m N I V N 2 y v r v b s O 1 I B 3 p 2 B T B 1 L I S U e V 3 V m 2 A F V g q D y Q v T K p j g 9 j s Q G G i F U 3 z F k U N t W D 6 X V A Q d v W s n V i / E x e Q u Y 6 R D 2 / L V i I 4 u P 3 q 7 t L D 9 / M I 8 V q 9 k 0 C u a z t H r V O 1 l K X R j w t K B 7 b 1 l H A h 0 4 K U p K 4 7 N c F 2 A H 7 P V c m V v B p T J N 3 v l B K a n p 3 D + / D l 4 P V 6 E w x t 4 6 t 1 f h 0 S C d m 4 b p q Y m V c 2 y A w f u x t m X z + A 7 v v N f 4 8 S J l 5 A S A m 3 I Z 1 t b W l X W s S 5 1 h k d G 8 G 3 f / h 3 q + e 3 A V C n C Y r H i c y / f u J a p E c x U M I I 2 c 8 n l R Y u j g v F j i + h 7 h J X r u G b I h x 6 3 t n i Q o K 9 i j K L R Z P S o p f E s + K 8 9 t O P a 7 u 8 6 j D 6 U 7 j t M v T K D i q U A + s I 7 j o w K w S q Y O x s C k y X K W a e Y r 2 Y k h k X b D G i D P 1 + J w W 5 q q T P 7 d P g w q D Q e h c S l r 1 7 H 8 O 4 B + P q a 5 9 m p E V / V f N r / N d B E C s 6 H k J g 3 i 0 Y x w d V q g 6 / T J + 9 U s D E b R W J F R I 0 n g x F D 6 a s r Y m b v 9 v i F a G Y s n o w K M Y t o G a z A 3 e 5 E Z F G E Z t o v A 1 P O Y A / D k u 8 Q 0 z C C r p E 2 s Q R c O P i / 7 q 6 e B b j 2 H y 9 i 4 v g 8 u s f a R Y P E M X h A k / 7 6 N i 9 6 B I 4 V f u d e S G P X o 5 q P e P X q J F p t H n S M i K Y x R G q J 2 G I a M f G l l p f D O H y 3 l m D 8 4 q f + E 8 5 / 4 U / U 8 7 G H 3 4 + H f + S X l D A K J e e Q u N C G R G w N 2 8 R 3 s 4 j Z e u 7 V K x j x 7 c M V 8 b E e 3 i F j w J d F S W T m S 9 G t J 6 3 f K G z p Q 5 E c K 8 v L G B x q P p / y R u K 1 E M p q L u P x s X p t d v H L 4 7 C 5 b K p 2 W t c O P 8 w 9 t V W j y L p g d h Z w b W E Y 9 x k 2 3 d L N P X 3 D N C O J j D D 6 L c T k y U W 4 h j N o 7 f M L b X O q U 5 u B E 9 B e 9 C v t w 8 9 w y Y n F w a X y L L 5 p 2 z Q X 1 a S 0 f I 5 g W h D b Y S u w h B e r D h F G Q t 0 M 3 D i M R U 2 M O B M P 4 w F / Q G m 7 9 d k Q u k c 7 c e 2 r 4 u w / q d 1 L O p w V Q p n V Z g t L F j v 2 D J l F q 7 F O O + C 0 Z X H g 1 + 9 V n y N + / 8 P / A y 7 7 1 6 N 7 T X y p o z W / 5 O q 1 C Y w O D M L m 5 V J M u W 5 p 5 9 h a E i 3 d X l y / E k K H 3 6 7 8 t O 6 d r S o b I Z M v I 5 Z a l 9 8 p o b O 7 h I W r G d y 1 R 1 u V m w j H s S T a a v f j G h n Z p i w z E M 0 t w Z k a g C e g 3 d / G Z F y 0 v h s r G + J z O T p w K e T E f e Y N J O w R B M z d O J X R i t C 8 m a g X D Q Y w N + 2 t I N N r B d N f X l 2 s F w D 9 + z p Q S F q w 4 + F + V e r J u B T e 5 + h E c F 2 k 8 a B G I K J c E P O J v k x l Q D q 7 F g o n j J F C o t H k s 5 R 8 a K 9 m Y z c j U z C h h Y s Z H G F h S / p 1 j O 7 l U 0 U k F 4 u w h j p V 0 K Q 0 q 2 n P w r I T w e v S 6 S s p 5 D f K y s z b C r d L I i M 2 i 7 g Y 0 D f l w t L F s C g 7 k y I T Q T + W o B Z 2 B Z z w D t j R t s 2 D f c M 2 G S R y T 1 H x b 1 Y S 2 L h e E 0 o K y x b 4 r 1 9 R i / a M G P S M i M Z i J N M u 4 k p z A y o i O M c v r K h s h f Y B v 1 b W T M B L d I n Q C 9 h b Y V 2 z 4 u p X 4 n D G W j H 9 U h D X j k 3 A F / B j Y G e X m n I g m f I 5 8 b P E p P Y 7 u m G y a F Y R 0 T L o w d L 5 B B J J E 3 q k i 2 h N u E e 9 y I f E L 5 Q h w T D / m 4 0 t C f V O B n d A n z y 3 r D a i 5 u P j / / l z s L b W i n w k c v U S e b h j N 8 L B B M 5 9 Z g 2 / f / Q S P v 7 Y Z X z s Y W 2 3 c U e l F k 2 j 1 m p c g 6 T 7 L D r o h H O N L v 0 1 R v j Y w U Y w 5 5 B W G e u g U / O w C i y l M 7 M T M L A K V 4 d L z U f Z R h J K g 7 X 2 t S O w y w 3 0 b s D V Z Y e T 2 Q Y G G G u R N y P H r c D I H b P j d e T F j u u / x 4 X + / f X Z J K Z q J H N m w y o P 7 f m Z e c 1 H J P E 8 n S 5 E V u S 7 + 7 z o 9 n f D a b b A Z X P h P e 9 6 E n e / f z u c D u 1 8 9 O n W l 9 e V H 8 b l M L l k X o S d + N 6 x M B I V G x w F K 5 a v b e D C F 6 / B l N N M s K V X R f R M L a k 5 t 6 E D 3 X j w 3 f u w 7 X A 3 t h 3 t l P a 3 I R 3 J w N n B 7 U 7 Z F i b Y x R z M W t Z F E A n x v F r 4 m 9 1 k s V t E I 2 a R t 3 U i L m T d 3 l H A i 1 M O 9 H S 3 I j W f q y v 7 9 W Z h s 4 c m 1 s f V g 1 h f W 0 M s G l V 2 c C N 4 3 I i t X j N A o X + / 8 T P 0 S 4 j G S d P X g v / 6 n X 9 T f S a D 4 P k I / t 3 V D k T X t d 8 p i H l C 6 J p n o z i F N h k Q x / 9 n b W D R M a b f Z K x m 1 M z s M 9 Y B D 8 4 H 0 f 5 Q R C R u W P R Y V n 3 b q K W 4 g 7 v N w w B D j W Q s s s n S z j z m Q O v m e x w c O n n T 1 Q 0 D F s + t K / / L C O M y / U Z y 3 y 5 a h r T v 5 U X b 2 q s T q 4 3 w V I n M 7 V q 2 t W t a + o E h m m k J X D u h 1 Y o Y e d i r r v / M A 4 c x / s Q H c P 3 R 9 6 B Q 0 T Q q 9 / k l m D C 7 H M 9 j d V V 8 p u g a 7 B 4 7 y r l W 8 b M D G O z 1 Y O B g O w r p E v a 9 e y e G j r h U A K G P B B + r z b 8 Z h c i e R 0 a Q T 5 S w N r G B 0 E k r V i e j W H 0 1 i 5 U X z f D t L G w K m b l X t G h I T r T T w Z E y I n k P h q o 1 3 6 8 U P T h b 3 j r z / 4 2 E 8 q G E w J j b m M H T 1 7 + M H 3 r k x / A H n / g Y x s e v o 7 e n F 2 f P n s X d d 9 + t o n k b G y H c c + 9 9 O H 7 s G P r 7 + + X G C 2 J O B b F z 5 0 6 E I 2 G w x s H Y 9 u 1 y b B 2 X L l 3 C y M i I I g 0 X 7 f V 0 9 6 C j s x N f + u I X 0 d n Z o W q e / e z P / b w K d L w W H 0 q J I s F f f / N / V X 9 1 / P i / + w 1 8 z H E V f / T t A S V R C T 3 w w K X x J M 4 X f j C F l Q u 1 W n c / 9 l L 9 V p C N W E p e g s f l U R V x z C I p u W q 4 a E p p Z m K D u f f S t B 1 H t + X l E 2 n 5 r V p h E G o x u W j t R Q P 0 c 9 D f o l m V X / G o S d K t 8 H p T j 6 J r U b S y k 7 c A i b o y v o 6 + X d 0 4 u 2 g X X 1 P z U S d P z q L 7 M K + M 0 9 h 9 i k y m U h 4 d J 7 T g A J E f f A q x 4 R 3 a N j 8 7 N F L y v s Z P i U 9 1 s A O z l 9 I Y u a 9 f i + y 9 E M a O x + v r V T C g k r Y u 3 d C e P K 5 v S T T z a h C j 9 2 i m K a 9 h I 9 o L s y 2 K I U + n W m L B 6 r n E + S U b / L M R D B 1 y K 8 F 0 a s 6 u 1 s U d L K / i n P n W K 7 j f C G w G J d b i q 3 D b X f A 5 3 / x I S C N e D 6 E O f W 8 b f j r + s 7 D b c / i 3 P / 6 7 6 t h / q l z H n 7 7 X j F K 2 g K 5 R T S L p w Q e C S + Y v / X 0 E 6 S U L H v r x 2 2 t g a l O L d B i L t u w 8 q i V p V g y j m S 6 W H r N g n R W 1 x 5 t c I k t / q e I s J n p l e R X 4 Y B D D W E + Q h T s Z o C A 4 U D z i a C + d i 2 H w Y P P F f 8 Y A y W s h V F g E W s C x d W Y A C T V x b A k 7 H 9 G 0 R D q e x u I r M e x 8 v F d d u 7 6 A M S e a 2 S H + n / P Y L 6 r X x B X T z 2 L o I S f K a S s y j l W 0 W I b w + E c n c W L b z 1 U / I Y T Y + z H 0 7 e h V 5 a d H D 9 f f 2 9 L y N D r E J + X v u A 0 b z / G a d A t m 4 Z U w W n a X 4 J C h G b 1 i x s B d W / f d x S / O o u X w G P L n 1 5 C U 3 0 x G R a B v U e P v z c C m f d H t 6 3 5 b y P R 6 U f S 0 4 a U P / + k m m X 6 p f B 3 f O A o E e v y K T H r Z Y t 2 s s l U 8 y J p C 2 P 6 h k i K T P n 9 2 K 6 Q z G U y e W s a 2 B 2 V w l U q K Y P m c + A X y N 5 Y x 4 d i U C d F 4 T s 7 H S B a 3 s c m i m M + p X D O m 0 L D K a 0 V + y s R w e s 4 P b 0 n O k z e L t i k h U 9 5 Q 5 8 n J 5 7 i i 1 1 Q R i R r K q u i a P q D 4 W 2 p L U D k P N Z R 6 L c / 5 y M v n W E q M n + V z P n i c 0 U D 1 W s 7 N 9 5 J y r 3 x N Q v J c + v f 4 m n / j y Z R c u w 9 z L 0 f U + y i b 0 L 3 H g 1 Q w g 0 r O g u h s E p m w 3 F f Y g f h C B s G j / x Y V m 7 T n k V + G y R 3 H i y + u w u 6 2 Y / F F G 5 7 4 7 X E 8 M / I f q 6 2 n 4 e P H k p g 9 G U F g m x P T Z 1 Y w f S y K y y c i i C 2 m R P s 7 R P 5 Q 9 3 N 3 y g i i G S 3 H j l Y G p y v K t j S y i Q L C o g F T 0 w 5 F p s l g c 7 M 1 y 0 R i j w t D r S W 1 f N 0 3 u Q Z f z + t 3 K 1 4 P F K E q 0 q G Z f / w U E r / 5 U + r g / N y c m q A 1 l g L W w f f m Z m e x t L i o I k P 6 w G y c 0 H 0 9 E 7 y v B W d / f x o n v h T B 2 P 8 y K z J 1 e 8 3 4 / s f b M P u y 9 r s s W 7 x y f Q 3 e 6 j o p 1 i 7 n V j U 0 3 Q i m v d y K V I u v p J C Y y 2 P n o R E V 9 a Q / p T r Z k V B / W 5 1 l P D Z W Q p t X n G 2 r S S 1 G Z L o N 3 + N i O T 7 P r o t k F y l p s d i w m r Y h a 4 6 i z d q H N t u o S q z l Z 4 u O D T m / T Q 0 i 7 n v F J R h 8 z t + 0 O + z K 9 G H 6 E 5 + r 1 / K c D 2 a X s F Y 5 P 8 v n f G T E f 2 R o X b 2 W c / O 9 4 t W U e k 2 1 x r p 2 N v F z t D 2 H G c 0 V T 9 D q h M k b x v D 9 b T D L f b h b X b B 3 Z 2 H p F K I 5 x I A d q a j I X z m w A d N g E M W 4 C 1 P O j 2 D q V B j m s h V P P K I t d 3 E 7 r W L w O v G e 2 V 9 V r 3 V 8 Z c O h V v e 2 d P m x 7 Y F e + M S P 6 p O H e W A D m U W f i n r S 5 C u n n b A p q 1 G z Q u Z O h 7 E 6 v o G R p + w w Z f z o 3 q a Z i 9 s 7 a 5 H Y Q j W 5 d u r 4 u p o c d r X U t B G F z 4 H W T Z 3 x l k C Z f H 1 u k X o z 1 1 C J R 2 A / / N R N f a h D h 4 + o r A q X 0 4 V Q K K h M k G A w h P d 8 3 d f h / L l X 0 S P f Y U B i Y m I C v X 2 9 + M V f / I / o N K T a N 8 P r M f m M 4 A 4 N 8 y d T G D q s p b 1 M H R e i P a S F p b O p X F 2 F H b V H b 9 3 + t T y f N h l M b Z a L l / A 3 3 7 K M B 3 7 G j M L B Y d z V k V G D X k f K t I J I Y h 0 + T w A t 1 f m j W 4 H Z E 6 n F P D w D d u T K o g X M W V U R i W Y e t z C w F L 2 w i 5 9 G z J 1 d x f B 9 9 S b N x k Y Y u W x O a T M S w u / z q e T T l h a / O s 5 t d r a N 1 u a A G p e O r F 6 L w r e t T e 1 Q s b N T E y I p 0 Z I r e T m H D G W 3 p Y i J l 8 f R O u T D S l I G r 8 W O d q t o k L w Q o c e H b C Y l m q + s y O d y O Z F K i f k q m n B 0 Z B j n / 3 k K z u 2 i X d e 9 8 I 2 Z 8 D 1 / v o S o p R N 2 U w H 3 u a Z w I r 0 b 7 / W f w 2 / e p W 0 G z b Z + a e i 3 c H B A M 3 2 X T u c w c E g I T X Y L Q j I E w p e m M X J / D 3 L W E D z l A a V J J 0 / P Y 9 t 9 g y r 4 Q U 3 N t C Q K F W r j p b U Q 2 l u 9 c N o c y I u P x 9 9 w O h 1 Y e j U E + 1 g b r o S 2 9 h / f a G z 6 U M b F a 2 8 1 v l Z C d b T E s a M n h P A F E w b 3 a 9 k A D N + y c L 7 J W s D Y g 4 M q 1 U i f Y 6 q f d 2 L z a + A A / 9 t H q i 8 E H / 7 K I O L Z C v o 2 p R y 7 U b 5 R z Y M z S Z v d D v Q k 2 c x y S S 3 8 y 5 h F c M l A 5 l 5 Q X A f F j d t 0 p 5 x R r 9 s J j 7 8 W H 4 p 1 2 F s H O 3 A l F Y P t f A a 7 D n U h W M i i x 2 X c y 9 e k 0 p L 2 9 e R F S N b O z j D 6 q E p I r o f u z z 1 / R Q R Z d g O j 9 2 r X X y p X c P S j 9 W W p z x / + g + o z D d m H f 7 3 6 j D U 4 E h g 5 6 l M b Q j t S Y T j N B b l W t 5 q 7 + s p / / m k 8 + M 0 / j Y G 9 h z H 9 U g S e 3 v L m v J k O Z R r n S r C J d q Q p u e 1 h j T z j 6 z b 0 5 d O I e M s Y D 7 Y 0 G z Z v C j Z 7 b j l W w m p M C 2 f T r N P N P e 7 i x u f T U 1 N 4 4 f n n 1 D G C W / 7 f r h / y Z i M U 8 2 N h I 6 D I x N W i O r Y f 7 R E T Q 3 O 0 9 b o T L P 5 v h H F g Z q / U a w Z r p r x J J t r 5 J B N D 7 Q x 5 a 9 G 7 W y O x W p u o d f V Z N G 0 l Y j i F V T j L A T l T 7 X r T U e 4 x d G s y N Q P H C y d l u X y b f / V j 1 F b J 1 Q p W o j b c 7 W v D n o d 6 M P + K / G b e p D a I 0 0 E N c a B P N K C Q i f e Z z G t r m D o C s 0 0 L 5 a + u r W P + 0 j I O j d n R 0 V l r N 8 q O r / x Q P z 5 1 r x O f u s + B 5 z 7 S i U L F S F w t W j l x a k Y t n u y 9 2 4 F X v z q F 6 M Q 0 w i s p F F v C m B b r 5 p P f c R T L V 0 7 i / / 6 X D + M r v 7 Y f 9 3 R 8 F / J r V o S W N n D + C 9 e R E b 9 1 7 k w Y 0 d W w I p O C X d t p p J g t o S W z g Q u i + e c j v s 2 l J m 8 F l I Z q 9 V o Q S u T x 3 E Q S 3 3 O k Q 5 l 8 9 J F o w y d T S Y T F 5 P i W D 3 2 r k C u N z 3 z 6 0 7 j v v v t U m J y d s G P H T n R 0 d O I b v + m b q 6 d 8 7 f h a N Z Q O m n 7 M a e u s F k i Z P r O o C E U p R o u C T i 8 z G L h v 7 l b 4 k 0 d q U c H v f q Z f T R a S T I S e 7 8 c o H 1 O H z G X m A N 6 6 t 4 z L O I j 1 a 2 t w 7 d Z M n k K q D J v H j P y c D + 3 D W 1 9 X I 1 7 L G L n 0 5 V m U D / n Q 5 X S j 2 + 5 A d C a F 1 l E P 4 q E 4 i q 5 W V e o 6 u b k h n R A 7 n V L i o 9 e t 1 U R W Q Y + S V r D E b a j N d / b Y Z e z b v Q e O D j M W x b z i N E r g 7 g p a 7 L W c Q b 2 S U / r 4 J + F P X 8 C L / / 4 v 1 f H A 4 + + D 6 4 c / i q H t t X v m H l j u N j u W L o e E S P V L b 9 y h v 8 N P / f 6 v I L b z C 7 j 6 w h T 2 P D o m p n A W q d k M + g + I Q L 0 Q U n 0 l V i D a + 7 r g a G V C M T A h m o + 1 9 Z h h 8 1 Z A 8 6 E C N q z H C 2 J 3 m 9 B u 2 O T r d s D s c 6 K 1 7 f Y H Q y P e K E I R D + 9 c l R O W 1 X 5 O x N Q x F j o p Y u Q R 5 t 6 x 7 F f z 6 + R p 5 0 8 n M f S g 5 o c l k y k U I m U E h m r z Q j Q j O X F Z M V U 2 N R Q 1 H r e s a Y a Z s y H 4 R g q I T 7 i 0 Q W V a V U R w o Q f L l 1 f R M R Z Q C / p o 9 r Q P 2 + D r v / 1 F b 8 2 G x + x p D i o T + v a 1 o l y s Y C N j R n p c T N 2 c H x Z / H N Z y K x L i e 5 U s Y o k U r f B 0 2 M V x F 1 8 k Y 4 N V i N Z 7 r w t T c x l 4 U 2 k M q X k f 7 V d 4 e x R I X P K u p + 9 M v h h C p c O E g T 4 P g g s b Y p Z 1 I 7 N e g q f b o S a 4 / V b p U x n g 1 5 9 d w 6 4 n W A G 2 j J P 3 1 4 h G e P f e g 5 E / / 0 P 5 A d F s J q u Q m C Z 5 B T P / V M E L f 6 n V 2 1 N Y / u 9 A b g / + w y f / H T Z 2 / h 3 m j 2 e x 7 a G A 2 s u K V Y Q X z x R h 8 + b Q u d O l N H x o J o 7 r 6 M T R k R y u y z U t x r Q + f S u w 6 U O 9 n X g j C W U t 5 X B k K I e 8 d 2 3 T V 7 r 6 1 W X s e b I P k 8 d C G H m w V a X j G L E 2 E 0 K g r w U 2 N Y m k Q f d l 5 i 4 t o p K 1 w + 4 1 o W W P C J 1 M h 5 C J C a 4 W L L / E O S o z v P 4 W 9 B + s B T o W T i X F l L G p a B 2 1 W 8 K 8 j O B J M w b u b V d h Y o b Y p 0 4 t o W O b F x 3 i 2 z R i + Q o j a U 4 U G I I v F d B z l 1 d t q s y C J t l k D j 5 n K 5 K 5 q D L P 7 G 6 H 8 m W c L V a 4 f f W m F T G b i M n o z 2 H k n i 4 1 q A n W q l t 6 Z R V 7 q 8 U u C 5 m i C n s T o c w U 2 p y D i C R s W D s 1 h 7 u e G l a W i B G s Y x 5 d j M M l 2 q 1 i S 2 P n Q 5 o Z z V x F h z S D z a W 1 b z 5 d Q H A i A Z d H t M 5 v f h + S r 7 y g j h u x 7 + z p 6 j M N l o o D 2 a A T f / W N N 5 r U J B Q 1 1 P S J I H p G A + K P W j B 3 f g H D d w 8 i P J F F Y I c T K 9 c 2 Y C o 6 0 L P P i 6 f H n b C Y x X N + E 2 p H b A X N F i m L 0 7 k s N z b 5 T + r l S 8 e P q T V S U 5 P a X q p E P M 6 1 K Z q P x S i e n k z Z L D x u P E Y / q / E z x u + / 0 S h a H F i f i o t s N a t J X Q Y j e h 5 O 4 v e / c w B f / M T B z c A L t c 3 y K 2 V c e n p C H N 2 O T T J l U 1 l c P T a O 8 e e 1 N W D D + w b Q E v C i b z d 3 R b S K R h G i y I C x u E z w e X v R 9 6 h 1 k 0 w r V 7 X 7 H D z k h d X p U G K d F W I Z c N h 2 e E C R i d K Y y 9 X 3 P D K k i i o a Q R L z / b 6 7 O j F 0 2 I e x x z u x 6 1 1 9 a O n 1 q 3 1 g O 8 Q k H N j b g 5 Y x p 5 q P 8 b l b 0 T E k J t u A v y m Z r s S j G P a K K T n k V E E E + k y U R 6 0 u 0 b z t t U H G + 2 F A h k s s m G F A T Z r B B e x 9 9 4 h o o j V V 5 2 H u / I p o 8 J z y U Y b 2 d y K w 3 Y N C O Q K 7 3 B M n r e l X 5 s T X 5 r l Y C 5 A Z C n a 3 D e W C Q z 7 r h a u n e a T X J Z p E B + f m o v E e E V D 1 + Y z E / / r 5 7 8 E I B U 2 x K H 5 i F u Z W u R a 5 m d 5 9 m t A s W D R f 1 d 6 Z g m d v B L l S B v f 2 5 9 9 S M h G a h m q R j i y k Y M q G U W n b j o / + z n / T d l X g H k U i J Y O h I D r F T y I 5 6 F e d O n k S P / U z P 4 s / / + S f q f S i 1 d U V d H V 1 I 5 6 I q 1 S k D 3 / b t 6 t j z z z 9 N P r 6 + x A J R 3 D w n n u U e c h G y O V z Q t h V / N 7 H P q F q 1 b 2 R G o q g L 5 W J i 3 R v 4 Q C v K A e X W S x 9 f h P + 9 b 9 7 U n 1 m p f U T c L f c O A i N 0 J d L c L K T W o C L + p K m B b j R j 7 n L 0 2 j f W 0 v C Z Q K s c X D c D L H 1 B H x d T L C t T + J 9 L d C H S V Z u 0 d n k Z y 8 / P Y 2 9 T 2 3 b 1 E p G c J l D + 3 Y / u a v O o z Z 2 M 9 m V N u V 6 r Y n V T t z b 4 8 L k m T m U c i X s e l i b Z 1 q M W T D Q U s J G Y h X e S h s W L r K s c T f G L 1 z G 9 n 1 7 U E x Y Y K 8 u j d f B 2 g 6 s G x g X U / L y t 4 x W j 2 r Y / i u / C 9 c H H 1 Z J w h u z Q c y l R d h F c 9 h 3 T w e C c z F 8 9 n v X F J G M O P Z N f 6 8 E 1 O T k D G y h b g w f d o O l 0 1 l 8 l 6 l i o e U 9 C O K t M / E a U T P 5 y q J 9 R J r q I e G 3 E m 8 0 o Y z o X 1 v D h b / Y j 1 3 V j a 6 J x / 7 t E 0 g 7 d i D c + 2 / E x L C p O a H b g W 4 G x p n O x N W 1 4 q t p Y L 6 b F v 0 z p h M R + v w W N Q B h E e p F z 3 a i 7 z 7 t M 1 w f x Q E l J 1 O v b x e N n w 6 P p 2 B v N 8 M T 0 O Z 0 z o T X 8 E B A 8 1 2 I d D w D d 1 X y M 8 z M C V s d L 8 3 a 8 N C o 0 K q Y l o G p C Z m Z 0 + s Y f V D T K s v B P F y + o J i C / V i J l u E z Z 0 W L u D H + 4 j J 2 P N y r b X K X d m D i x A L 6 D r S j r b M V L D x D n 3 X 1 e T d 2 P N a h I o 9 z Z 4 K I / e 6 / R n b i E i q l W i g + 8 D 9 f R u e w D w 4 f J 7 7 t a P f V T P J P f e H v 8 d s 5 L c x + + n 3 H h f h W M S V z 4 n O Z E U 5 G k F 9 0 o m P A g 8 h q H J m s D f O d z Y t + v l X Y J B S r b X K W 3 O 6 z 4 N y 5 V 9 H R 3 q E 6 p n 9 A C z v T b G N y K 5 e 9 b 9 + x Q 4 X T W 1 p a V I i d 4 D J 2 T u B S J a d F s / H v x M S 4 0 k j c M 4 j Y s + c u t Y l Y I 9 5 o Q j F Z 0 m u v w G a t Y F m k a v t f i h 9 Q q m X O / 9 5 n f x L f + Z E M h h / 9 b g z c 7 Y X D 3 H z i j x J b j + w R + V R B m S W u N h Z n q U U D C X / Z k C 0 t J l D G v C H k c S j p b x P d 5 R T t x R B 5 B h s I n / B j + M j X l u a 1 F f 2 Y L h T Z i M D T 5 k K q m E F X Z w A 2 m x 3 L 8 0 v o G + r H 7 P E 0 R h 5 q 0 g c G Q c q 1 R i o N 0 e A 7 J R c L W H d F Y C 0 4 0 d f m U Y R c u L C m K s U S G S G Q K S b 3 5 K h g 5 U I C v X v 9 e G X d D f f y I g 4 + 1 K v G A V U i t X z s 2 G l c + Y l v U N 8 j d v z V W X T s 0 i b J y x W x A k p L Y n r y V A F M B c V c n E q g a 7 9 J L d X Q 5 7 9 0 5 N W O J Y y 2 W p T P 9 H Z D E a r L a U F s T s y w V 5 L Y / 1 2 d Y q p 9 B c d e f E F l R v T 3 D y j z j V G v x 5 9 4 A p c u X V T m 3 3 p w X S 2 B P 3 L 0 I X l / F d e v X R W T s I B 9 + / b J d 1 / E z / / C L 4 p a n k A 4 H F b L Q d g I H / n B H 8 b A 4 I 2 F 6 N 9 M D U V Y 4 j N o + 7 + H q 6 8 0 Q h F / f P m n E S 5 O I X m F G z t X 0 N b n R W w t J f 5 S l x p M l O 7 p W F b t a q g j H c z C K k K H R V S s v X E k s n Z 4 n R p Z j a S K m 2 t h a H 3 S l i R 0 C 7 H C c w m R y D f P H t k K H J i 8 t m a E U k 0 j b + j v R W e S a B 3 V M j B m J u f g 7 R E T M L M q J K u 3 E a P R i C p 1 c H L O g Z 2 W d X j b 3 S h M f w H F 2 A p a j v 5 g 9 V O C 6 v n V 0 h c h B u f 8 j G Z z c i W N k r u o M j g I 7 u H V N m x D I V t W a U P 8 T r w y j / D x L F Z + 4 l H 1 G e L w 6 S W 1 H k s v B R D l f l S 2 O f h N A 5 g + s S Z m Z Y / y e S u 2 P G Z P B r H 9 s N a e B A v P q M + / Q 6 A I 1 d 9 m Q 2 I p r x r L P / D 6 7 X o j K E k I X Z r Q f / K L R j N K F x 1 v N q E U 5 H t f + Z 6 f R S h e i 6 r 9 + r M f Q n f X s N I i r r 9 + t x y p 4 K O / J 7 7 V v g Q + 9 F t 7 1 N 5 T O r i U f O b M k t y X V c y i F m S z M e x 6 d 7 e a o C V 8 5 X 5 p v t o w N x J K h w 8 D m D 2 W x M j D t V A 8 V 6 E 6 4 B f 5 y s p y z Z M + j d i Y D 6 N 9 i G X S b g / X X 5 j D r k e H M b W Y x 9 g W f c s q Q + e / e A 2 B 9 k H R n D 7 Y / 8 q Q L i L I f 8 e L 6 m / o W g x m m 0 n M P x / S 0 Z h 8 z w R f h 2 g l a w 7 r i 2 G 4 / O K H u c v i T 9 c I + + o / T o o v N 4 Q / / s G 7 p H U r + J E / F w G 2 l k H i 2 b / E 7 H / 7 J X g / 8 u v Y / 4 P f p / z U 2 G o S K 9 e D Q k D W F g T u / W B 1 b 1 D B w s U 1 R B Y y G H l 8 G / z y G 8 R s 2 I L J o K g y g y Z 9 u 1 H z o d 5 G v C W E q k J f R / W z H / t u t P S V 0 L e z C 7 b P P C k m o R b B J K G e u P c C j t x 1 H R W 7 m H Y / 8 A v q u B G c 2 J 0 6 O Y 8 x g 6 T U 0 5 B Y P o z z U g k z l 7 8 H l I m n g 5 r q 1 X + 8 h n s + u L t 6 h L c j J o z c U u P k 7 6 3 w W o Y Q w 9 d X T y y j p a M C 1 + g 2 2 N N h Z O N F R F d i K l v h 3 g / s V a Z x I T a J 3 p 5 W e P 9 P z R w j i v f 9 J M q 7 P l R 9 V Q M n Y j 1 t m o Y q i P 5 N T p u Q a 7 O j R x 6 X n h m H 1 9 2 N j t 1 W / N m P 1 u / Y / r 7 / f A z F O R t 2 P a G Z e U y 9 4 i 4 m u i b X w W w c u h U 6 p s 7 O Y O R e V g e e V + b 0 S 9 e r n 3 8 H E U r r R X Z q 6 j o s q f P q J X 2 o x Y X a P A C j e 9 Q w z b L P 7 y R w t 4 Z / 9 d l f U I + l 3 l 7 k E 2 U s z E 1 u k o k w m S q K T O p 5 P g t z U q s I u z q 5 g c k X g r j + 4 r z S V B 2 j L Q h O 1 c h S Y Q T Q z E l l M R W F H N w R n p 3 O Y i L c X F t f U 9 R 7 V / 3 E M p N t m 2 k z H U x C f T 1 Y N V R G W z g f w d 3 v E j + y 2 I v E 9 W l c z 3 U h 4 u / F n s f G F J k i G R a u L I m W Y N b 6 j R P f 5 Z 3 1 W T D a B K x o y 9 m a X 8 q l / j a 3 G e 0 + m y o b t u 9 d O 9 F 9 p K C q u D a C y 9 F 3 P F I L B C 2 9 n I C 3 f K M r Q D I F g 1 o b B 2 c j G L t v F M H J I C z J Q I 1 M 7 z B U C Z U X a V y b E 9 k I h f B 3 f / e 3 K n / v 4 x / 7 P f z H X / o F / N Z v / V f 8 + I / + s J I a d y q 4 B c o m Z O C v L A S x G q x f n u + w 1 S e C p o 8 / o / 7 2 b G / H 9 k c 7 s e u R I W y 7 r x e t n T 5 0 j r V j 9 o x m 8 s k J 1 U D j I j w d n L e S x h V j r k u I p e W 7 c Q n D 0 m X 9 O 1 q 4 X e 1 m r x y U 1 w / l 9 B v Q a s m q L B E i l 4 9 i 4 c o i s r E w t t 0 7 h B 7 x a f s M 1 9 n m E m N M v u / 2 u D H 7 6 g r O D 3 w K 6 + 6 v V + / l 7 / 5 x a b d a g U 0 V F K i a p s 4 A t b K m m Q m 7 1 4 b F M 3 L e 3 d q 9 s u g o 8 d S P f F L 9 J U b u + S 7 s f 2 y n a M b a P O T Q w R 4 k g y m s X J X v N j R D S 4 u W g + m 0 a J q w 0 t 2 D l 5 b q 5 + / e S d g 0 + U y l l E h W k a K m t 9 7 8 e y t N P i N 6 s 3 P Y e 0 A 6 v 5 S H / T P v U s d o 8 v 3 i d / 2 t e k 7 M f f t P o i 1 Q k 9 o q 8 m e 4 B G q j m Y v j 6 N i v F a 1 k f f C p F 1 f h V m F 6 G W x 5 N 4 Y f 7 F R F I N O J J L q G u z B 3 T h z t w 7 U A h g 5 W R 6 J m M 0 I P Q h i x N r W G 1 I o Z / Q d 9 K v V G f 5 + p O J k E y 4 Z Z b p h j 4 3 n K 4 q d Y b F Z w B 0 a 7 c I L H i l w Y K S 9 4 D l a m j a 6 k R H j 0 1 l U I Y h C C N m Y 6 k s X x V 0 6 h K 9 c r / m U P 0 v Y 4 b E k 7 0 j k h Q s m E 1 m 4 f R u 7 v x 0 Z K N J W h G C a x d G U N X S K A O E F N R K a T a N u m B U y i q 1 G 0 i q m p g 2 2 Y i e W R W j a j 7 x 4 3 L p 4 a R / d d u z E X s a p F n T e g o X 3 e T m w S K l 1 K w y 6 E s p q s m 2 F z P S L H 0 D h D 5 m r B m 6 F e N c H w u Z J u T c L h x K 3 e J 9 4 u Q h F P j K Z V f h 5 h C l 5 A O L U L Z V 9 S 7 T Y R y k w j U 0 y g N N O O 8 f n r O P T w A / C 3 e u s J Z T L j z G f P q Q H R 2 u t D 2 6 B f 2 k n a E 0 K q q l Z q h g s v X k H / X T 2 q k H 8 0 E l V t 5 G q R g V 1 w q A l 1 h 8 O u 8 i P X 1 9 f R K + Y p w c A I Q 9 p O L 7 e + u X 3 E s y Z s s C 7 D k Q 5 c e v 4 6 9 j 2 m + T T c D 8 l u r d 3 M y s o q S q s W B P Z 2 w W R f U 5 q V S G c S i D 9 9 U I 3 b 7 g 9 M q W N L l 4 L o 3 9 e p f C e a e 1 M v h j D 2 y I 1 p V M T 8 u X X R Q r W o J v k p F r L K C r c 6 t Y l z v X 5 E I z h N k U t l c W K t v k p T H d 5 p h A q 0 F v B y / D R e j b + M n x j + W R U 2 Z 3 i c N u y 5 V 1 9 R c 0 r s c L v D g e / + n u / D 8 8 8 9 i 5 n p K U W W 9 o 4 O X L 1 8 B d / 7 / T + A M 6 d P 4 b H H n 8 D 1 6 9 c Q C Y d V V V l W o m 2 T g f G j P / 4 T N 2 z + r K O Y z 4 C b D n / h / J u T j n Q z W M o l P L G 7 5 k P p O D 1 v x 0 D b W d E x H H D a o O v z 7 l N Z H 0 8 / 8 x V 8 0 z d / C 2 w W m 4 p a r q 8 v o K u r X r M k S k v w W T S n + / i L x 2 / o 9 E w w h 4 f f d 0 R V V 7 0 d z J x e V b t U v F 7 M n F n D 6 A M 3 n / R k s Z j K f A C u H h v m k h V 0 B V a Q u e x F a b w W R C F 6 v 7 l + q x h C D 6 U 3 Q + N 7 S S G 4 1 1 l B a j 0 N T 9 f W g p a I h 1 J I 2 f 2 4 v P r 2 B s 5 u F 4 p Q X W 0 V X E 5 e F A 3 l w F 4 Z N D r 0 y V w j G K C I i x / V e P x r Q X B V c 8 p P L 7 9 1 K y u N e M A d R M u A Z q v r M E 4 S u u 1 Z H K 2 W 1 4 7 N Z N A y 6 h I p W 8 a 5 s + d g a 8 u i M t W O w U f d 4 l u Y 4 b H U B m 0 q H 4 P H 3 o J j x 4 7 j 8 S c e q x 7 V E B N t 8 / T f f w H v + 4 Z 3 N 8 3 D I 1 Y n g s i J m T P 8 4 O v P 5 N c R C y X Q 0 q H d I x N z x w 7 1 q 9 w 9 M f q U J s o V M 6 p k 2 f k 5 M / b 1 l r C 8 M A O 3 t V 1 M W i t K L + 9 U 3 9 P R + 0 1 C K A N 3 J k 7 M Y u C I C 7 a K a G e T S 6 0 M H m j V A h d T J 1 Y x d u T m g i C x l E I m J N p 9 T N s L 2 I i r z 0 1 h q W 9 v 9 d U 7 H + + I s P n b T S i P v Y w j I / W L J b 8 6 4 d x c q K f j y R 3 Z p o v V 1 m J p d D V J 6 E y l E 4 i U p o W Q L W h 3 a n l s z H / l G k I W P r H 1 F r E 8 H k R y A e g c C G D g g A x g + V G m O E X X E 2 j v f 2 P a g 9 n 0 T A D W M f v q M k b u 0 Z Z S c L K Z v t 9 E W D R B x g 2 f s 4 z O Z A H + Y S c S l X m U 0 g M I n v p J e G N a H U T v z p + A d 8 8 v 1 m m c l a s h t O 0 2 w W n S g g V c k O i 0 l t R y / t E H + p C v J G A 3 1 Q u s R s x f W s E Q N x I Q S y g b y c n v m q T 9 i 0 q o T 3 v r N e Q 7 G R q h 2 i w w z 1 w V 4 7 a E 8 o 4 D N / h Q f L 1 z 5 y 5 l n t D E o Y 1 P U 5 A Z 4 4 8 8 + l h d z Y X X g 7 e b U M Q h b 6 i u S P / z U 0 6 I + V 4 H f V v S y F w C b c M 3 H y D E 1 W s X 4 e s v Y 8 B X K 6 6 v I z 6 f g n 9 I C y m z N g f 9 L m 5 k r Y M D i 5 t o h 2 e K S E V S K h z r 8 D k x e q i 5 n 9 K I C 8 s 2 t Q J 3 K 1 N s 9 l Q Q o d 5 + 3 D u Y v 0 F I x O Z F m w 3 5 k F o u K B + y Y y i w u U k 0 U c g U w F r y B M + f z 2 d R c I Y 2 A y p z r 4 j f t 4 8 F X 4 C s e R 0 e 8 S U 5 a R 3 P r 8 F v 1 z R 4 Y w p R U 8 j P x X M m M b + b u w r v R G i E c h d g y o k f M 3 c N p b s f 2 v S h + v r 6 c P n S J X F K 0 1 h f W 8 f Y 2 B i 2 y W N o a B h f + M I / 4 Z 5 7 7 s W T T z 6 l / K i v B e 8 E Q o 3 5 M h j t r Y 2 s 4 z M O V U T R C C 5 Y 0 1 e s U o v E Z 9 N w d X o R X Y u g m 7 s 8 N I C T t k t i S n M O q t e 3 p 3 p U w 8 Z S U j R Q j c A 0 p c + e f R V H j h y q H t k a x X x R f r + C + Z c 3 4 A q Y 0 L + 3 u + k A f f F X E l i / o P m H R 3 7 e i 7 5 D t Y B S r B i E x V J A r u B A u 2 H K Z H F p B f 1 9 Q g D x + Z h B w W 1 X l 6 + t o G 9 3 L 6 6 t W 7 C 7 i 0 G C P G K T T y O x f F W I 9 G 3 Y / Q Q 3 R d A 2 n p s 4 M Y + 0 0 4 O O o h + F 0 X l g y Y n h A 3 2 q v d L F i G j A D k V C b h N a d s Y x c m B I B b t 4 / 9 d f m s P g P V 3 I i s D 2 t T v h c Q Q Q T p n x y l L z D I 9 3 I j Z N P l N s A 7 A 7 U X G 9 9 a n v 7 w R C E b o G I t Y S F l x c u V H z G j 9 z M 9 j / + j E V y j i z 9 3 d w 8 M C N W 5 E W h G y 2 h s z + h Y U F D D b J d b x d L F 5 e V e u l d P z d t 9 T m m o g P / X 0 1 U h Z c g f 8 z f 4 C P f v w P 8 O T v / B G 2 v f c b t e M C r n k L z Y Z Q T l l Q s j G r 2 4 T I T E E 0 s g v d e 7 o x + c I c l k 7 + h D T Q K 9 V v y C D 6 4 X W V I a K e y 4 P 3 / c B Q H m f q N n g T K 0 C O u e 0 F O S e z 7 5 k 4 o G 2 P m i 2 m 4 L R 4 M H d p H p Z M H 8 K W M 6 i s d s H n 7 0 T e G s R i + 5 3 j Q 2 3 2 a N 7 b h q J D 8 w N e f O F 5 F c n j x C 5 r 8 P 1 L Q X Q u j s h U H J V i B d 2 + 1 5 e h Q K h c O C E M q 8 c + e O 0 / V I / W o 5 F M B M t b 5 w q v P 9 J J M o V X Y k o b b A k 5 P 8 m k 4 6 s / 8 x E s n z q m v l P K s 0 h m E W v u I f Q f 7 M L Q 3 k E M 3 D U A 2 5 d + C Q v f f R A v P 9 i L 2 L 9 / u I 5 M x K G R W p R U 0 9 / c a K B e q 3 C 2 4 + S c H S 9 M e c S U z i G e i K g a i Q z + v L o g g k s I N 7 h v A A M P W s U S u h t 3 f 7 1 Y Q 4 / 4 Y b P U t P i d A N W r 6 W w B X 3 j p K n 7 t T 7 + i D n J F 7 S u v n M X v / P Z v 4 s U X n 1 f H / i X g S q U T b W N + m K w m R C d T O D p 6 4 + B u t k R A H 0 R N Y d i h / F a g y X b i + E k s J y 9 V j 2 h g d s p z z 7 2 A 1 e V V Z Y I / + 9 x z S G W a E y / Q 2 4 L F i + t q z m r / j x V h 9 5 p h d h V x 5 L + Y M P 7 i I v x / V C v h p e O f v + 9 D y s / K i + Y 4 t d i C U N K M q Z A F q Z w 2 L x i p Z o s Q F S H c w R / 8 V P W V B h L l d s G q T P F c G d d X H 8 S J C S 1 Q k y r 4 c W a B A R 9 N y I T G a 1 b A t l u E + t 9 p U C Z f h 8 + E s 9 c W Y L W Y c W j v m 7 O Z 7 8 3 w T j H 5 d D w 4 L F L c U R E f Q W z 5 P g + e m 3 L W b Z O 5 X 5 z 9 b m / t Q F E 0 k d W g c a x f + R G Y g x f V 8 / y H n 5 Y D T Z x q s r D e R d v E Z z 7 7 K R x 5 1 3 4 M + g + q 1 5 / / / D / j A x 9 4 v 3 q u 4 6 V T r + D B + w 4 o / 6 M R s 6 c 3 4 L H 3 o O P u v P K F j P B / 4 v 9 R w S e C J p + O k b + v T 8 E y w v 0 9 4 l P l a w Q + f H Z F T l H A C 5 c z C H S 0 I 5 i 8 8 R p e D x 7 f n l P b A R H 5 d B 7 r p a v I 5 u 5 D Q k z Z j d 4 b M 0 v e i f g X F T b v 8 p Z V v Y P b w e 7 u g l r u T W Q L J u U Y 6 / X p H h L N p e / 4 Q E S C J b R 1 3 n r p R T M E x e n u b E j T S R f C 4 s P N 4 O X n r + O x h 5 5 C v D w H f 0 s r u l w 7 q p / Q M D 4 x g Z 0 7 6 o 8 x 6 4 A r c r n n 0 r a H m 8 9 f + T / 2 y + q v T q j h T 6 / D Z L u 5 l r H 9 0 8 d g v v Q c S r / w t 0 r L e E X g J P N a W / a 0 z G A 1 V r + 8 / f X C b s 3 h 4 d E C J o 6 t w H M w D J f D g 9 B x H x b 6 3 3 p B / 3 p Q H V 3 S O L O n k Z j T N n Y 2 Z p v r h S 7 / v 4 D b J R N x b c 2 m B g 7 h F P L Q B 9 A R z 5 p x Y a k m h F z S j L l w c 5 9 r Y 4 N l z J o b h V O T o R v I R L h t A Y w G 7 s O R p / Y h 5 1 y G 0 2 N H v n h j H 5 B M s V i 9 Z l m 5 m I F D P g 9 n H K Z I E L 7 v e x c 8 H 3 l v 9 V 0 N 8 R / 9 V V S E Q G a n B y N / F 7 k l m Y j C 1 / 8 o c j + v k Y l I 5 m q a 7 4 0 i E 5 E v O s Q E D K N Q T K H H c x D u U h d 2 P t 4 F p y F B 9 5 0 M p a F 6 3 G n k o y u I X v 4 n 9 D 3 1 M / j C P / + T 8 p 2 Y E c G V n M v L y + j q 7 l I b p z H 1 6 P C R o 9 W v v z F 4 p 5 l 8 R h z 1 p 1 S 5 K m L T f 6 o S 5 K l d m h n E M l x 6 6 S y G r x O L a b g 6 H K r q z 2 z w V V i d G p H p I 7 W X d g k D H X A I S a P L a Z h k Y D L z Y i u k i m F 4 r M 3 z 2 F K h L K 6 d u 4 7 7 n q r N c 3 E X D 1 Y u O r t g x + O / d K R 6 V K 7 x v R 9 G 6 t t + F M 9 O v I F z O g 3 m 5 B u F d + 3 M Y O L q O e z c c w + u L s f R 2 2 H H 9 V N x J L r f m U s 2 j N B M v o A V h Y S o f Y s N V k + t 8 2 4 n s f W N w D u Z U E c 8 S X j 6 a z 6 C I p V B 4 z y 5 M 4 d c V E z A t u Y D N Z J b g H 2 j F x H f F X B T / 0 5 f T Z o n F / N q L 9 v Y f B I t Q / X R r L w 4 / / Y m / l E j 2 D 8 r K y t q z t C 4 I R v h + + 5 a u l P F Z s M / / N w L q m b D G 4 Y 3 g V B M 1 j 3 S n 1 J Z 6 Z H l B O y t b n j c F p U 7 O l V 8 5 4 f P N d E p D W P z d 9 W R i X C 5 X G 8 6 m d 7 p K B b z a t B u Z b Z 9 d d y B e K i M + a T 2 P s 1 B H c t L K 2 h z D M L T Z 8 W A 7 w D a v f U S 1 m z X 7 C e S i f t J G F G u 1 k D c C t N B b e E j g w 4 d b R 1 I J B J Y v m T Y / Z 4 w B E o + / / M v v r F k e p P Q 4 i z j 2 q k w w k t h t P X 5 F J m u x J f g 7 a m o a Y h 3 O l S L l 0 u s E f 1 p h F / W i p c 0 + l C s c 6 7 X i P i X A k 7 g 8 m H p 9 a h B m 1 z U Q r n v 6 f w c P t T + 6 + q h 4 2 K 5 F c m U D e t C v o K 5 F g 3 r 6 6 8 v T 8 Y J T S P c X U 5 k q w v t c g 1 z R 5 Z b a K e u k v Y + i c 6 S x 1 d f v o Z c p p 6 E i T 9 7 F i u / / h X E / u z 5 T d / n n Y 5 g 0 g J z s Y J A f 0 2 4 D z k d m M 2 5 s C N f X 2 n q n Q h l 8 v X 5 Z S D E r 6 G S i 8 D Z 9 1 R T H 2 p 0 d B R 3 7 d 2 H D 3 3 r / 6 / 6 1 T c O 7 1 S T j 4 Q q y E C 0 i d h h u k x i O Y t B 5 8 e r 7 2 r 4 u w 1 t e 0 x a P + 8 S 8 0 / l t q U K c P g 0 R 3 9 u b h b D w 9 V U 9 S b Y K t c u u L 6 K z q 6 t s 7 S Z F s R / 9 M v 4 m J u b Q 2 g q h v u e P F D 9 h I Z Y M I 2 V i g + L k V u b j 6 8 Z b 4 L J R 4 y G F j B 2 t L a a g c V d W A B n 4 t g i 5 r q 2 V 4 / W g 5 e y h R H x l m I z b M 6 8 M 2 N t N u L / 7 0 N p I X J m h + s r W F t C v 6 P + 6 t A J p Y M 7 W d z T r 8 3 / x J I h L G / M Y K z v o N p N c C u U 8 m W k 1 w p w D t g 2 M y i 4 p S j T f o x I r q f g 9 g Y Q m l 5 B 1 7 6 A W A 0 0 R c v g x m O 0 I F 7 4 5 9 N 4 / A O 1 c m k E t / C 8 U m 5 R a 5 D e c L x J h C K 2 p 8 c x c p B p W B p T n p 5 w K Q E 3 N R n F T P n 1 r w t 7 s 7 H J o N n Q L B b C m k p l y v w / / s P n c P L E S / / i f S g m y Z 6 c t W 9 G + G I d P 6 P + E i d K P 1 9 9 V g O T O V n X O 1 4 q o s X b A Z d l a E s y c Z u g c C Q i J p s Z v k H H J p k S I s h e v X w M K 6 m r 6 r W O s l i d Z n c O r o A W A I n H Y 4 p M B L X U Y 1 9 / C H O X l 9 V r H V b 5 7 T v A 9 b g B c 9 7 t m D o e V x s b 5 E p m t L m 0 7 W k S a 5 r v a A Q T l g P V 0 m L 6 O q y 3 C 6 o H 4 5 k 4 c s U c P n 3 6 r 9 R B p h 1 d v H A e k e p W N f / S w W 1 c C C O p + B j M N 1 + y f 3 r O j s v z b r V q e W R A S 5 3 J C k k a E W g P I F D d B o g L F r n t Z i I e h 8 / l Q t e w H 0 5 T b W I 2 v l R b 7 s H s j W g w j h Z f r c Q W z S L O F 7 5 6 + S z m x r V q v s T a 3 I a q I X G n o V A W I p X D a m M D i z m L 7 t Y z S i G W m g R r O O E e Z l 1 0 A R c 3 6 u R 6 O 6 D 5 U A E L l s K L s F v t 6 G 5 5 6 9 X p O 9 n k a 4 a x j i J G A 1 p 1 p G e v W l D i w p 8 G M J z e 6 B q t r C 6 h t + f 2 9 u U t i Q l n E a 1 D 0 C e z e + q 1 n G 6 i 0 y Q 3 p h d l s n n Y r G a c f v q M m I F y v G j C w 9 9 w C E 9 f f x P W F L 2 J J h / R 4 8 n D P H s N J k c e r b 4 e r E 6 E U D Q 7 E N t e v x T m n Q T V Y 0 x K H G w f e l v I d C d i y r C t / 4 B I z 2 a I 5 y w I T 9 R r M C O Z 1 t f X q s + a g 2 R i G t H G Z K J p 0 I J k Y s 2 + S z P r i K W 0 L I p c s Y A J J r S K g D 7 6 3 i N 4 + P 2 H F Z n + 5 m / + R s h 1 5 6 m p 1 Z Q d w e 7 9 8 O 4 s o 3 O H D / d 8 Y D e S 7 3 A X R G m o 7 l Y r n r 4 Y x E o k g + 9 7 Y l j 5 U C f E f / J 6 v e j s 1 O p 8 8 / n L L 5 9 R V Y + 2 b 9 + h t q E Z G n 5 j 8 q v u N A 1 F Y 1 7 P k u B i v + d m t l 5 D 9 q 4 d W c S C O b R 2 a + Z i o 0 a 5 G Z a v r K D U Y k d f V + t m Z a Z o P o f r y Q h a Z l P o 8 A f Q s b 1 N Z U x 4 O q p Z H F X Q f L R Y z E i v l R F 2 X 8 S 1 5 Q e r 7 7 y B e J M 1 l I 5 H t + U 2 q z M 1 y / Z v h m 3 t R U x v v A m R z V t A a a h C s Y z 9 g z 4 c H N E G t O 5 D c b M A b h T w m U / / t S p 8 W R Q J y M p G i 4 s L W F 5 e U p / 9 l 4 x i p q h 2 Q 9 z T X V 8 c 0 w j W p i i I 8 O G C w m z R f N t k Y p T P O + D G Y H / 7 J p m I V r s D h w I 9 Q r J + 2 L v c W F 5 a h t 3 L U l w 1 v 2 F D f D e S K Z 8 o Y L I S x m z w g e o 7 d y a W 4 2 Y 1 Y c 5 9 o L Y C I 7 F G v B 1 k I j b D 5 j n p E K u Y F h a D e c F l y Y 1 1 + N 4 M 3 I k a 6 u G x P A r r W f j 6 N N + E u X P c W 3 Y r 6 B r t Z q D P Y 6 4 u X 0 i X i n B b r I h E g / B 6 W p V m Y 1 + w j g f L s d G c N L X n Y E n 4 4 B + 2 I y 1 a y t 2 g p b g 5 9 Z I r i p W Y t m H a G 4 6 3 S E P d D g 6 P 5 H B y 9 k 3 w E 1 8 j N n l t L 3 D v H y 0 k S Z O P i 9 r Y g Y 3 Z 5 i S Z j u v X r u H U q Z P K F P y X h m N T d h n Q L h R y W t T p Z m Q i z s 7 b V c W j 9 I o m Z k m Q G 1 C t o E l t R j K l l v N o a + 1 U R X C 4 V R B B M q U 3 h M g j D v G t L I p M 6 n i b D Z l I z Z + r l C p q p / e S K g f 9 / 2 0 w Y 5 / 7 g X k M O 9 Q b w S q 5 R B N X 9 A 0 G 8 P 8 C 9 0 M N L N f r Q N w A A A A A S U V O R K 5 C Y I I = < / 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 N a m e = " B a t t e r y   G r a d e   M a t e r i a l s "   G u i d = " d e 2 8 e 0 2 7 - 9 9 b f - 4 c 0 9 - a b 0 8 - e 5 a c d e 2 0 0 6 8 3 "   R e v = " 1 4 "   R e v G u i d = " 7 f c 6 e 9 0 b - 0 3 0 d - 4 1 f d - b 9 c 7 - f 0 6 8 2 a 8 4 e 0 4 9 "   V i s i b l e = " t r u e "   I n s t O n l y = " f a l s e " & g t ; & l t ; G e o V i s   V i s i b l e = " t r u e "   L a y e r C o l o r S e t = " f a l s e "   R e g i o n S h a d i n g M o d e S e t = " f a l s e "   R e g i o n S h a d i n g M o d e = " G l o b a l "   T T T e m p l a t e = " T w o C o l u m n "   V i s u a l T y p e = " P i e C h a r t "   N u l l s = " t r u e "   Z e r o s = " t r u e "   N e g a t i v e s = " f a l s e "   H e a t M a p B l e n d M o d e = " A d d "   V i s u a l S h a p e = " S q u a r e "   L a y e r S h a p e S e t = " f a l s e "   L a y e r S h a p e = " I n v e r t e d P y r a m i d "   H i d d e n M e a s u r e = " t r u 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1 6 & l t ; / C o l o r I n d e x & g t ; & l t ; C o l o r I n d e x & g t ; 1 7 & l t ; / C o l o r I n d e x & g t ; & l t ; C o l o r I n d e x & g t ; 1 8 & l t ; / C o l o r I n d e x & g t ; & l t ; C o l o r I n d e x & g t ; 1 9 & l t ; / C o l o r I n d e x & g t ; & l t ; C o l o r I n d e x & g t ; 2 0 & l t ; / C o l o r I n d e x & g t ; & l t ; C o l o r I n d e x & g t ; 2 1 & l t ; / C o l o r I n d e x & g t ; & l t ; C o l o r I n d e x & g t ; 2 2 & l t ; / C o l o r I n d e x & g t ; & l t ; C o l o r I n d e x & g t ; 2 3 & l t ; / C o l o r I n d e x & g t ; & l t ; C o l o r I n d e x & g t ; 2 4 & l t ; / C o l o r I n d e x & g t ; & l t ; C o l o r I n d e x & g t ; 2 5 & l t ; / C o l o r I n d e x & g t ; & l t ; C o l o r I n d e x & g t ; 2 7 & l t ; / C o l o r I n d e x & g t ; & l t ; C o l o r I n d e x & g t ; 2 8 & l t ; / C o l o r I n d e x & g t ; & l t ; C o l o r I n d e x & g t ; 3 0 & l t ; / C o l o r I n d e x & g t ; & l t ; C o l o r I n d e x & g t ; 3 1 & l t ; / C o l o r I n d e x & g t ; & l t ; C o l o r I n d e x & g t ; 3 2 & l t ; / C o l o r I n d e x & g t ; & l t ; C o l o r I n d e x & g t ; 3 3 & l t ; / C o l o r I n d e x & g t ; & l t ; C o l o r I n d e x & g t ; 3 4 & l t ; / C o l o r I n d e x & g t ; & l t ; C o l o r I n d e x & g t ; 3 5 & l t ; / C o l o r I n d e x & g t ; & l t ; C o l o r I n d e x & g t ; 3 6 & l t ; / C o l o r I n d e x & g t ; & l t ; C o l o r I n d e x & g t ; 3 7 & l t ; / C o l o r I n d e x & g t ; & l t ; C o l o r I n d e x & g t ; 3 8 & l t ; / C o l o r I n d e x & g t ; & l t ; C o l o r I n d e x & g t ; 3 9 & l t ; / C o l o r I n d e x & g t ; & l t ; C o l o r I n d e x & g t ; 4 0 & l t ; / C o l o r I n d e x & g t ; & l t ; C o l o r I n d e x & g t ; 4 1 & l t ; / C o l o r I n d e x & g t ; & l t ; C o l o r I n d e x & g t ; 4 2 & l t ; / C o l o r I n d e x & g t ; & l t ; C o l o r I n d e x & g t ; 4 3 & l t ; / C o l o r I n d e x & g t ; & l t ; C o l o r I n d e x & g t ; 4 4 & l t ; / C o l o r I n d e x & g t ; & l t ; C o l o r I n d e x & g t ; 4 5 & l t ; / C o l o r I n d e x & g t ; & l t ; C o l o r I n d e x & g t ; 4 6 & l t ; / C o l o r I n d e x & g t ; & l t ; C o l o r I n d e x & g t ; 4 7 & l t ; / C o l o r I n d e x & g t ; & l t ; C o l o r I n d e x & g t ; 4 8 & l t ; / C o l o r I n d e x & g t ; & l t ; C o l o r I n d e x & g t ; 4 9 & l t ; / C o l o r I n d e x & g t ; & l t ; C o l o r I n d e x & g t ; 5 0 & l t ; / C o l o r I n d e x & g t ; & l t ; C o l o r I n d e x & g t ; 5 1 & l t ; / C o l o r I n d e x & g t ; & l t ; C o l o r I n d e x & g t ; 5 2 & l t ; / C o l o r I n d e x & g t ; & l t ; C o l o r I n d e x & g t ; 5 3 & l t ; / C o l o r I n d e x & g t ; & l t ; C o l o r I n d e x & g t ; 5 4 & l t ; / C o l o r I n d e x & g t ; & l t ; C o l o r I n d e x & g t ; 5 5 & 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 D a t a T y p e = " D o u b l e "   M o d e l Q u e r y N a m e = " ' B G M a t l ' [ L a t i t u d e ] " & g t ; & l t ; T a b l e   M o d e l N a m e = " B G M a t l "   N a m e I n S o u r c e = " B G M a t l "   V i s i b l e = " t r u e "   L a s t R e f r e s h = " 0 0 0 1 - 0 1 - 0 1 T 0 0 : 0 0 : 0 0 "   / & g t ; & l t ; / G e o C o l u m n & g t ; & l t ; G e o C o l u m n   N a m e = " L o n g i t u d e "   V i s i b l e = " t r u e "   D a t a T y p e = " D o u b l e "   M o d e l Q u e r y N a m e = " ' B G M a t l ' [ L o n g i t u d e ] " & g t ; & l t ; T a b l e   M o d e l N a m e = " B G M a t l "   N a m e I n S o u r c e = " B G M a t l "   V i s i b l e = " t r u e "   L a s t R e f r e s h = " 0 0 0 1 - 0 1 - 0 1 T 0 0 : 0 0 : 0 0 "   / & g t ; & l t ; / G e o C o l u m n & g t ; & l t ; / G e o C o l u m n s & g t ; & l t ; L a t i t u d e   N a m e = " L a t i t u d e "   V i s i b l e = " t r u e "   D a t a T y p e = " D o u b l e "   M o d e l Q u e r y N a m e = " ' B G M a t l ' [ L a t i t u d e ] " & g t ; & l t ; T a b l e   M o d e l N a m e = " B G M a t l "   N a m e I n S o u r c e = " B G M a t l "   V i s i b l e = " t r u e "   L a s t R e f r e s h = " 0 0 0 1 - 0 1 - 0 1 T 0 0 : 0 0 : 0 0 "   / & g t ; & l t ; / L a t i t u d e & g t ; & l t ; L o n g i t u d e   N a m e = " L o n g i t u d e "   V i s i b l e = " t r u e "   D a t a T y p e = " D o u b l e "   M o d e l Q u e r y N a m e = " ' B G M a t l ' [ L o n g i t u d e ] " & g t ; & l t ; T a b l e   M o d e l N a m e = " B G M a t l "   N a m e I n S o u r c e = " B G M a t l "   V i s i b l e = " t r u e "   L a s t R e f r e s h = " 0 0 0 1 - 0 1 - 0 1 T 0 0 : 0 0 : 0 0 "   / & g t ; & l t ; / L o n g i t u d e & g t ; & l t ; I s X Y C o o r d s & g t ; f a l s e & l t ; / I s X Y C o o r d s & g t ; & l t ; / L a t L o n g & g t ; & l t ; M e a s u r e s & g t ; & l t ; M e a s u r e   N a m e = " P r o d u c t "   V i s i b l e = " t r u e "   D a t a T y p e = " S t r i n g "   M o d e l Q u e r y N a m e = " ' B G M a t l ' [ P r o d u c t ] " & g t ; & l t ; T a b l e   M o d e l N a m e = " B G M a t l "   N a m e I n S o u r c e = " B G M a t l "   V i s i b l e = " t r u e "   L a s t R e f r e s h = " 0 0 0 1 - 0 1 - 0 1 T 0 0 : 0 0 : 0 0 "   / & g t ; & l t ; / M e a s u r e & g t ; & l t ; / M e a s u r e s & g t ; & l t ; M e a s u r e A F s & g t ; & l t ; A g g r e g a t i o n F u n c t i o n & g t ; C o u n t & l t ; / A g g r e g a t i o n F u n c t i o n & g t ; & l t ; / M e a s u r e A F s & g t ; & l t ; C a t e g o r y   N a m e = " P r o d u c t "   V i s i b l e = " t r u e "   D a t a T y p e = " S t r i n g "   M o d e l Q u e r y N a m e = " ' B G M a t l ' [ P r o d u c t ] " & g t ; & l t ; T a b l e   M o d e l N a m e = " B G M a t l "   N a m e I n S o u r c e = " B G M a t l "   V i s i b l e = " t r u e "   L a s t R e f r e s h = " 0 0 0 1 - 0 1 - 0 1 T 0 0 : 0 0 : 0 0 "   / & g t ; & l t ; / C a t e g o r y & g t ; & l t ; C o l o r A F & g t ; N o n e & l t ; / C o l o r A F & g t ; & l t ; C h o s e n F i e l d s   / & g t ; & l t ; C h u n k B y & g t ; N o n e & l t ; / C h u n k B y & g t ; & l t ; C h o s e n G e o M a p p i n g s & g t ; & l t ; G e o M a p p i n g T y p e & g t ; L o n g i t u d e & l t ; / G e o M a p p i n g T y p e & g t ; & l t ; G e o M a p p i n g T y p e & g t ; L a t i t u d e & l t ; / G e o M a p p i n g T y p e & g t ; & l t ; / C h o s e n G e o M a p p i n g s & g t ; & l t ; F i l t e r & g t ; & l t ; F C s   / & g t ; & l t ; / F i l t e r & g t ; & l t ; / G e o F i e l d W e l l D e f i n i t i o n & g t ; & l t ; P r o p e r t i e s   / & g t ; & l t ; C h a r t V i s u a l i z a t i o n s   / & g t ; & l t ; T T s & g t ; & l t ; T T   A F = " N o n e " & g t ; & l t ; M e a s u r e   N a m e = " C o m p a n y "   V i s i b l e = " t r u e "   D a t a T y p e = " S t r i n g "   M o d e l Q u e r y N a m e = " ' B G M a t l ' [ C o m p a n y ] " & g t ; & l t ; T a b l e   M o d e l N a m e = " B G M a t l "   N a m e I n S o u r c e = " B G M a t l "   V i s i b l e = " t r u e "   L a s t R e f r e s h = " 0 0 0 1 - 0 1 - 0 1 T 0 0 : 0 0 : 0 0 "   / & g t ; & l t ; / M e a s u r e & g t ; & l t ; / T T & g t ; & l t ; T T   A F = " N o n e " & g t ; & l t ; M e a s u r e   N a m e = " F a c i l i t y   N a m e "   V i s i b l e = " t r u e "   D a t a T y p e = " S t r i n g "   M o d e l Q u e r y N a m e = " ' B G M a t l ' [ F a c i l i t y   N a m e ] " & g t ; & l t ; T a b l e   M o d e l N a m e = " B G M a t l "   N a m e I n S o u r c e = " B G M a t l "   V i s i b l e = " t r u e "   L a s t R e f r e s h = " 0 0 0 1 - 0 1 - 0 1 T 0 0 : 0 0 : 0 0 "   / & g t ; & l t ; / M e a s u r e & g t ; & l t ; / T T & g t ; & l t ; T T   A F = " N o n e " & g t ; & l t ; M e a s u r e   N a m e = " S t a t u s "   V i s i b l e = " t r u e "   D a t a T y p e = " S t r i n g "   M o d e l Q u e r y N a m e = " ' B G M a t l ' [ S t a t u s ] " & g t ; & l t ; T a b l e   M o d e l N a m e = " B G M a t l "   N a m e I n S o u r c e = " B G M a t l "   V i s i b l e = " t r u e "   L a s t R e f r e s h = " 0 0 0 1 - 0 1 - 0 1 T 0 0 : 0 0 : 0 0 "   / & g t ; & l t ; / M e a s u r e & g t ; & l t ; / T T & g t ; & l t ; T T   A F = " N o n e " & g t ; & l t ; M e a s u r e   N a m e = " F a c i l i t y   W o r k f o r c e "   V i s i b l e = " t r u e "   D a t a T y p e = " S t r i n g "   M o d e l Q u e r y N a m e = " ' B G M a t l ' [ F a c i l i t y   W o r k f o r c e ] " & g t ; & l t ; T a b l e   M o d e l N a m e = " B G M a t l "   N a m e I n S o u r c e = " B G M a t l "   V i s i b l e = " t r u e "   L a s t R e f r e s h = " 0 0 0 1 - 0 1 - 0 1 T 0 0 : 0 0 : 0 0 "   / & g t ; & l t ; / M e a s u r e & g t ; & l t ; / T T & g t ; & l t ; T T   A F = " N o n e " & g t ; & l t ; M e a s u r e   N a m e = " P r o d u c t "   V i s i b l e = " t r u e "   D a t a T y p e = " S t r i n g "   M o d e l Q u e r y N a m e = " ' B G M a t l ' [ P r o d u c t ] " & g t ; & l t ; T a b l e   M o d e l N a m e = " B G M a t l "   N a m e I n S o u r c e = " B G M a t l "   V i s i b l e = " t r u e "   L a s t R e f r e s h = " 0 0 0 1 - 0 1 - 0 1 T 0 0 : 0 0 : 0 0 "   / & g t ; & l t ; / M e a s u r e & g t ; & l t ; / T T & g t ; & l t ; T T   A F = " S u m " & g t ; & l t ; M e a s u r e   N a m e = " P r o d u c t i o n   C a p a c i t y "   V i s i b l e = " t r u e "   D a t a T y p e = " D o u b l e "   M o d e l Q u e r y N a m e = " ' B G M a t l ' [ P r o d u c t i o n   C a p a c i t y ] " & g t ; & l t ; T a b l e   M o d e l N a m e = " B G M a t l "   N a m e I n S o u r c e = " B G M a t l "   V i s i b l e = " t r u e "   L a s t R e f r e s h = " 0 0 0 1 - 0 1 - 0 1 T 0 0 : 0 0 : 0 0 "   / & g t ; & l t ; / M e a s u r e & g t ; & l t ; / T T & g t ; & l t ; T T   A F = " N o n e " & g t ; & l t ; M e a s u r e   N a m e = " P r o d u c t i o n   U n i t s "   V i s i b l e = " t r u e "   D a t a T y p e = " S t r i n g "   M o d e l Q u e r y N a m e = " ' B G M a t l ' [ P r o d u c t i o n   U n i t s ] " & g t ; & l t ; T a b l e   M o d e l N a m e = " B G M a t l "   N a m e I n S o u r c e = " B G M a t l "   V i s i b l e = " t r u e "   L a s t R e f r e s h = " 0 0 0 1 - 0 1 - 0 1 T 0 0 : 0 0 : 0 0 "   / & g t ; & l t ; / M e a s u r e & g t ; & l t ; / T T & g t ; & l t ; / T T s & g t ; & l t ; O p a c i t y F a c t o r s & g t ; & l t ; O p a c i t y F a c t o r & g t ; 1 & l t ; / O p a c i t y F a c t o r & g t ; & l t ; O p a c i t y F a c t o r & g t ; 1 & l t ; / O p a c i t y F a c t o r & g t ; & l t ; O p a c i t y F a c t o r & g t ; 1 & l t ; / O p a c i t y F a c t o r & g t ; & l t ; O p a c i t y F a c t o r & g t ; 1 & l t ; / O p a c i t y F a c t o r & g t ; & l t ; / O p a c i t y F a c t o r s & g t ; & l t ; D a t a S c a l e s & g t ; & l t ; D a t a S c a l e & g t ; 1 & l t ; / D a t a S c a l e & g t ; & l t ; D a t a S c a l e & g t ; 0 . 5 & l t ; / D a t a S c a l e & g t ; & l t ; D a t a S c a l e & g t ; 1 & l t ; / D a t a S c a l e & g t ; & l t ; D a t a S c a l e & g t ; 0 & l t ; / D a t a S c a l e & g t ; & l t ; / D a t a S c a l e s & g t ; & l t ; D i m n S c a l e s & g t ; & l t ; D i m n S c a l e & g t ; 1 & l t ; / D i m n S c a l e & g t ; & l t ; D i m n S c a l e & g t ; 0 . 5 & l t ; / D i m n S c a l e & g t ; & l t ; D i m n S c a l e & g t ; 1 & l t ; / D i m n S c a l e & g t ; & l t ; D i m n S c a l e & g t ; 1 & l t ; / D i m n S c a l e & g t ; & l t ; / D i m n S c a l e s & g t ; & l t ; / G e o V i s & g t ; & l t ; / L a y e r D e f i n i t i o n & g t ; & l t ; / L a y e r D e f i n i t i o n s & g t ; & l t ; D e c o r a t o r s & g t ; & l t ; D e c o r a t o r & g t ; & l t ; X & g t ; - 8 & l t ; / X & g t ; & l t ; Y & g t ; 4 5 6 & l t ; / Y & g t ; & l t ; D i s t a n c e T o N e a r e s t C o r n e r X & g t ; - 8 & l t ; / D i s t a n c e T o N e a r e s t C o r n e r X & g t ; & l t ; D i s t a n c e T o N e a r e s t C o r n e r Y & g t ; 0 & l t ; / D i s t a n c e T o N e a r e s t C o r n e r Y & g t ; & l t ; Z O r d e r & g t ; 0 & l t ; / Z O r d e r & g t ; & l t ; W i d t h & g t ; 2 3 3 & l t ; / W i d t h & g t ; & l t ; H e i g h t & g t ; 4 1 5 & l t ; / H e i g h t & g t ; & l t ; A c t u a l W i d t h & g t ; 2 3 3 & l t ; / A c t u a l W i d t h & g t ; & l t ; A c t u a l H e i g h t & g t ; 4 1 5 & l t ; / A c t u a l H e i g h t & g t ; & l t ; I s V i s i b l e & g t ; t r u e & l t ; / I s V i s i b l e & g t ; & l t ; S e t F o c u s O n L o a d V i e w & g t ; f a l s e & l t ; / S e t F o c u s O n L o a d V i e w & g t ; & l t ; L e g e n d   D i s p l a y L e g e n d T i t l e = " t r u e " & g t ; & l t ; B a c k g r o u n d C o l o r & g t ; & l t ; R & g t ; 1 & l t ; / R & g t ; & l t ; G & g t ; 1 & l t ; / G & g t ; & l t ; B & g t ; 1 & l t ; / B & g t ; & l t ; A & g t ; 0 . 9 0 1 9 6 0 8 & l t ; / A & g t ; & l t ; / B a c k g r o u n d C o l o r & g t ; & l t ; L a y e r F o r m a t & g t ; & l t ; F o r m a t T y p e & g t ; S t a t i c & l t ; / F o r m a t T y p 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0 & 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9 & l t ; / M i n M a x F o n t S i z e & g t ; & l t ; S w a t c h S i z e & g t ; 1 4 & l t ; / S w a t c h S i z e & g t ; & l t ; G r a d i e n t S w a t c h S i z e & g t ; 1 1 & l t ; / G r a d i e n t S w a t c h S i z e & g t ; & l t ; L a y e r I d & g t ; d e 2 8 e 0 2 7 - 9 9 b f - 4 c 0 9 - a b 0 8 - e 5 a c d e 2 0 0 6 8 3 & l t ; / L a y e r I d & g t ; & l t ; R a w H e a t M a p M i n & g t ; 0 & l t ; / R a w H e a t M a p M i n & g t ; & l t ; R a w H e a t M a p M a x & g t ; 0 & l t ; / R a w H e a t M a p M a x & g t ; & l t ; M i n i m u m & g t ; 1 & l t ; / M i n i m u m & g t ; & l t ; M a x i m u m & g t ; 2 & l t ; / M a x i m u m & g t ; & l t ; / L e g e n d & g t ; & l t ; D o c k & g t ; B o t t o m L e f t & l t ; / D o c k & g t ; & l t ; / D e c o r a t o r & g t ; & l t ; / D e c o r a t o r s & g t ; & l t ; / S e r i a l i z e d L a y e r M a n a g e r & g t ; < / L a y e r s C o n t e n t > < / S c e n e > < S c e n e   N a m e = " O t h e r   B a t t e r y   C o m p o n e n t s   a n d   M a t e r i a l s "   C u s t o m M a p G u i d = " 0 0 0 0 0 0 0 0 - 0 0 0 0 - 0 0 0 0 - 0 0 0 0 - 0 0 0 0 0 0 0 0 0 0 0 0 "   C u s t o m M a p I d = " 0 0 0 0 0 0 0 0 - 0 0 0 0 - 0 0 0 0 - 0 0 0 0 - 0 0 0 0 0 0 0 0 0 0 0 0 "   S c e n e I d = " 8 5 0 4 8 c e a - f a 1 c - 4 b 0 6 - 8 b a 8 - d 9 e 5 6 8 8 e f 1 c 5 " > < T r a n s i t i o n > M o v e T o < / T r a n s i t i o n > < E f f e c t > S t a t i o n < / E f f e c t > < T h e m e > B i n g R o a d < / T h e m e > < T h e m e W i t h L a b e l > f a l s e < / T h e m e W i t h L a b e l > < F l a t M o d e E n a b l e d > t r u e < / F l a t M o d e E n a b l e d > < D u r a t i o n > 1 0 0 0 0 0 0 0 0 < / D u r a t i o n > < T r a n s i t i o n D u r a t i o n > 3 0 0 0 0 0 0 0 < / T r a n s i t i o n D u r a t i o n > < S p e e d > 0 . 5 < / S p e e d > < F r a m e > < C a m e r a > < L a t i t u d e > 4 1 . 7 2 0 6 9 6 5 4 7 4 5 9 4 9 < / L a t i t u d e > < L o n g i t u d e > - 9 6 . 9 4 1 9 < / L o n g i t u d e > < R o t a t i o n > 0 < / R o t a t i o n > < P i v o t A n g l e > 0 < / P i v o t A n g l e > < D i s t a n c e > 1 . 0 0 1 0 6 6 4 5 7 8 3 1 6 9 5 5 < / D i s t a n c e > < / C a m e r a > < I m a g e > i V B O R w 0 K G g o A A A A N S U h E U g A A A N Q A A A B 1 C A Y A A A A 2 n s 9 T A A A A A X N S R 0 I A r s 4 c 6 Q A A A A R n Q U 1 B A A C x j w v 8 Y Q U A A A A J c E h Z c w A A A m I A A A J i A W y J d J c A A I J N S U R B V H h e 5 f 0 H m J x X e h 6 I v p V z V Y f q n L v R S M w g m M A 0 U R M 1 o 5 U l W W H k u / b V a N Z r a R 9 b X u u u b M u r q 2 u t L d t 3 J a + 9 t q V d e 2 W v g m V J l k a a 0 Q Q N I w g C I E A Q i Q A a n X N X d 3 X l H P d 7 z 1 9 / 1 1 / V 1 Y 0 G B 6 D J 8 U s W u u I f z j n v l 8 5 3 v m P 6 w 3 O J 6 l O H b + P 8 7 c M g z C b g x M Q M z r 5 y G f a h H 8 L H D + f U + 3 u h U q 0 g m l 9 G p 3 M E r 8 8 5 8 N R Q A Q 5 b F a / N O v D i R L 7 2 L Q 2 b 6 W l 0 u y d R z J V g c 1 p r 7 + 5 G s V R E p m R H w F m t v d O I S r k C s 8 V c e 3 V n Z A o m u O 3 a s e J 5 E y 4 s 2 v H i o R i y p Q T 8 9 h 7 1 P v H 6 r A V H e 6 v o 9 l R q 7 w B y K v B U V f n 5 G / N 2 P D 9 e q H 2 y G z y D N J / C u y H t / o 7 3 l H b e S 6 R S 8 H u 9 6 v m Z + S J O D t n h s F Y R y 5 n Q V r v X 8 0 t 2 P D V c w E u 3 H d L 2 W v u 9 s 2 r D 8 d 4 i H B b 1 E u c W b c g V z e g P l D H S U Z b 3 q 1 h P W t D r L c O k n 6 y G S k X a y r x H W 9 W + W y i b Y J d j 7 I W V 5 B X 1 t 1 y x Y i T w g H p u h P 6 5 j p J 8 b y b 0 e O 3 V b r S 7 K n L P Z n z 0 U A 5 b K Q v i W T M O d x d r n + 6 P t P T l S s w K v 6 M M m 7 T H z L Y N j w 8 W 5 P n u 6 7 + 6 Z s f D / V p / v T T t R L e 3 g g d 7 C w 1 t d G 7 R g a d H 8 s h k M r D Z 7 H I 8 F 4 5 J W x P R e B r t A Y + 0 Y R X J v A V e R 1 X G w t 7 t l J a x Z X n k k c d + 6 e a s D O B k F I V s G r l c B o s h D + y d j + D 7 j t 7 5 J k 1 y d W 5 r m 3 o + 0 l 5 G R j q a g y S V N + P W p g 3 l q g n t b m 2 A W k x W W M 1 O Z L f K s P s s 2 M 5 Y 4 B b y E Z l S F D a z S z 0 3 m 8 x w 2 t T T l j A J 6 x P L G T g C e 3 9 p a t O K Y I 0 Y b H g O G h K D P B 7 v L M u 7 V e R L F h l T D r k m Y D p s Q Z c v j 3 5 f v b V X U l f Q 5 u h V z 9 m R f h k I 5 x Y c t d / v h n E s X 1 2 z o c N d h U e I z P N / R w j C w W + z W r C e u Q m / e w P v L A / K e w V s J O w 7 b T Q o J C F 4 D v 7 G K 0 S z y I G D n n p H D r S V 0 e 8 X o s j 7 f v n 8 p W k H o j I o R + X 4 6 S L J o V 3 v t Y U 0 B j o d t V + 1 Q O 2 C Q y k z f D J Y j L i x W U G X R / u C 1 e R H p 3 t Q S N + t X j c j U Q j V n m l Y j h x D q W y v v d q N R / q L i g D 5 k g l 9 / j L a 5 N 5 5 L / u h S M E m 3 + G 9 s V 9 9 c t 8 U k o P S F k b Z S s G n E 6 b T U 1 b H / c 5 t p z r P h g i d D S H w s P x G R 4 e c m / 0 f D o d h d b V h J W 5 R x 1 w U 0 v a 2 a U K R Y 3 x K x n K 7 I 6 2 e 7 y W g 2 M 9 K Q 9 V e N 4 A X 9 f H J R u 1 0 c 8 O 2 w 9 7 9 8 O q M E x 8 R 6 U P c k N 9 Q u h Z K W m M Q V b l r X h g x t 2 2 V w V N S g 3 f Q + 4 h 6 j x r K Z m 0 k S z h t 3 i E I s b + W 4 y 2 Z F K G P H l D y E W u p a / K v H 5 G 0 G 2 2 e N f V e w D E I m y k o R K x i S 6 6 h U 0 i l t y d J m p K B 2 y H v 6 e B A J o m a M b d t g a O w j F v J M T w 0 e F M 0 9 X j t k 9 a I Z U V r u e r H W Z P B 0 O + r D 4 T V B I W B 9 I l o w o 9 N 5 t X r Q R k 0 t 7 e s O N x V Q i K Z g t P t 3 W n z V s g K + V w t r v V u 0 a y h b q 0 / V X v W G n Z p y x 4 Z 7 I e 7 S 6 o N K Y B X Y 6 J h 5 f r v w v D Y h W h G E + a 6 N U J w 3 F x e 1 c j N 8 U y N 5 B H h 8 X C f p r k i 0 S g 6 2 t v V c 3 6 W l e H y c F 9 R k S w p G o f k I k j K T 4 i 1 F m W / C J l 1 0 i 5 G R W u 3 y + C u Y c / L J 9 M v L N l E 0 5 j U o E + I W X I Q M h E 6 m Q i S K S b S 0 2 4 Y + y Q T z T D R p I p M h E 4 m h R Z 9 b C Q T o Z M p t p F B Y i W r n h M 3 h U Q k E + G s a b / 9 c E s 0 G V F F B T 3 u 4 + j 3 j u D B n i 5 1 P X z 4 b J 2 K T D w S t a l R O F H 9 t z s r S J c i t X e w Q y Y O b B 1 l d Z 9 l L G y b l R n X 5 R 5 V 2 i c v t 0 4 T t B k 3 Q z Z 1 H x k Z 8 M S 2 D J Q b 6 / X j v S X 9 Q h N t I 2 F W k p d 9 R T I V K y Z F J g q s q s 2 / i 0 x r Q j r i Z s g i A 7 m 0 P 5 n E l N 8 P P O d 7 R U E 0 0 x G a w n J 7 J A B B r a u T a S Y s 9 y 7 j g + O G A m o 1 b h g 8 T S g K I Y m 3 l x 3 K K j K S i a a h t / b a Z K q K i W / C Q K C 0 Q y Y i V u n E t X V N e N P 0 I 5 F 4 D J / 0 K 0 1 q j g + S i e D f t Y R V m Y 8 6 j G Q i T O d u R q p x s W d N p o K Q p v G L P o c m j W l 7 t o K u X X S Q I B G R C G w k q u Q r N d u f k p C m C U d l q r C N 4 q o T 7 W M e s b V F q k i j d T W R p V x h 4 2 q d z 8 H U W T O H m l E V c 5 I N p S O z U Y a 7 V / v d Q s S i T C A j R K l J J 4 k k F E l P i s i v 1 f s 8 A p 8 V i n m I R 4 L p L Z v Y 3 p r w 4 M D R p R E H u G 6 i 0 l 9 8 Y V z z c d b F T O i T j l p L 3 0 C / Z 7 e P w X Z Z j F o w 4 M 1 i I e 7 G k j z / 6 K G s n N c s 5 L B L 2 9 C 2 r 7 d j X g a J u D 6 4 J m b j k y N 7 + 2 w E p S j b V + + j T T F p / N J v P J q 3 h U A 5 s 0 D f T f x c i 0 f d d D S 3 I k J h s P b p e 0 O z h l q P P S x + k W a + 7 w U O X K P g N Y J k O i u m t U f u 4 2 m 5 f 7 1 / m s F 2 v Z O p S J C Y F 5 f t o v E r m B S B w / b W f x Y K b a F H B K g O a k y 2 Z 0 C + o x O J 4 H l 4 P h 0 f E 2 3 X 6 t y m W G R T f W 0 5 c R V T G 0 + q N w n a u E 9 K w 1 O K 6 R f + r j B 5 m E Q T c v C m K V F 0 C a P M h x Y d W J S e t e k C R j 4 m Q c y h p C K U D k r O f p G w O i p C q L X M d b F Z 2 d F i Q t k 6 t A 8 M M A 5 0 I 0 L r R f j s Q q x O p 5 y u T h o 2 K h u 0 G X S O + Q 2 3 / M Y i W s p c I / J e m I s m M d 7 u q 7 3 S E M m t o s M 5 0 H C + Z u S k f W L C v w V x o o + L Y + w X 1 2 Z F 7 t s u W o 7 + F s 0 2 t v H F Z Z s S P i T p i 4 c a g z p E T q S s V X 7 D A U n p f X b B r g Q H T c S T Q 0 X k 8 3 l c 2 / T h c M + y 0 L V X S X A G A a Z E Y 7 p t F W X u u K Q / L q 9 a 8 c y o k L V V I x 4 Q F I i 8 j l Y w D s a 9 s N e g p H Z f E l P q y e G C M r E o 4 A i a h N T M m h a m M D E r c u y F d 8 T U e 7 S / I I J f 2 l T a I C h m J k + n m 8 U 6 j C 6 I M Y B 1 d l F M R R H a T w x r m u u c v B 5 t L 6 v r 0 N E 8 7 i 0 f + d G / 9 0 s 8 y E q s T z S D s X V M G A + W l K Q k c W 6 I G c K b G J I D E n y P g 3 R b N J J L z h v O X k a q u I 2 l 7 Q F 0 + y r q R M Q O m W q g h L d 7 r T D T w 6 x B d 4 i p r X h x J p M Z 4 Y 0 Y I t J j F f O m c n q 9 t q B 6 X 4 c + D k p i 5 v D C M t G s D F A 7 u j o t q D p s S C f E p H F Z k E 3 m s L i Q Q H 9 v 6 w 6 m O c f H X E S c T l d J O l g 7 B + / 7 s g z 0 P n H + 6 x A T z 9 X o 5 O f L a S F w p 3 p u J N O a m G O M C u n v W I W n T k t J B J J 2 r 7 x 9 R j H X h V S P D R R 3 z B 2 2 M y 0 G C j G a u Y 6 m 9 m P H T s k A W 6 s 5 z w w E M a j w k G i 4 j d Q t p C s h a d u k i I a I n D s j / p 0 W M G L f 8 V 5 c M j b p P C + L O c R G 3 I m k i o m X K 5 l V e / J a i U q V U c N 6 m z e j F R k I n m s + 0 n T h L T A h 4 8 u I K 2 t 2 X B e h z f s n K O z Y N w n 5 S x O M 1 8 1 7 u L J u F 9 O t v G P S M 8 J J A U R t P b V p 3 / F 7 a A 5 z n P A y O 6 U t + Z c a i A E G R u S 6 a l p 9 c X E J b W 1 a O 7 E N q C T Y P i U 5 z E k h N Y 9 x R c h J 3 y p Q E 8 p F + Y z 3 z 2 s y w k y V S u e w W G p s A H Y o O / n a h l 3 M J 6 u y e z v k o m b D V p E Y F n U w X h A v c D 1 1 v f Y r 4 A E 5 K X + 7 L G a N f j I O O i M s t t a d R E l K c 4 h I Z Z P S 4 N 3 S C J q G W k u / q 9 4 n k u u a q c C A A K W 1 W S 7 G 0 + H G e E 9 V T B 6 x o 6 W h 2 9 q 1 + 5 k / v w 1 b O q 9 M L l 4 X k V m X 1 q g 9 1 z E p p i v D o z w m Y Z b j j g b n l d 1 N U M K z a z R v S k d V M 5 2 a k M q L / S 0 d r / 1 y N 0 g S R u Z e l g d N U 5 1 M c f F T j a A 5 a I Q S H o J j 3 U U V K V u V Q U S C P S D + S K G Q R Y 9 3 Q n 3 u t i f V 3 z b R m s Q r c h 7 2 1 W q 8 3 u 6 n R D s N y c C j l l F Q k V U R L r V B W i p T e z S N l j t A J 5 E u 7 O 4 G S S H N I 6 J N 6 C I 8 L p Z R l 7 e M Z 8 S n 4 d i j b 0 N t R S u G V s Z T o j H 0 c 7 B P O R a T B S 3 K 6 b F r N 0 R S 6 9 A j q A T N 6 E c H t D F P k M S j o y M o l z U S 6 v c / 1 F Z S g o V R X Z 6 K v 2 E w Z V M U C K E i e i 3 u 0 3 T 2 R r R 6 S N T f m X n 7 T o c Z 8 e y o m B A i N e n c c f D S B j V + K 5 y d x 1 R o U D o x I Y 8 8 D n f 2 y o l a E 0 Y f i 5 x 3 c O U q s G v B F W x n F 5 A u J k W a 9 i l N F B K J 0 2 O I a B k R X 0 o g M O y v v W o E D 9 9 8 B + l Y B p 4 2 d + 3 V 3 q C Z m d 0 S k 6 i n M b q 4 H 9 h p J X l w Y N M U M P p Y R h g j m E a s J 8 3 K j H 5 i u I h 3 V m z 1 w W 3 A J 2 p z U f s h F o + j L R B Q z 3 k u r 6 0 L b Y 5 + 9 X p D B E z v H j 7 w n o w X X F n P 4 J G + O 7 d b K 1 C Y U o v e C f S h j C Y j y U P f / e 0 V B / r F J 6 W G o Q A / V N N k F O o c 1 A c B r S 4 G a e g L G a H 7 / d R S P B e P R q t I N / v e F A K d k j F v x N v S N 4 8 P 1 g N y 9 F O 7 a D 6 2 a D 8 z f Z q c f F d X k 8 0 4 I y d I C A H o A 5 B M D G 8 a E X S N Y b J 7 C V 2 + F b H P t 7 C R v l X 7 Z G 9 Q b W Y T d Y e 0 0 z U q G q E i x N p S r 0 k m q v m t z C z W N + a w E p p X 7 8 c X 0 3 u S i e D 9 0 W z U w e c b t 7 U I H D X p f q D v 5 O 4 W T Z w p C L F K m J + v B S X k v 2 R h U z 0 3 g p K R D U o / h m Q S 4 7 Q l m Q i S S d e O B I M j j P J x G o L S k x 3 a L f f 8 7 H h B C S 5 j p O q S d O Z + 2 N r e 3 i E T J 6 G 3 4 i e x E h k W y a t p i z 3 J J K B J Q 3 D w c e D S f N 8 S A i 7 E l l U U s B k 0 T w k S J i U a g W H q V q A J R r I w z M w H f R c d D H T p a D Y Z R z u 0 y B / b h 9 q I H + t k I k g m n n M 9 Y V W R 0 P 1 w S U y 0 h P h f z U j W r A D 6 V D w / L Y R w J I a i O P s k 2 W M 9 M f W 5 E V 2 G O U C i 2 z C B z g i u D q U t 6 e Q y V s / w + H 5 g o 5 P O n I s 5 P d / o j 3 S 7 N V O D s J g P J u H L n J g y g I N u y H t M P c + V U 8 r Z 9 F U G 0 d M 7 A m v W h u u X b s L k q 5 t A D H M b Q a 3 H 9 2 g 2 6 u B z p 6 V b k W K / T A A d z C q w u + 1 w d V k x O m Z B M U N t b B I f q X F C 8 6 p o F X Y G N Z S e 4 W D e N Q P R e D 5 9 8 P A 3 + v S Z P q X w + q w d G z J Y X T J g a H K q t q 5 B 9 y e a w U n R Z C o l P q P m v / F s 7 G R G C x / s K 4 n 5 p L W v f h U M X t D H u C I m j 4 5 Y P i F 9 X 1 G a M S i D h B O s n B h 2 W M s i Q B t N W V 4 3 N Q Z B P 9 o r p h W F A a + P n + n g o K J 5 x r n I l 6 e d 6 r N H x U f U w U C C j v O L r S e d j 9 b M s Z B o 8 G b w n H 3 + E o 7 1 F B v O 2 w x q E A a 7 5 q N W J W h 0 W G r 6 g P 1 B g X t M z O V g R x s y m T Q O d e a w t p n Q v i B g u / A 7 J L i O Z D J V e 6 Z B D w U w Z s B j q i u e 3 b Y p N R h 0 t 9 Z S B C M b b K A 4 w 8 7 e + h n 0 e + r 1 H F V / C + W M + n s n O L s a / Q N C n + M J Z 2 e l Y 0 p w e h 1 I Z 0 V j j Q 6 g 4 5 B I l Y 7 6 Y J D L r z 3 T o D u L T O P R w Q Y v F F K K F A c B 0 6 h 0 T c L j 2 9 x a Z 2 R C j C p V l H / G g U z n l F / T p V T S Q A B + T 0 P 9 v b L c i w 7 9 N 4 z q M X z / c f m r v y Y Y q T P C O B g I Z g w Q 1 I x u t x a a n h b t Q g u C H d q c g q N f B S N 6 D P 7 Q 9 y I o f I J u v 2 g P R s q q K j j B w c H 0 p T 7 v K J 4 X g W I E i d 8 K N K n 0 e y J 0 w U E S s S 0 5 Z 7 N X x I / 3 0 A o 8 5 k v y G 5 p s e 4 H 9 Y N Q O R r A t j g g p n x o p Y E z M O t 1 H J Y 5 0 a f f f I / d p d C s Y l F B m X y W z Y 3 r z O A x O 0 f K g m U d Y j A c z 4 F 2 x N o i d T 9 9 a c g h p m n r P A N q 3 + v V H h V R h G V x U q b R r C a t 5 n x S X G o q V u p m X j 9 f n V 9 j w H P y 8 E f o A h B 6 E q E b z S p L 1 + 4 9 h a v 7 6 z k S e E f w t s y J I g l J V c 8 g J X m / n E e 1 G q Q X u B M 5 9 6 Q N C B 9 s v 4 Z 0 R z S w N u h q W 1 3 o r 1 O E z m G i t / E e m X D V D C x B o J + M 5 O M l L 0 O l u n s S m D a 9 D j + c w Z U a f q 5 s U s 8 g Y u m 0 e a L q Q M C K e X 6 8 9 a 8 R e K V 9 G M / Q g o J m 3 1 z y T E c x d 1 H F b + p C g U G C E d K C m E V u B k T i j / 6 W P I W K / C f 3 m q J w R V q s V Q 4 M D y h Q n e A 2 M D t I d U u b w 1 p Y I s d Z + J e f 2 i I b e v y 4 H 4 k z y f m B n 0 T x c E k e c Y 4 c 3 p n f Y o E 9 z v M t 7 S B a b u S 6 p 2 k e 8 i M x q g 5 + D m F K O D a R / p 1 r V L s 3 f 7 1 a T e 8 S R s Q f l e 4 0 S n K k f / K 2 e Y h R 0 a c m n B I / r a / e J 3 W 3 B 8 x P 7 T 5 A S + l y E R s U 6 q H 2 7 v e L n H O l Q 1 8 h 8 L / 2 b r U D p e S c M t W m k O T 1 n x 6 m x g o r 8 6 a B 0 N w p C m u X N C I s v w Q l w X i k d b U L 3 t 6 h p X p 2 p C 7 h m I b G d W 0 K b Q 4 s A G k G T 8 P V Z h z K V a C L q o L 9 i n G 8 8 C D Z E Y D B y d y c w j E 8 3 g l k O u p U x v W V V p u + m C D F d g N 7 a x 2 e i F t f H 0 H e L e D w p J v P u s U I T s 6 u r S 6 X Q 7 Y d d d 7 x f m g d B K c D w e b 9 P f J z a / N F u q d 4 4 I P d C x 4 Q P u U R j R E U P 9 Z p M F W z P R N V z g u f l U a 3 m + v X R / K E 9 v R d m z i + r R m 4 X U 9 b o l 7 w m g 6 Y V S j u O + N 4 9 U x I y + Z P 1 V K d W 0 A d f M z Y z 0 7 V n d V B i M s W L i Z t G v D B R T 4 P J 1 q 6 9 W K 5 3 N N / Z i G v z X H T g O Q l 5 w h C J + k i L S e F Q W n O 4 O 5 3 D 6 m 8 z m M 3 O 8 / J 4 a t K 3 B g 4 m H U Z N u B 9 6 A 5 q P x Y z y Z v Q Z T C 2 m A T F T x u u o 7 J h g D H 4 x 7 4 6 m H 5 O c i a O 1 a 6 B l p A t w n d x 7 W G G 7 0 C o w 1 T x f F g x 2 I p O v q j D 6 6 1 e 3 d 6 Y u C g W t P W K R T a R S a f U 6 F o u r C C u f R x N Z b E e i u w l 1 E G z L T e k Z F M 2 g l q L t e S e k C 9 q p H V 4 7 0 p t a o 1 O y O 8 x e B B z 9 K o X H 1 a 5 p K 0 o g E o N H Z U 4 h n d V C v o B U P L Z v 8 m c 6 X B 9 U R n u 8 e V m J j r q G 2 o 1 s P I e M m J 9 W T i i 2 t / 4 e r 6 v V 1 I M O L l 0 h G C T R T V t q 3 / G O s h o 8 C W N g S N q W P o D u U 3 G S 2 W a x i 4 V Q U L 8 N Z 2 f Q 7 d M 6 g C Y O A z C t h j o l v S 7 l e z x t I k z q A y i W 1 x K A d T C K 1 q p P D 4 p W l g k H O y N 9 R j A K S I x 1 7 C / u O a n 7 o P i r h B 5 h D H r r m e k H I T d N N f o 3 i 0 I c a m 5 d c D G 6 T b T y D T 1 O s / h K F h z u K W O y Q 4 s J M A O F 6 O 7 u h t f r g d 1 u F 7 8 r o C K s f N 7 u d 8 n r 9 v d G K D r T n D 9 Z q Y X Q m z u B k 6 I 6 + N l G W g t 7 G 6 F P w H E p h r V m 7 + i S v b z m R T F i 2 S G U U Q I x y b Z H t K P d I T f R r s 1 u 7 w U 6 m T o 4 Y D P b W W Q i e c S X M 8 h v m 1 B t u n D d J 2 l G c i 0 D V 8 A J d 7 u m 2 e y e 1 u Y H r 4 t z d X t D B q x 4 u c 3 D b l m 0 3 p K 0 J d d p U X u + J v 4 e 7 5 k D h p q V k 5 B 5 G V e x w p o M C r u 8 5 4 P H k V S d z r P x N u i E 6 7 d r H N h M 1 j V e 0 Y s T J S F 9 X t 6 r 7 s x V E Q w f E 4 w 2 G p p t B 0 w S 3 S u I Q H A u b j / L 5 L h B y x E 2 + a 7 y S 1 u g 1 f k Z Y d R N 6 e Z A z X 6 g D x R K W T A i 5 O X 1 T Y n p S H + b m Q / E Y w N 7 u w J t w R 6 0 e 7 W x u Z f v Z A T 7 7 D 0 R i h K G k 5 i M D l E i N 5 t 8 R q 3 B R s j k O x H J L t X e 2 Y 1 C s l F S t Y 2 4 4 O j k x F z 9 8 n Q / g l I r F 8 9 j e 1 b L v t i a j 6 C Y a e w s I 0 i a Z C i L 1 I a Q q G y B u 8 O B w J B b j i / m k l x 4 X o 6 V X i 8 j v p h F Y i m D S q m i H m W x J / m X 8 I k f 1 4 z Y f D 3 7 Q / d h m r G Z m 6 k 9 0 y E k V q P F h A H v Q 9 p b A i b / H h E z h x P s n K F / 0 e D v B V w l t X 6 H 4 W a v V S O A n g m x k r g q w u p d r K W v K J L q 4 0 w f 2 J z r 4 v v N U w Y M I B k j n 0 x u Z Z Y B T S I K Q / 0 4 v C 9 d 5 n i E 3 H s l o H P u i q l A + 4 G Z 2 z p O 9 m y q P E X O S X H K h l p C n x 5 g N j c T Y w n d i i H O z D t U N J P T I 5 f X 7 C q v j q D l s R f B 9 O C M 0 e y c C B a V v / 1 Q C z + p G e K i 7 o D C 6 y B 4 T 4 Q i K I k p 9 f e X y J q U N Z t X 1 Q L C Z u i p N q 7 u x g F Z S G s E o Q m i N y q J R G x P J e A M O N A 5 4 V G D s 2 u s A 6 H o J q 6 9 f F O l D j F s n U 6 k 1 X M O 3 E J W f L 0 e F 3 y 9 b r R 3 1 x 1 t H Q 4 5 l q f P g o C Q 2 D 1 g h 1 k c F z 6 Y H s W / e 6 F t z I P U u n a d z F 1 s h W 7 n o d q z O i 4 v a h 3 J i K Q O P S W I e X n N 5 N S / Z 7 f m c H V d 8 4 E 4 Z 2 e 3 a C R n S N 5 j 0 + a i r N K c L 9 2 2 q 3 b l 3 T P L Q u 8 d f T k J X z M A Q G 1 D Y b e R v o n 5 8 M P q M x K v R 0 w q f W 6 F U y k U l g w I q L k n P e 9 P w G c 6 2 f S c u D u B p h 8 1 h r 2 W 4 M l 8 O E Y 0 G d n k W O L x 2 K e P D 2 n m l d m w k u D Z s T w e 7 C 2 q F L A T g w X 5 f l X l / b 0 l x G L + H r 9 p 9 J M J / T 6 M G i + S 1 Z Q B V / M 2 g 9 r Z C D 2 y u Z 9 m b s b e I + Y O o G b i O h J 2 y g V x 3 H h z u k r W 8 9 9 0 d H m 0 i V E m W x r B R i l X i 4 g t N 0 6 W 0 a R S E 2 p y 4 1 t p E 5 K r B W x P x 5 F Y S 6 P z S D 1 T g j 4 P G 2 t w Y A D m i Q T S p W 1 5 z w y P 3 y P a R 0 s l y c c y S K w m G 8 y 7 T c O E o T F q l S 1 a 1 X k j a j b e 3 P C Z L r d P i 6 Q M Z 5 f V c 1 d Q z C M 5 L v M E D 4 o H B n Y 3 u V E j U Z I b 5 9 J 0 F E p O J L J a O 2 5 m F t D t m l Q a l i i V i 7 V B Y s P H D 2 u D T T + C / p d m + p k F m o s m k f B W r M S l b b O X Z V A X M d R x E 4 X a l A b N I 0 J v L m o A P S B g B J N z m y 2 T v W A M B j w 6 k M d 8 V B v M j G Z u i 9 m n T 7 3 w e N T W 7 2 7 Y 1 T Q O D Q R G c Y 2 E Y O C F W o p a k f 4 h 3 V 5 m 7 / M I e 4 X 2 j d f J I A i z Q l q V d j B m k R v R n B 2 0 H / Z c s b s f P j a Z U T d w b t G l 2 E s T g 3 M x X M d D S U I V T H t S / 7 s D w 5 n 4 G b t d 1 3 A J 8 V O y I p i q 7 k 3 0 9 o w g s 1 F B K h a D 2 e V C c E S T x j w X J 9 q 4 f I T I l G J w W d q k 8 7 V r W E 9 M i 6 2 t O f 7 E 6 o 0 N 9 B 7 r E 0 n F 7 G E L i o U y O n N M X / L I t X I i s y T n r / t D a m J v n 8 D E o h x j S A a 8 s Y O Y T V H K l j A j f s 1 D a s K X d 7 X 3 M e Y W F j A + O l p 7 t R s c R A x 5 N + f w 0 X w j 9 P c p P K o V i / h V i + j 3 P C j X p H U 6 t d 1 A Q A 7 S A h y Y j F q p Z G j c l o G e l s H s E J O r R 7 T s E l K Z k y q t h l F c 9 g + b g v d K Y c I J e 4 e l P i V x E M S z J h V M o G 9 p T F C N J 5 I I + B u X w P B 7 + m J J P b D T q k 4 E 1 7 M F n G U 1 Y c y A B Q X F X j g 9 5 8 D z 4 5 q W N v Y I F c G Y m L i M L F K A 6 t k 1 D N 7 o 5 2 z + T S t Q 6 O h j Q c 8 R f E 8 a K p l j 5 5 k x 2 V V U Y V a S h q F p h l c 5 o 6 y R R b 6 x x 9 F Z H I W / I Z n Y 6 A T n m 3 r G 3 C i s U g O Z 1 E L B 7 q O d i k y z Y Y t a w k E H W y c T I 2 q s Z c F O 1 7 M H m G 2 9 H Q / J a y 2 s P X C 8 V 5 G J 6 P N X M C 4 C 3 j v o Q V b 8 J p P 4 X Q 1 k k g f n d f b D i P g y R j I R z K Z w d T o U m T K i D c t C 2 s y m P A 9 r E p D H r X s l N E P 2 7 y Z d A L E w S z N I J g 4 A g g s D n T L A a f 5 l R L M S 1 F L 9 Q i b O J 9 6 o F Y n R Z / A J n p q R Q 2 q y f E m u t U K f p A u D v q C a l 2 K h F J K J l g H n 2 j i w a U L T 7 L w b M u k a h c c 5 2 l N q I B P B 1 Q H M 1 T S C 4 4 f g N X J Q U w A a w W X s P G 6 b S 8 u j G 2 o v t S S T U R t O i r 9 E a 8 P Y 4 p x D Z V + R T A R N T R 1 G A h t / s x e M Y 4 F R b 2 r M P Y b 8 / r i w 7 M C M D H L a v r S 7 n x O t N B E U y S Y N 1 y 4 3 T P v 0 r J h G r C f R C i 5 r 3 W w L G O o m 0 H w a P l F f T M j 1 / Y x s c f m 4 s T o R 0 e 6 u / 4 7 + F a N k L J 7 R 7 g / C V D E S R W s w X R N y w N I H s / v s 2 J r S / D o u Y m P b G K O C N E V 1 l P I l R G Y T K k j B r 9 z a q i 9 5 J 4 F K u Y o 8 y l i f 2 Y L V b o W 7 2 y b m o A w A 0 Y K V Q g X Z a A G p N c 2 s 6 x f z d D / o f c R w r x E k C q H C 4 3 I N s X Q f Y h k T L q 3 Y V U K t q l l R G x C H R d D R J H t 1 x o 6 o f M d g 7 S o 8 O 5 a S Q c k K P i U M t s d U Y q 7 X H t w Z I A z D 0 5 + j t t x v P V Q r 8 F w c 8 A w 2 6 C a p D j 0 F y e N 2 7 1 o Y y P x G v f l p l h p X g h M M Y O i y i P f M a k m t Q G F O 8 D q Y + c M x a Q S z H 4 w w X m K z D 2 Y E h Q u t I x 2 8 V t 3 F I Z h 0 y 3 5 4 T y Y f 8 e R w X s 2 g 0 6 m s L x T j o U w q I v e G q F s O X m Y Q M 0 2 e P h Z z 4 I i 9 l j P M X w h h 7 I k 6 c X a Z j A Y Y 1 S 3 B 3 D 9 z L c W n X C r D U l s l t 3 U r i q 6 j t X U i B p B E 7 U L m 2 E I a m 9 4 A D s s 9 G E 0 + N h h 9 L 2 o g d 8 f u 5 d z 0 E y 8 t 2 2 R w 3 j l a Z E R 0 O Y b 2 o f 3 D / Q Q 7 S N f G B B 1 4 P W 1 m M z u t T L A 2 2 y M q m 4 D z W A x r U 4 N z H Z Y e 5 a P E Z D C C C x j 1 p m J m R q e n C r f z u g x q F z p q k 7 z 6 Y N f n j H j / b I p Y b n V n s v 2 g I B E Z z 2 E o 3 R j 9 C 2 f m E H S P I 5 V O w + v x K C 1 l J J Z e i I c r b f c L Z z N 6 p w c c 9 g I 1 U T N 5 C N 6 n c a W w 8 R r o U u g R x r s F h d j t L d t 7 D 0 r Q a W Q o l + r 8 H Z E Y G p i S d E t p D G o u E o K T d + w Y v U Z D v K D l k J W q 9 Q a j q U I Y y U T o 0 k Y H U 2 N C m S m 1 C L F S 1 X y J j c x N 9 Z d k 0 h N T t y P b 4 n D P q u e d k / X B y + b l Y 1 u k N h s v O p 8 Q r W b F o b Y C E u s Z l E T b V G r 2 I 6 8 5 M O h r S S a C m e E H J Z O W l 6 h 1 b m D A j 3 Q k q 8 L y B C e 1 C 6 J d u R Y r F x b B I O + X h T 0 e S x n 5 b R n Q i 0 n M i v Y x 5 q A F n V r F J K e 1 h D H R J F x + w w z t f k 8 R i W Q J l V q 8 m N d 4 X E w u k o P k e k V 8 M 9 Y V 5 J z Q k P / I D p k o n M Y 7 t P 5 R 5 r q 8 1 r X B n c j U O M u l Q Q + O N o f r S S a i V F s 3 o g 9 k X f J z q T o 1 M 0 0 y I 5 i U T N A n I v a a p j B C J 1 N z B g p N P K M g 1 q + B 2 m Y / M p 0 S K 4 z 5 e o a f N o B k I t 6 z h j L i I x M 5 p Y Z 7 K B 2 t b 8 N m D q D L P Y y X p 9 2 q s C A H g 8 r T k v + p O F b T 1 5 T / U y 2 P K J X M B r M l I 2 j v q w / + 6 S 3 6 a L W W r o F q V z f d k s V t V Z F I x 1 x E n E I h b z 5 d x M r y K i a O a o 5 / q V R C N p z H d s m C 9 n I Z v n 4 X z C 1 W D E f z K 7 D B K 7 a w V 6 T f n T u M M G q N / d A q U E F C 6 x W S d N B P b D Z t i f i q t K G Y 0 i j L d f M n M t q z x T h K Z a c I M C f S d h c + c l i z E m 6 K p m I O H U n j s V U w F 7 W p b G n W q K N U 5 3 J 5 a j H 6 F v S X 1 G / E 0 q A 2 I Y x Z D R z c t B D 4 + 4 M u 7 C N o O l H D c j y 0 Q i a b h d u l C S q a b l y d S 3 D w 8 5 z 8 P U P j z d Y J B S + F d Z M l u S c o K H h v 7 O 7 m Q p p M S j C u A T x I D Q z W U 9 F r U d A / f E P c m m b c E 0 I R V N E l 3 J R B r 8 3 C M w W J 5 s Z y V B u c D F C M t J V q t j F T b 6 4 q s 4 + m C g t C d n M R m j R U Y j U D / 4 B b v q E 5 w 0 Y k R C O y o o 8 + G K N Z M Z 9 q N R N Y T Z a S u R C T w d d h V X X 9 6 r X 7 t F u k 5 M 1 E c v B 0 a p 3 Z b D o Y q y 0 d F A y Z 0 9 + 4 n 9 g r + v j O Q g F F s 1 d l m y / I d T D q x Y 5 m 4 s l K 3 K w W P q b X s 0 g m C + g / o i 1 C J D g l w C C N z v G M + H l v L r i V V j L W Y q S 2 K l X T 4 p s 1 r o 3 K F s U n L C 6 J 0 N w 9 z 2 Y E W 1 2 / 6 k y B C y e 1 V 0 z j c T j q g 5 E a i u N j N W H F Q C 0 3 k 3 N C x j A 2 g x J e 0 S a H m n y r v a B C 6 l W G 1 b W q u h N N v 2 O w 5 o H e O s k O Q i i C Z K b J m M i H h N w B c W X 8 S j j p u G e E I q j i G S l h Y i V 9 F I e c x y 2 q l 8 E J V R N O B s Z g 7 F 0 4 n X Y M P T i s J N D q b A Q D E x 1 I r K T h H 9 Q 6 L h v L i + 9 i U Q 6 + D k 4 M l z f c c s V l m E R i e r s 9 O 6 H K X D I H p 8 + p G t E l t L b Y L S q 5 U a X m y N 1 x g R i z m o m S q B W r Q a 2 w x t 2 T w 1 r D 6 g O X m o I a p X l h 4 f 1 A s y / Y j F y 6 B K e n U W M y Z Y c L 6 J Z X l v D K 9 Q w O H X 1 Y B R K Y b c G J d A o y f Z G e j m w k j 0 K 6 g s C Q w Y Q 1 n F e V y f b U p x z q M N L i 7 s B f r i X y Q p J G S c 4 i n H 5 f 6 6 g h t R A 1 I q N 1 u s n I i J / u i 7 G t 2 K c t 5 M s d k a e w k W P r Y P Y F 0 7 T E 0 t 8 F W k 7 U n F z F 2 w p c I c A q U j p 0 Q t 5 T Q u m g l O M N 8 0 L 1 N K T o X B p n k g 6 0 b V 0 Q 3 8 A C h 0 8 + 8 4 u m a f O I t A v D a f E h v p l A R 2 + n Y r 8 t 0 g 5 7 w C k a J w e r E N A k B 7 J 5 t U s V L w P J q R Q C B q l 7 N 9 i 4 v Y X e w / V a b D q Y b W 6 1 N A 7 e + 4 N 6 k 2 9 l 5 9 D l 2 r u K b D i 8 r a S 5 r 2 k A c u X o U n k c 4 Y W r + O g n v w / H u r V c t + Z M d z 1 A o I N T B l w t f S v f v r O G R 0 e K x W / k G N 4 h j Q B s Z z H 6 1 P P 3 A p b / 4 t R K M x L J p B C q c R 7 K C G r G v Y J R B 8 V + d U m Y Q / U d c U e a o Y / b V t h L g + l f 1 1 v 9 v h C K Y J V Z v S 4 A b 8 4 Z i 2 E a H b j 5 7 k 3 R S A / i c G E J g 8 e 7 k T Q t w V c d V l G z k m 1 R + 7 G A 7 x F J 0 7 J 0 q V O 6 N o t C a g T t 4 n i H C x E k N k P o G + q A q 9 q N 9 d A G B n q G d n y a t G l N b r A C b 1 U v 4 F i X J F W T G d H V O N o H 3 h s Z v x v o P q A h o 0 a B G S T 7 V R j a W A u h t 7 / R t 6 p K i w i F s L a 4 r T 6 z 2 7 T A 0 O l 5 u z J v O l z 1 C k Z G z E U s K g N k 0 p + F 3 W X F i p h Z r D r L E c G J a 2 r y 7 b Q J X f m 0 C v n b z R X 4 h 9 0 w W 0 1 4 c 8 a K U 4 c O Z n I R P L s + 4 L j 0 n v 7 z p p i b g 7 4 U J n t t G n G a b p v m X 0 q u z 9 8 i Q s f C R I z i 7 6 X R q e 1 Z 0 P K I a G f j / J I R / M 7 L t U l y g q a m v l p 6 L 9 C M f n v F 3 p A 5 s x e + S z m w N 7 j q 8 R v X a M t r k i I w 5 E N 3 b B N 9 P W 2 q o d f z m u l B 4 q R N G y o i Z U T a p E U D X V V q E k 3 S e G T M Z E 1 h F E p 2 1 h + U z p J O Q Q 6 F v P a 5 L l 1 M Q k H j Z G r j k a v w t L e O 3 I X 3 m N t o B j P l T J z w b P H Y D 3 p A p R l 3 K t e V S e 0 u K 5 A y r a q 2 G B j p Q t E W x u r q G l Z W V 5 G + / e d 4 9 / Y y / u y l i + p 7 K 8 l F L M R v 4 q o I H U 5 X M M R + T A a c 2 W F X y 1 F I p k K u i I g 8 Z / t d X b O q A M X l n B 9 X K 2 2 4 W O r A 6 V r t B 5 I p t a F p N X 5 H L + 2 8 F / T h R / + O S + 8 f 6 C m K Q K z A C u 1 + W m k h + r V G M p 2 e l e u U g f z G n F 3 t a H L R s M K 3 G S Q K J / J 1 M o X z c + q v E S w j R l B r f + J I / o 5 k I i i Y m A F 0 E F h + 5 K d + 4 Z d q z + 8 5 L F Y r p m 9 P 4 c K N d V j c Q a w W X N L x y / C 3 9 2 K s 3 w y / y 6 Q 0 F P 2 V v C k K U 7 F X f p S C u 9 o H B 6 h B K s r k s M E j r / 0 i 4 U S L m d J y g 0 C x l E e n a x C Z S k q + Y Y X b 6 V E D g p 2 Y M 0 U U U a e j S b j c U f l N V o 5 R U / H y p c 3 5 b V T c P j D x 1 p j / 1 Z w L R o K 0 D g j w i n e T g 9 r v I G g + 2 p 2 Q j I h 5 2 9 m o U S u m v L Q O i 8 i I v 2 g q w C H E 8 P j t O D b x M L o H Y h g c t G J + J o L L b 9 / G 8 I R b 2 o 7 h c 2 k F a 5 f S F J T y v I 5 M v I A z G 3 6 s p m x Y D i V h d + w 2 b Z j a p e 8 4 Y v d a k E 8 U 0 B 7 Q c h 0 Z H F p O R B F w t B Z S B D M j d F P U b p u H z y r 9 a d e I w a F v b F 7 6 R 8 Y M G 7 V j i V w v 5 5 U m R R B w 3 o g a w 7 i R g o 7 x Y F l N g N O 3 5 n R O I t O p U p q Y k E s w i 4 f R P S b 6 P t 5 U u 2 M / M P L I 8 m I H w X 0 l F P H 9 J 3 2 Y P F y G V x p R + I V H J 7 u V w 5 k t W + G v J F F 1 Z u r a R M h E V J l j J w R g O 2 8 k t Q q s G q i T v D K Y M q h k v P C 4 P b i x a Y X P v Y W q P V 0 j I Q c L a e g Q M s V E g 7 E 2 d g k F U 1 L e a V O 9 Z 7 P J U W R g 7 J V M q U O R x t i 7 B h g J x f m 4 d E G T 2 P r M P A c G k z A Z r e r y 1 e 6 v h r 0 I x Z 0 0 W m V u r 8 5 t o W u g s R y 1 l e G X o h 9 n Z t s w E A y r 9 5 Q Z K M L D W e 0 U 2 1 c E j q c P D z 9 4 F N / 8 + i W V O e + r d u D t t 8 9 j P V a B z V R E o N 2 P m Y Q L V 9 4 + A 3 9 b E E 6 3 H 3 P X X o M 7 0 C N 9 1 e i M c 2 D r p p Z F j s U s C D 3 s 7 7 D n Y T X V i c j k X u P G K E a / z m V t w 6 b 4 x Q G P N k B 1 M r H s W a + 0 0 6 y Q Q S e A E Z z w p V Z h D f c 2 Q 5 Z M K + i p T n p N C G J e T N 1 b G 1 a 1 b C S 4 R 3 Y 8 h S c 3 K u B y E m Z m U I N y 7 v P i 8 s H I R N w 3 H 0 o H 5 z V 2 5 m H k T L r P 9 P q c E 0 9 0 x e D 0 O c R 8 0 b K 3 C X e 1 V z S D T T p P a + k p G Z Q V 8 T 2 c t g p G 2 4 t I F y 2 q C P 7 s 3 B z G x m k u r q G Y t G M j 2 4 b h 7 r A M p g 5 t s M n A S h X T s N j q y 9 U 9 1 X 7 p Q K 2 n j Z u 2 M a l X T 9 s 5 C F 4 W B / U j h t n 2 Z u y K 3 I l j o A 8 c a r F m H 0 o H B Q v n P G 1 N t t C V b 0 z h k c 8 c q b 3 S w O + + d N u F E y J p m e 6 l t S F P U l V m c s E U x 9 q 2 D 7 2 d W n q V 7 k + W x E T O m j b V F M O F W y P I 5 P M 4 O u T B U m 2 B I V E u l 3 D z 7 F f x 4 H N / q f a O B g 5 o X j p / + / E j 9 Y A G r 7 m W m K K g B 0 d o 6 j F 0 3 w x u V 1 S G X c 0 p G a X L e w l G N G / 7 0 4 z V 1 F U M e B / G d 6 Y c y s T T E Y l G V A q U Q z Q y 5 8 V i 0 R j 6 + / v U Z x S C z I f U w W i j M U d w P 9 x 3 Q n H u 4 O n h W u P L m W j 7 L 4 d G k U / n M e Z N I t A V U I N B n 3 H X g x H 7 4 c b p K W S s G R k k f g w 8 q 9 0 4 1 z / l S 0 6 4 R F p 6 x G S k j s q Z Y i i i v j T E S K i l C 9 s Y f q J T r Q 3 S E y X 3 A w s s c j a c 1 Y m Y f b A U M z f U c N D B H D r j Y j q C p q O W 1 S x 3 K c z K S n O 4 G x X A v l i 8 t I W R E 7 u j k k Q W W y I 8 O H d U V Z o p Z 9 q G v e q T 4 R q Q s a r V K i T 0 O T 1 q T p a B V s 9 z E Z i c u z d i 0 J F K R l A u i i b r a A y I d L X f F n N b z M o W 6 W M H A a N 8 e X N A a R 2 C 2 f U f F V + G y S O c h N 2 Z J z s A O G r u N N Q Z Z L l + I 4 1 n H 7 F j e y 4 N b 5 9 V l a i z 7 B P R N Z K b G R S c + z w I 7 l I e 3 D 1 S z C q W A Z X E k t J O 8 + u j q j a 3 2 2 s X s 8 G M u b N h r J 3 X I k d u 9 C r p v h 9 m 3 9 z C 8 e e P Y O z o M M a f G Y K n P I j 4 c g G z r 2 V h L Y v 5 W L E q M h H W 6 t 6 T d V 1 H P Z i 9 s A F z P C O U 2 3 s 1 M c H E U 5 o R T 4 3 k V X Y 9 i 0 K 2 I h P R q s 4 B t R L J N C 3 m B H E 3 Z C L c H V Y 1 C A k S R H 9 k T C H R x V 1 C p A B W Q 2 N K K 1 E g O d C + Q y D + 1 Z / T q d f J R D S T i X O I j J D p 8 P o 6 F J l u v / 1 t l E p 1 j b Q V P Q x P Z v c W O M 3 r 3 Y x g r i W r L R E X b 6 6 r w i w c o t T c J B N x S 6 6 P 1 Z Z o q s 2 I Z W K E P i 4 Y L W T U W A e P w c R o I 8 L Z e j C C G R t X p / J 4 b K I s x 6 j g 8 s J b c P v c M o 4 a d 1 0 k y p X 6 P R o 1 5 U H J R N x 3 Q i l I q / k w r D r 7 o V 5 W S z X B L g 6 z v 9 O H o V N O 9 D 1 l w d Z F m 2 i T J C r m n I o M N o M J r 6 H Z C C Z O a Z K a K U V 2 0 T b M M O 8 f H M X k R 9 1 I J L L Y O F c V 4 q 6 o 7 4 g c U n 9 1 6 J F D w m q 3 Y O K J X r i 7 5 T v r Q e R i e 0 d x 9 t o C t B k l M Q u a l y r o o G b i E n e C d v n d o H 2 g d f l p W 1 W b C L + w 6 M d Q z 7 L S w E Z Q g P F B v C v + A 3 e o U C p K U C 0 3 3 i + d e S 5 0 1 K s M G X H 4 8 e 8 T C 0 D 8 m 2 u v 1 9 6 R A Z c z Z k 9 o x 9 S j l S R u r B D a I Q G t j 3 h h A 4 m c d h 8 f f V K b Q K a z X 7 s c h Y f 6 t O K U r K Z l X A R K 6 D U v m B P a P L 8 0 0 K T N d K 1 M n F + 0 4 + R I E f 4 O H y 5 d u o w j R w / j W y + 9 g c 7 j L n z r G 3 9 R + 5 Y G i 3 l 3 B H G v 6 r Z G G E t N 3 3 e T j 6 A 9 z e o + L M x B b K 9 s o 3 N Q y 8 P L i 1 Q t I K 6 e u w s D C M 1 E p T m K G D z W h 9 s i p Q 5 1 F B R p m r G 0 u i T H s I m / E G w g S i Z V Q O q G d L a 5 j P Y H i r C 7 R O J V t Q T P r E j 0 s h w 7 u + R C c F j M I 5 p L Y j Q R X i F 8 a k 3 M y B b 1 I w 6 C h X N i g z / i x u r l J P w i v B 3 i d H s 7 W m c D 0 I d q T n s y w r i 6 W F 8 C E Q v H 0 B Z k m p V u H F M 6 6 w f g O y b k w Y h m T j S z + A Z i 8 u n + K j f b z u V F + u 5 R j J T b F j G c r i 9 i 3 A + b q z P w t X f j o 7 1 V e P f Y I o j g 8 h e z i c V H N c S K 6 / B b + 9 R r a i U m K H e 6 q 2 p F M D W j v s B Q h z 4 h z T s r i k 9 G c 7 A 5 9 / F O o N 8 0 E l r C 5 A s 9 u H b t X f S O P b Q r 6 P P 1 3 z 6 N z 3 3 p + d q r 3 e B 1 s K w 0 c S h Y V E G L / f C + a K j B t p J q N C I e j i s y 6 c P C I e Y K I 3 e E x W Z B c q u g y E R w S c V e G w Q z u 1 z z l c Q E C I 8 L a T T p T F O y 6 4 k C + k 9 y a c I Y l s 8 k s T q 1 q j 6 z y 7 k 8 G E R y I 6 / M P J p G O t J Y g a 0 / L w R L I w N + / 2 C d R 8 k d X o p i 9 O k 2 R d 6 x Z z r R O d S 5 J 5 k I + n v r 6 z m U i i X R v I 0 d T J B E + o O g d l 5 b C W P p O s t + m V D Y r p O J 8 3 B 8 R b B N 2 S a U 0 C S T u z S A N 7 9 z W 8 h U x k O D Z r x w e E s z Z W q l o Y / 0 X c a p I 0 v o 6 9 w Q Y b O F j x 3 O q E W M e n n o V u g e O A S z x Y a z c f + u m o p G W A x k o h Z y m f q l z z g F o b 1 n r e Q R E V L p 4 6 J 5 s S D J R L w k p G B i b n N E 1 l i j X V 9 M S b C t F s 9 n s H h l F R + b z C o y s Z 3 H x 0 Z b 1 7 7 Y K 0 J U g 3 4 d D K C w Z P m d 8 L 4 Q i r s l 6 A g E A 2 o Q 6 o u 5 6 E Q z c K A F I y r w d O 7 v K O r Q N h r m 0 u y q S p j U N Q 3 B e a N Y b Q J y 8 F k 3 B o 6 I 5 t t Y Q W w h h 9 S K D I K C B 1 v b Y 0 K d N a W Z C B K N B B O a i i 9 H j a Y P h / 2 R C q V F 2 + 1 e b 7 U f O C 8 z 2 O 9 E r m p T I e g 7 g W u 7 c q k c B o 5 p O 9 K r i l B R z Q R i F g l B Q e C E 5 h M 5 5 T 7 i V 1 l R 1 4 R T n z i M T x w t o 9 O b h B 1 + f O R Q F s e 8 y 3 j m y A I C P q 8 I t D b V d s y 6 0 H 1 P D n p y m e H l 0 e 4 t R T L 9 8 d S 4 C C K H C 7 E b X 8 N 3 3 j i t F l + 2 g r G e e 2 o r h / Q C i / D X 2 z Q g g s 9 W r V e O 0 o n W D E b m 6 F s 1 f 6 z X a F c Q T j B q u 7 5 d V N p 9 6 K Q T 5 a R / R x j P T s / C 4 2 1 M 8 N V h P U A y N H P 6 u M b v x f F c L b l b Q 6 t M l P s + D 0 U w 1 m Q t x U Q a i d 1 v t S o p 4 h B z l d E 9 m n c 0 y f Q G 8 3 e 7 s X A + C U / Q j F R E B o m Y T p x A 5 G / Z y T k T q 3 N a k E r n 4 X J q i x g J O u h 1 i D n h 0 c w 8 O u p W o Q p 8 K f m d A 5 u b a 3 A N p z D U 1 S G 6 z S f f 5 H 9 W G V Q p F W 7 P h L M o J U z I y i B w t D d K p N u X Q t i a D i O y H E V 8 u Y S q u Y C 2 9 5 D C x H u l F i m V z T u 5 j n e C O W + G L + j B l W 9 M o 3 e y E 5 Z a q D i + l o L T Z 5 d 7 Y 0 0 / b X v Q P G I i 1 T 3 I u d b g N G n Z + M x G Y V v w 0 0 5 / H / L J K s p m I Z J V G 9 R s B R J O x 5 j 4 j Z w X s r l C y n z U w U K k X c F 5 H B k b w 9 H D x 7 A 9 G 1 M F R V l b I 2 5 2 7 c w Z x u Z S o s G K s P m p q S q q 6 h R 9 x 3 N T Z l T W Y 8 h F o j I m n F h c W U E h n o e v s 7 V G 1 / t + v z n D 6 J V 5 p J N 5 9 P S 5 V U I 0 5 9 z a h x 2 Y O x O W v 2 6 1 / s o r w o M T u 8 1 m 4 9 z 6 D C Y m x m q v W o P t w M n i h a g V J 4 Y K K r W L x O I E 8 V K k X v O f Z f X e F x + K U O t s a m e K r E f Q 0 d c h J N h U J g v n n p j t U E d d a t O d K I v 0 s U k j l a p Z k c O b s J p c q G Q 7 4 X N x N P K g W i C C 5 h 8 J S u j h d 9 0 p 5 + v w c g T W / g Q C 1 i F 5 R x v J G a y L R u p T J q C u r Z q R D K e R 2 s 6 h 7 0 h 9 / d V 3 h Z 0 U p c Z 6 B / t h c 3 Y b 3 R P a + S P L c X Q M 1 Q d 5 Y i k L / 7 A L h U o G d n P d B 4 y U F t F h H a m 9 0 t r C U n X I / f a o D J O y R c s o i V c X 4 K k M w C q m n B H G t i O Y i 8 i I Z 1 / 3 H F Y u A c c e G 8 a / + b / + E H 1 d P n g O f 0 F 9 R w c j o Z l S A g / 2 J s W q 6 s X S + W k 4 H u r F o N c n Q r A q r S 9 m b P a 6 a A h u 9 F e A x 9 q O 4 o o X 3 Z O N k U c S i j 5 4 z f p V M I a 0 r 3 9 r G a O P D s D T L V o 7 p / n M O j h f l k 1 k V Z F S a i t u a t c V u K j m p a i 9 t x Y j O H 3 + N L 7 w 3 3 w O V s P e t Q y W 6 B P C M 6 d l j H p N O P J Y l 4 o 8 c t M M g u d n v T 9 j 0 i z H e H 3 k v o 9 Y 3 d B y u T T 7 n 0 O b j c B L 0 R 6 h u R D O f v s y Z s 9 E p D O q i k x E 1 r w l E t I v 9 j l F 1 i o y e c 4 x M X 1 J 8 5 G a y U Q w Y 8 J Z D c q Z o k h s S O P m + x E S q Z o V i b Z 4 N k Y 9 o b 5 H M q 2 8 X d 8 b i O C q 2 o U 3 k k j H R W M O B 2 v v 7 o 0 M N m r P W q M 5 3 6 + + 9 c 3 e o F 9 E b e b r q Z s s J N P t M 8 u Y O 6 d t U G e t b X + q k y k e S m E 7 t t l A J h 7 J V x 2 S 1 j K j A B n k o p 3 s o q G L c t U c b F m r F t h J p + t 5 g / O b v X h n Z l y F 2 h m w Y I 0 K r p Y + P z W J k K l L v X f o 2 Z / A r a V t u Z e q m k q g 1 O b + U M e 7 h V C 5 d r y 1 M K w i b Q N j f f A 5 R W O K m W Q V v 8 V c y 4 o l m Y h 0 K Q r H S A 7 r s 1 t Y q J X m J l R d x y a p o 7 v V o b m w + K 4 d 8 P a Y M X c 6 0 U C m 5 V h Z 7 e N 8 8 9 y 0 I g + z H x 6 T 6 + v 1 H l W v p 1 4 N o W u k A w 6 n T e 2 6 k Q x n V J G d m y 8 t I X W r b u 0 c e r 5 b k e n N i 0 m M d x T U w k e S j Y J e J 5 N e + 5 3 u 8 P u q o T g X x c F + f d W E r s o m l m f X c P i 5 I H y W f k y d m c f h Z 0 a l o 0 V q N z X g + p R o p e 6 0 O P o + F d X T Q Q n K g I Z x 8 p Y E c l e 1 i c j t / J x 0 Y r c Y O V p R l Y 3 T F m m g A f n 2 s v y K W k o k / 9 q q D E A z J h / t E 7 N o V T y o A a x c D a n A w f A j v c p c I R K i p f x i c u k o m v I y M K M i 7 R t D 1 V l w b m j 3 q l t C J 5 P e 4 F f X H I 2 + w B 7 I Z 3 M i P H J o r 2 2 s b E R 8 M 4 X w V E 5 M T z s 6 x z W T b e n q O v o f 7 F T S v x n 6 k g w K E n P N K i B h U 6 L h j Y K I I G E 4 e J k B T r S 5 K 4 h l z M q X u v 3 G O s a e 6 V d m J p F K R s W U Z z o T 9 0 U W e S e m H z e G N u J U V x x u l t d m A 8 h H X G T K F 1 a L H b 1 u b b M 9 I r 6 c b V y 3 J b g x L 2 3 t C y C / v o w j D 4 1 g + X w e 8 U R E a b u x p z r g 9 D o x d 3 4 D 4 0 9 p f i a R S q Z U P m l 2 M w 9 H X 5 s y G / U r 4 r 5 q 3 d J c 2 + F t z M z O 4 + E T T w p 5 t R v l B g J 6 3 X U u H u R q d H 0 l 8 9 y t F Y w f 1 e b g G A f g M b n K o V o 1 q Z L a N a 7 f f x S Q q G W O S 2 P P x 9 E 9 2 I X R 3 j E U I q Q 1 c P S 5 c Z U K 1 M o 5 9 R + t q I V 2 8 d t a M i 0 7 n y k 0 V O m W q l M N B P 1 B M n H J B 7 9 n d 0 p j l r f F S d c G o r d d k + A k E 5 e D 0 M x z 9 5 c x 8 p h b j r k k X c t I U x W D D / d g + N E 6 m b g j O M m k K t O a x C O U R w 5 h k f C 7 B / h e Z G o F l p 4 6 C L J M R h U y p b O 7 s 8 4 D 3 V 5 M P B 9 E x V F C Z E b z h 9 T u k L X t g J q R M 2 2 p d C 2 d T I Q + 8 U s T n J i Z n c F L Q i b 6 L q V s v e I v y U S o N J y S t p i U 5 H q k j z 5 K u y L T 1 d d / X / G l m U z E u X A A y z d W V H 8 v v s V M i 4 f R 7 h J z z d G u p h F 0 k E y M D C 6 f y + H a y y u Y e z 2 C A Z e c e 2 U D g 4 e 7 c O v 0 A i L x L d E s J f g G q 9 h 6 V z 6 6 u S r + W l H 5 a d S W U f H R L l y 8 B J d L e n 9 Q T F I D m R i 4 I J m I z m C n 8 u t 1 M h F c q E p Q A 5 F M L D L E D e D 4 m D c f w t V v T 6 n P d b + O 7 c R I J H 2 0 9 4 1 Q d J T p 9 P / B 6 9 O I d s Q U c R z H Y n A E 5 R L Y e i 1 A U l B r i A w Q M 0 c 0 U b Y k G s k j r y s q H 8 1 R 7 p L X r e a N t O M x 2 O A z 9 8 v g j 2 l k C 2 p m B o n E A I U O f R 6 M o P b S N V 7 K t I 5 Y z q L q j R P b S / X N 3 E h K J v B + N 5 g M F n Y m P / d D J q Z J R 0 a y 9 g K T Z z s O e b B 2 U U R N z I J M q h 7 1 N I K n a 5 4 A J s z i W 2 m m N y N w z L Q o K 8 l r l s F O 0 5 T 5 b M H q s g q p 8 7 n D V 2 + / L l 8 9 8 j V 5 8 r O 1 Z 1 q h f i N 4 r 5 7 2 g E q A d d d q P H i s t F B Y P 1 G 9 3 A H H x 9 D T T j z 4 0 Q G M v 9 C B Q G 8 A 3 k 4 n Z s 7 E M P H 0 I I 5 / R A S X f K e c c q D 3 h B U 9 h 0 S Q J g t w m o v 4 0 z / 9 O t w e F 5 5 / 4 Z R K I q j Q R T C 0 8 4 b 4 o z q Y 2 E z T 8 I / f D K n d T z L y C C U s O + Y c 0 W t O w D F 3 S 1 W b 5 c P t b P S l G e j k 9 y l E 3 j e T 7 + O H s z j 6 Y 7 9 W e 6 X h 6 u / 9 l G g Y K y p R H + z t b O A 6 v 5 k l z g 7 W z R G C G s 5 S c a J i L s g 3 t R 0 L W 4 E k p G n D u S m S q m h K a 1 k F c q c U 3 B q h 7 N I Q F b T X C v A T e T C E r 4 W f r U I Z H f w + U V o X s S Y 9 3 S a d + 1 5 g N P m 4 L c 9 i x L 5 T D W o / b C / H 0 D n U p n b Q 4 6 Z f + 2 H z i g W l c h 7 O w S R K m a r 4 j Q m Y S l 6 M P h v c c y K Z M C 5 T o a l H z c O / l e Q S T i T / A A P x l 9 V n R P 4 z v 4 3 Q U k 4 G c T 2 A w O 8 S J T H 7 W J e D p j v x 8 c m C + G A a U a m R u d f V i 4 e k b 7 m o k p 6 9 n D J b j I m G 0 L R 9 o Z I U X 9 C n n r O m I M P V u d t r u D B 9 C T / w Q 5 / Z S c J N F t e x e k 6 O 4 b b g 8 O P a v O X C x U 2 M n u x W + + V 6 v V 5 s J M w 7 u 3 L G F l O i + c T K E K F E 3 3 P y + b p p S L x 8 e Q s V t + Y G 6 B j 1 p t U c q t O t 3 V s 2 m Y X F Z h X L R w v e U F O f n n U Y u b r H i L z H o G p c 2 6 p L d x 0 v X b g s A 7 8 g T r U M 5 a n G z 0 k m B h l 0 M h G c s 9 p c D k u v c Y m a 5 p A T d A a 1 i B S j f U u K T C Q b b 5 S v m T l Q r K Y x d 2 F T f K G E U G V Y R b u 2 l i J q T k y H H q D g G i M j 9 O i f t S + B x O L e 8 o d z Q f o x 9 g Y D 1 G Y E n C Y V m j 4 I S K a Z 0 y H k i / u T L 7 s p A u J o H q 7 2 D N q C A X S P d q D v x B g m x E 9 N R x s D L s 3 Q y c Q C p l x 0 p x P E 7 B t u I B P h + M a X k D W v q 7 b V H z q 4 7 C O T q u + k z r l f p l y x 3 j r J R K K a K + K / C Z m 4 t o m P Z L H e l z q Z C B Y z 7 X I X E D O F 8 C M / 9 l k h a Q 5 r 6 a v q k S w I A b J V m D N 2 8 f O k R e V h K t v U X 5 0 A P X 7 R 1 t V a F k 6 3 A 6 v v h l T y w M g z f T s L D Q n W 5 n / 3 q r Z f l 4 6 2 x d s Y D V Z 3 j p X P 5 D F 7 L o K F N 2 P K D K R G 4 m 6 P z a P h f S G U R d S w 1 a e t 2 T F i b D i I v E k k q A z g 9 k N + I c / q T g f x e U E + 0 3 0 j g k s Q e k a 6 s H R t X Q w / z V e h 3 1 M 1 a + Y N f S c d H L Z c 0 c r I F n 2 G j e g y R p / s Q C q 3 J R S O y B c q 6 K 8 5 8 X Q u u Y s D 5 2 g I s + i o Z u i k 6 n t K i N c i u 4 H I R A t I i u 0 e L y y p O Z B m a P 5 X X U 1 o O 4 Q c D B a 7 C X b b 3 j P 1 n N t z d c v g F I H R P u Y X P 4 r J s x u Y X t U C M v 4 O P 6 b f C M l 7 9 c H b C q 4 t 8 a / 0 S 9 w n 2 T W 3 0 K H 6 h Z k Z z Y h H 6 h u 5 k U h c w v H E c E G R i b i 2 y B J c d l U T L 5 w 2 7 W x E 1 4 y 5 d x b w H 3 / / z / H Y 4 1 p W e y h z W / 3 V k T M V 0 D F q w f r 0 h v K L 7 H K u u T U h k P R t t h K T f r X A a Q o o T b J y O Y H B h z S t x N 4 b 7 R S f U z Q g 0 5 P i Q u q K k F x H 7 8 o y T n 5 y u K F I 0 K o I m o 2 R C S w N D j V U O W r G + 0 K o T n 9 M 7 M 7 6 x e k Y 7 N H M K i 7 + o x 3 L C V 6 v E E D r q H 5 l f j V L Q G L s s U H M X 9 I 0 F 8 l Y F O I 1 w y P H 8 l R 7 p d H j 6 r g D H R N K M 5 g y b t F 9 H f L Q s h t Y H Y k a 9 M m R w g 5 p y n L e V u C 5 8 k g g F c 5 i / p 1 F z J x t v C 5 / u z j m H W K W i o X T / W w G i 5 e X s L 2 6 r W o F t o J e h p p 5 b c z 4 u B N 8 Y s a 0 A g f T x g 0 h 8 l J a f B T t O y y f x v m 9 i f E k 1 i L a + S e f 6 8 H 2 d e 1 5 q 0 H B z b E H j v U g t K j 5 G O W t S + p v 9 O N / V / 3 V k f 3 s 7 + H o x / p Q z B e l R W 1 w l L R 2 0 7 G 9 r B U f 1 Q n U j D F f F s + N F X B R z s f E Y 3 0 / 3 4 U 3 k z g 7 a x E f x g x p X n S M t + P F Y y + o z 7 i H V T O s A e Z e B t A 3 2 a O W 8 R f F n L N n 4 t K W K W W R 6 J O 4 J l M Z 9 l q e I H f t O D N n x 3 k 5 5 6 V l 7 b z E 0 P F T t W c i N C f r 7 z N Z O L U h 1 k 2 u d d s 3 4 3 3 x o R 4 d T M H h X l N E 2 V q I o E t M E S N J 0 r N W d I / 3 S u f U O 9 m Y N E v z j 4 P D C O 5 r W i 2 K c + z h A s U V 0 V S t t Q b D 6 N Q 8 J B M 1 X L F U a p j E K 4 o Z F c 0 7 1 a 4 T P A Z z + g i d X K 2 w f n s d f Y d 3 S 2 Y d u s 9 l P M b i O 2 v o n u i g C 4 b Y a h y J b f o K Q e X w e 7 s r C I 5 2 K q G y F 5 Y u J m E b T K O v t 9 4 O D C + n U 3 F 0 D H b C 6 d O 0 l 9 E X W n m b + 8 D O y U A r o C z 3 7 H X Y Y S m J r 2 L L Y 7 1 7 D C 8 Y t t H J p X P Y L H g w L N r k p U s 5 V L 1 1 P 5 H E Y H + 5 K m 2 w m m r h s R o W r 6 5 j 2 j m K p 0 d F I M k A p q m 4 H V p C Z 8 / w n o R a P J / A 8 J M + r M 9 s I L 5 q x 6 r P L d K i T c 1 R c a 7 o r G i v p X d P 4 9 R z p z D Z k V e p V 0 Z C V S o W 5 J Y s c M s 5 u X F d X g j k t P h x 5 e w t 9 B 6 T s e J 3 w W f R + q c s 7 b H 8 z j p G T / T j t R m H C r T s g r R X N p 2 E y 6 O Z m 4 + Z N t E 5 q d 1 n I V 3 A G 8 v i e x 2 w X u P 7 Q i h u o M U N k V l v L R 1 L w 9 F m U V E 6 4 s r 8 G B 7 o F D + H N R F E K + n h X P p L J f G U q L G a w Q u O R C I I X U p j 9 I l O l N t 2 m 1 d c u s H Q O i W o 0 S x h c R e C / g 5 D + c 5 K j 7 K 7 q X / S t a R Y h t 5 N T O 6 U w U 4 z r R m z 5 x c x 8 Z R x 0 r Q R J J R J O t 1 j Z v o T J 3 O 1 9 + v Y f U w u A Z 9 w J L C 9 F o G 5 7 B O T T f w D 6 c R c J i N k M S G x m U K l J 6 O m G r I y + N O i J R 0 B u 9 p b y 9 c W R D y 6 D o c t I N c t / m U 2 g o 6 u A Q y d d O + Y w b p A 0 Z F h B o H P x b G 0 g 3 Q s C 6 c c 8 5 X b L j X I d O i E I i g U q 2 I K l k t V J Z g u v b w O 0 5 F h V T + d u L x q w 3 I 4 D Z f L 1 5 J Q N E 0 3 3 q n i p t + t / N d 0 O o 5 K m U n C Q m 5 5 z T V V e X l v Y O J R j D u j G K 9 t Z d S s o d I 3 R D C M A U e 6 R 0 Q j Z a U d M m j v 9 c t l m 3 B p w 6 0 s D q I g 5 3 t 9 V i v i u U c w W d 0 r r 8 F s W H B 4 0 h a V d i z h h n X / I F A z 3 h d C f e w w 8 + i s W I m a M N g m z q m Q i Y O d n Z w X B 8 8 + m J f O Z k S u t R S g D a w X P S S Y 6 u + s b O 9 M d M 6 + u S 0 m l m a m a Z k R I u 1 r x G w G C c V O Z V k s k d 8 i s f 3 I W e s 2 P 3 0 v f b k H k S y F 4 b X d X c F L L W N C T E k M N G R G 1 G E Y x Y b n X C j H 7 T 9 b 4 e q 3 b u O B T 4 j Z K p 2 / d S O G 7 g c 7 x N T T j q 1 r J G q n u b f W c e j p A R m Y 8 p k 0 G T / j g 4 O 3 O X O / J G Z m V d r C 5 r D i n 7 3 7 a / i / Z 3 6 n 9 g n w z 4 5 d V W 1 B P H d E y F p t U x n p + q T 5 4 t t h j D w e x M z p b R x 6 v h 5 G Z h H O b 5 2 b R u / Q s V 2 E m j s X R s c D b l x c D W D t 6 p / h y 4 7 f x F T X X 8 F M 8 C / X v l E H a 7 B P v f Y u H v 7 E c f W a 9 8 b l 7 D p S G 1 Z M H j q s s t q J V W Y 3 i B A b O B 5 U Z L d w O 0 d B R E h x a a l 1 Y q w O l Q U v b W O c l W C T 7 k n A f b B b V N 5 j U P j r g 7 s w p x X w J 5 k I v u + w M k G V O W 2 t y b S V Z g J p 4 5 1 x 3 Y x e G 5 u Y O N W J 1 V d N y m 9 i h + 9 F J m L m 7 A w s n E C W b 3 G + K V N t X L n J R B 8 j X O b W E q r A c r R 7 g C u P t Y z 1 1 t D S i b T / j C C Z W J W n K H 7 d L h N W v p r J a m l C V i e v X 9 p P n v O h k 0 a 9 r m l U / t U / U 6 / l e V H I w x 0 u K J A 4 5 8 I q U v N n t 1 H I F h r I R P y d m / X l 7 a t h Z j + Y d 8 h E B A c 1 k 8 h I J o I V b d m X H 2 s i 0 9 S Z Z R Q y e W z f j G F s 5 U 1 F J u L I 1 n / A 5 2 5 9 H s 8 N J n C k t K i y y / l g h V e z m H p v i q + T F r O c L d X h 0 u r V z 2 8 + h G 5 f / w 6 Z i I W F e U U m F j G N i z l N L M 4 s 3 Z F M B G t r N U / x v R c y E f e d U M 8 Y 6 p m N P d a Y 1 b s Q E p / G E V U a g S Z F v F Z f z w g u l W 6 F b L 6 e 7 0 W Y j o 3 h x k u z m D t b n 6 R t x m s X 4 5 h 4 c k x J H 2 4 6 R n N Q H 4 D 0 d 1 r 5 T X v V 0 s t E W 0 + c E v T v W L + b q 4 o Z a 8 g V i s g X S z T + 1 N + C O P O l k p i T c m v 6 d y m B W b m 2 y 5 V R d R y a Q V r Y 7 Q 4 x b d L o P L Q 7 Q 0 P H f v s 5 M V e A d R w o k P T a d 4 c / 0 o O V W 1 o u p B F G s s 9 v a 8 L u 3 Z e n s X J 7 V Q V y U m k t g 2 L p v J i e X / 1 B 2 L / 6 w 9 i Y D u P G 6 T k 8 2 2 k T P z G G l a l N 3 H p l B Y m t J I 4 8 O 4 S j H x u Q 9 u / H 8 f Q / U r / d g d y 7 3 W 3 H 4 P E e h P N Z X I h q Q q 4 k 7 X R K / C S P j f 1 E K 8 W H z X I / n p Z h F J 7 W s k Z S 5 R B K 1 T y 6 g 5 o V w Y r A K 2 9 r Q Z V 1 y 9 5 C 7 X 7 h v h P q + n p V 5 f A R T A 8 h a I f T L D v e X Y L X W d c A d q f W E J n S 3 o N V h 7 4 l i g 7 W Q n j w 4 4 c x / k w A s 9 d C a k s Y g p K m V C h h 6 u U Q X j z p Q 6 q w q Q Y W J 1 Q p S e n M G k F S M X O d D z 3 N q B X a + j Q H l u b j r d f m 1 X M d d r u Y s e I 0 m q w l M S W g S i n z P W o L / r U 4 y r B a N Q 3 C 1 / y c n 7 E M N J 8 7 n U 6 5 N s 6 j 1 Y W J e 9 C m a t m 1 D e 0 v c f U i N K 2 Q T i b V n F 0 z k l s Z B J r a 4 Z 8 e u 1 x 7 J q j t 7 P j A x y Y x e H h A L Z G I z J a x P r 2 N y Y 2 f U J 8 x s 2 L k x k / D G g R G H + 1 H x 0 A b C i n x + Z 4 X o e n R A h w M W O j z W 8 1 Y u r a i 2 i D o c O E R n x Z 4 4 d I d I 6 z S m M H F E h K h G J x 2 T T O a y n Z U i t J a L q 3 u x o m / e B L / r e 0 v q 7 + + 2 g T s + 4 n 7 7 k N x v c 9 j E 9 r 8 g S 3 V h Y 3 r a Y w + F d Q 0 U n w M 3 Z Y s 7 J 5 6 R g Q z G C w l j 6 p 1 v h / 0 T b u a k S 3 F 4 b I 2 Z j K w E E z 3 q Z x y y u O V R f g t I 2 L s L Y t h 6 E S x K H r D J j 7 c P l E 9 I 9 6 Y d e C 5 C U 3 r Z r E p V y 0 S F H T 2 2 Y y a e X U n 3 G G R 6 J 6 4 d u Y a h g b q W t 5 k F g K q i i 8 k f R W L 1 z d x 5 C P a Y C T 0 D c y M 4 K m p D b W t P j V T 8 e 1 b a 3 j s S B + u L V 7 D D / 7 T H 0 E 5 r f 3 m N / 6 n G Z W 4 a o 9 u 4 Y W n 6 o S b f j W E S d F s s T / 5 6 + h p W I c G / N H Y H + J z D 5 k w 8 0 Y Y i z 3 1 I A h L k 6 X i Y R G q 5 3 D 8 1 B f w + V v f X / t E t P S n / y 2 q z n Y R T N I 3 j 4 4 h K 3 3 S 5 j a L i c f t P 7 U 2 3 Z i K o H 3 A A 4 d X I 9 n F 7 Q j 6 h H A D T m 0 M 0 G R 7 8 u W n 1 L 0 Z 8 U + G d 4 f b d 6 F 2 j n u B + 6 6 h j D s b m D x 5 j D z V j v U F L b O Z Z Y D X b m s T j 5 y g Z Q d z 7 q h 5 + 5 R W Y M p 9 K + h k I m E 5 s c k o 1 / g z Q Y T O a J O 1 m x f p n / C i q l g J 9 6 k 0 o 4 M S g R h U K V I a X O i m j l P R y L s 5 x n s B B c 4 D p 4 4 j M O J B 2 6 h X P Q L D T j i D c g V B k z z M m H y + M X h C M n H Z g h G 8 y p X V k E o P 0 n 2 s j o g P V 9 I x f P G X f m i H T M R X / r G 2 X U 1 n M o H F C 3 H p q 3 V t M z h / p z Y H N f R R 9 b k R z w + k 1 M 7 t J B N J 9 O 7 Z P x H N G M M v T j 2 L X w 5 9 E v + u 4 x c x m V 3 G 5 j P / A d G P / A 6 i H / 0 d z F 3 V B s n R F 0 d Q m g 8 h I N f C 3 e C V 9 n 9 j B s u X w + g 9 0 q H I l C p u q Y j f o M 2 L T h N 3 V 6 l g I Z P E 1 F t L u 8 i 0 F / R 9 l + 8 H 7 j u h i G L C h W y 6 o G a v o 4 V F 2 H o K 6 u Y Z e R p 8 K K h 8 j W T W D l u u G 6 9 P l 5 H N 5 p A T v y I u K j y Z S q n P q Z H 4 m v 5 G s r S O v P g e y X R K 1 H x c F U 7 M 5 X L q 8 3 Q m g w J 9 k G Q H 0 l t W F M V 6 z F T D o h X b R F N F 0 D v Z I 4 O K H V F F L K 1 l J u t L O Q 6 C Y i U v 5 6 u 9 E D g R F E 3 n x v y b 2 j T A 3 Y C r j w 8 K m o C s K j Q j 9 7 A X 9 B o U R n A f 5 O b t W o Y H 6 1 q M 9 Q L t L o 9 h r W 4 j r F t r e O A T g x h 5 I o D + w 3 0 q d Y e s t D l s 8 D / + I z x p 7 Z v A 2 a F / i L c j X Z j d M u F z N z + H L 9 z + I n 6 + 7 f / A 1 u b f R 9 5 U z 5 T / 4 u L n Y f U 7 k b S u Q L x J 9 D 3 s l T 4 u I p F I o v 2 Q C + 1 D P q z P r 0 t f Z s X E 9 a P 3 w Q B m h F Q z 5 z Y Q y 6 2 p 6 r O 9 f r v 4 n 2 K 2 y / k H b E 4 c e 3 I I P + 7 V z E 8 d 1 p r 5 2 9 w s Z Y Z 6 7 x P e l 7 D 5 A / 2 r 8 H r r 2 Q f M G K c P F V / O w D z M 9 K B G c 2 s z U U a 3 f 4 8 Q u n h k z B S 3 i m l 4 J 5 T E e b b W F r J R e F G z p + M Z 2 N p K K v v d J W R A m Q U P G 8 / F J M j 1 y x l U x B z t m v A j K v 5 C 2 6 g F v i 6 P + m x z L q I m a b 2 1 r A R i + r U N T L 5 Y H 6 j 7 4 b s R k O F Q G M G e 1 o s d l 6 6 t o Z R 0 K G e e g 5 6 D j Z q N m t 9 i s 8 M / K G b U o A + h U B S x u R K G H / T B E 3 B j 8 V w S I 0 / 7 8 J v f + L f 4 l f / 4 j 2 t H A 3 7 / S 1 + F 7 c k e 9 I j v l p G 2 7 H e 4 s Z X L Y H M l h q F 2 B z o C 7 T L o 0 1 h 5 O 4 b I + D H k o 4 s Y W f i X e N S u Z U o Y c b T m R + s 4 8 w N f V d f m 2 0 O Y 5 c s J b C b b M d Q m F k V N 8 / A P 5 w z T Q j 6 P 1 Y Z 0 K q 1 q R c y d j q P i i O P Q k 8 P 4 k 6 t f x S + v / Q q + 7 P k Z P J 3 / J B 7 7 R J + M A 6 2 Y 5 p 6 4 h y b f + 0 I o r j V 5 e G y m 9 k o L S k y 9 F E L / J z R f p J l Q 8 Z x J 5 Y B p 4 N / 6 D d O U a / 7 + X i i L B r S I W U O 8 N O P E Y K C k O i h T m B X z g Q U x 7 X B W u p X p w 8 o 4 n B W P i q w e q C 3 X 2 A s 5 8 Z 0 Y + t 9 8 w 4 f x 5 7 Q U p s U 3 Z V C e 2 t / v 0 3 E 3 h O K S l d h c U q U X R c N F H P l o D z b n R R t W L b A 6 N B + I 8 H f 7 s X 4 1 i 8 E T e 6 Q n y T l n I 6 K Z I y G Y 1 o R o j q w M t K Q S 3 9 V S V d p D f N d s F / o f E 7 O q k E L 4 S g 6 D R 3 q Q i S f Q M R H Q M s N r 0 M t Y s 2 L T 0 n l t E n d k + Q d r n 7 Z G M 6 E u / M D L y J S 2 4 b X 0 i S a p 5 0 7 m K y l V t 4 L Z D + H M v G i u R 5 C 6 f h 3 H n z u G G w v r c C z L f Q + V 4 Q u W E b p U E a 0 Z Q H r Z i 9 V 0 C O 0 m h 2 i w E N z m A N Z H J m p H P A A + b I Q 6 2 l 1 U + 5 n q 0 T 6 i n K / A a + / R d o 6 o N g Y R 9 N 0 H 7 x p y J 0 U x A w i a J I V i Y W f f J O I 7 0 1 r H D a 0 t Y u C F M u y l T j W f 5 P H X f T Z m W x + S z m o F Z k C o i W P R b M y q Y C C D d Q y 4 K + K t N 6 Z R V X v g V h A M j s l g F 3 N T j u 0 b L i H Q 4 1 O m U j E v p m 0 4 J V r T D H e b W 0 2 o 7 g f u h + v P F O H q r r f F / J s x l G x b m H x i d 0 L p z I U Z H H p i 7 2 0 6 b 8 0 u 4 e j E M C 5 9 7 S p O f P 7 h 2 r t M H 1 r G y M N D c u w E R p / x K Z I u v h 3 B y O P 1 5 R k k d D Z c h d k h 5 n c i B Y 8 j s H N d U 6 + s 4 e H E z 6 j n r R A Z + C R + 8 1 Y F / 9 7 3 W + r Y f 9 r 3 m p i B c y q K N / x I H 7 w d W v t H s t p 6 J O Y 4 s t g l c 4 d v v L k M t 8 u O 8 R M 9 i E U T a G v 3 4 / V b 7 + L p s S N i 8 u U R u l r F f L B x L u y u c Q 8 J 9 b 5 U P e r x C X k c X O G k J b F m c g 5 E 3 r L C O Z p U p h 8 n W D l Q d V D F U 2 s 0 g + 8 v X V 5 H e C m p T B c j 5 s + I F B c T z d v u U b l f s 2 / E E B x l y k m 9 s V h g h C / t s W U E f B 2 o i G T O l c R f s 2 4 g l d v G d n w D i Z Q b H Z 4 y o p E Y b H Y b c t k s 4 i K l y + L H O U x t 2 I q t I S O 2 P U s L V 0 t m h N N L I m H d S G 8 U M f J M D 7 z 9 4 o 8 M W F H 1 Z G X A i f a V 6 5 m 7 u o r I 1 j a 6 B o J w i e + g 6 m p b z U j H M l i 9 F k H 7 o G g V X q b + E K T y V V W + 2 V J b w 5 j L 5 L F 2 K Y P h Z w L I b T r h 7 x d B Y f y N P O x O u 5 r P 2 R L f U E W c m z 6 v W P 3 w O M X 8 s 1 u Q j u b h 4 Q 7 3 8 j 5 X 0 a a 3 S x h / O o i V q x E E e t 2 w O k X g y L H 0 3 9 I / s 3 l N y g 9 t G 3 S i l K 2 g Y i 6 p d C W X m I S + 8 J / I F + s I H f 0 V + Z k N 1 U / + E 9 g H n o D b 3 o X h X / h R P P X m j 2 D 9 R g n f 9 3 f H 0 T X W I Y L H g b W b m / I I i W a q I t h u w V a k g E 3 u y r + d w u i j X e j o 9 2 H q z U W U k z b p + 2 2 4 E 3 a k V 6 2 w 9 H p Q C b r g W F m E v U u E s l x n q S L j h p 1 8 N 4 9 7 i P d F Q 3 E 9 P n P n s t D m m W i y z S w m M S Q D y W a R T 2 q V X 2 8 v D e N x M a l b a a j N d B 7 p m 1 G M n d T 8 l J m z I d h E + 5 g s T C 4 V 3 2 C g X d X O 7 n T W z c H 1 2 Q 0 1 H m i e d I 9 2 I 7 o R Q 2 z e h H w m A / c h k X a j j X U L d L B s d C u w f l 0 O E S E / 1 x 7 3 I F F d l P 5 g + S 0 f b C U x i 2 r F Z H R s z m y h + 9 D u T I v m L u Q 8 2 b I M Z E t F h I G 7 i I E H d 0 / c R p j j V x L f U X y H x Z k Q j j 0 3 o M 5 N U N A U x W S 1 i w D Q X 3 O g 8 H M + 5 7 f y Q n 7 W X 2 B M Q c f t 1 z f A P b 8 L c Q s G T v h E Y z i x e n U b A w 9 r E n / m / A I O P a V l J x D q W I Y B a H x t / 7 O f g K l c n z / M / 8 B / x t Z 8 R J G G + H f P N Z p 8 n / h V I d i z L h Q r O S y 9 k c H E C 3 V t y E I w Q V N S h I 9 L a c Z k P o + p V 2 f R K a T J J U w q g 8 L b D w x O 9 u H y m l 1 V K f q g 4 L 4 T i u 2 t 7 y y u m 3 w k F E O i 1 C R E 3 h Q R 7 Z V S G R N 6 B I 6 j g M 6 0 j l Q 0 s 1 M T 4 q B g d N A Y X u e 6 K B Z V C c 1 t w h Y o w N Z Z g a f a D U u 1 b h Z W R T P O i d n H z b v 2 Q l E 0 b Z G 5 i H K Z G 9 / 6 b c x 9 U 1 u J z C D A x 3 5 N 2 9 a U A 4 H 3 a F x T o 6 N + V + 8 N j I 6 y j Y x C h 6 a n b Z + J z G u z E T w 0 U R + 0 X K 7 t E b M q k 8 h g / Z 0 C J l 7 U S G z c 1 L u Z Q F x k 5 6 g t u C O Y s m S s N F R M i z k r v z X Z N U E 1 / 8 4 y x h 7 T g g 7 N h H K 2 m f H j X x t U / l j R n B T t X z f 7 Y 7 l V b L 5 V x d j T f W I l W F R Y f N S t W S R b Y u a F z 8 a x 2 n c w P / r 9 x g 6 h P v r A d 1 c f Y S 9 U 8 g m 4 x B R h + d 9 k c R m s L W 6 r + s T A C 6 j k z K y V y y W q 2 E 5 6 0 e l L i X Y S e V / t A h f i 0 Q 9 m u J h Y m 1 l H / 6 G 9 l 0 y 0 Q j O h C E Z M u S N I 6 N I q u k 8 V Z d C I z W 5 I h t X 2 n G U R y 0 a p t y M M R H v R f y L x H W j D q 3 + z 0 Z f p f v z H 8 N C X / s m + r P l u C U W 8 e 2 0 K D z x U 3 z N q / q x o 7 2 c O V s F W J x N x 8 9 U Z H P u I 5 n c t n y v g E / / 8 X 6 r n O n 7 j K 5 / F R z 5 y V D 2 f u 7 i A 8 Z N 1 j b W 1 I G b s a N 1 / m X k j h E P P i e b e S i K 1 k c X K 3 B K e / O J J 9 V k z o T 7 5 7 4 I Y O u z G x l Q U v U f a k a u U c S 2 b g v 9 y W E z I Q f S f t C M w 8 5 d g r d a 1 3 i v T v 4 6 2 t g G V 5 X 6 7 R Q W o D w J 2 R o 3 b I Y 7 y f X i w 6 k w q l V a S z l X t k W H o U h V M i Y W V t J B H q x V H M h F W S 1 l 0 1 Q a s M q A z B b O S Y N v L k Z Z k 2 m P h 7 A 6 Y B N s K 3 L O q 7 x T J M a R y + Y r m D J L m d Z X V T j I 1 g z s g G s G w P Z f n G 5 f h 6 y i l R E D c C 8 b c A S T T r R u L a u d 8 o m 2 k 9 b 3 q S K X r A 1 M n E 8 s 7 9 0 x 2 Y P p V b f l L M 5 m I r / z G n 2 P u 9 T g W x Q 9 s 6 + 7 E 9 L k 5 L F 5 Z R l Z + u 3 J z H b d f C e H W a 0 t i 3 o r P a f a J 6 R p C M V + A x W / G x l Z 9 K f x P v t K n V h 0 T H / + 9 n C J T v J B T Z D r / x x f g N F t w v G j D k W c n M P y E m L Y y X o x k I j 4 6 + T d F C K a w n t u 9 X O e D g o Z e e P f 6 d d x 4 9 1 1 s r N d 3 s + A C v L / 4 9 r f U 3 9 m Z G f X 5 2 u o q E o m E S u w k 4 v G 4 + p z v N Y M T s R 6 v V 9 t K R W C r 1 j V h V 2 1 r x 3 B M U + c 0 B W n 2 V Q o m Z S 6 l 1 2 P q b + d Q 3 V T R S z y x b k S T y 7 I L e y 0 x X 7 m + r n y g p K r P J x J P / u X f 5 o x j H S z 0 U t o W R 3 i 9 h I W z Y Y T e t G H t U g q L L Z a 5 9 3 3 i 1 2 v P 7 j 8 6 B w f k X j R S t / c 3 R k p 1 x J e T S K x X k F s u q a i Z E d G 1 h P i e H Z j 8 y P 5 F P H / y P / y O m H M m d A z 7 M P n 0 O E Y e G Y L L 6 1 T z c B Z / C h a T Q 3 z F N o y c c q O Q s O D F / + F X 8 c x / 9 7 / g b / 7 R n 2 P 8 M z + H u c V 1 t Q 3 r / + v l I T z 3 K w 4 U V 9 o w + / Y 8 N s 7 G c O v 8 N O w j D k y 9 s q U W B k q n w X r h t T 3 L D O R D F p h H x 2 u v P n j Y M f k + d 8 K L V 1 9 5 W a X B x 2 I x L M z P o a + v H z / 1 5 a / g z J k 3 h F T f x L P P P Y 9 g s E t 9 5 9 V X X s E n P v l J X L l y G e P j E 1 h c X M C x Y 8 f x q U 9 9 B o N D 9 c k 6 k 5 h 6 r H u 2 G t m C z 8 y N w q r K l y F 5 E u E k / M H G a J 1 a x b k k z r N o t 4 l n 9 6 5 x l z K t q F W 8 X I 3 L i e J W a G X y M e k 1 d d u h s p J T k G M I s Z h 1 T p i k M 0 W V K n N T R 5 4 Z H j b x v e z t 8 i 2 f + o 0 O l j C j 4 X f 7 9 / 9 n x K d u 4 Z l f / L r S x P N n I h h 7 l u u V t B G c i q a Q j q Z V c I S f p 0 J l G A s y H g S b K b P a X 5 Z Q e X i c t B U f Z + r V d V h c J R n o d Z 9 i L W 5 C f 6 C R P a y C m y q U E O B W + j X M X 1 z F 2 M m 6 u X v k x / 7 X 2 j P p h / / l C p t C 4 R P / 5 h T + 6 R f / E t x B L q k w q a 2 A V F X W 7 6 x L H 3 U q P y q f K W D 1 x q Y K G k 1 8 5 u e 1 H 9 Y w 1 N u B l / 7 1 L y B 0 v Y w B M e X o A z J y 2 t 6 u m W 2 h 9 U 1 0 9 3 b B / N O f g b d Q 1 0 r m v 9 f o h s Q P f w O b a 3 F c T e 0 9 L v 5 L o 4 F Q 9 w M 6 o S 7 M 5 X C 0 o 1 b v r r o J r 6 l b O n R L O q A e B W N + G B x 5 v D r V h v H Y K i a e Y s N p 6 4 Z 0 X 4 p g t o Q q I 2 x K q l 0 e u N t E K x i j h V x G w R X m y 2 K m D B 7 v E z 9 o T Y 5 a E c 1 U T + D U w c q x 3 U e 6 E J n K C 2 H T 8 D + 8 u 8 A k Q X 9 K 9 6 3 i 5 3 s w + J Q D i e U U v L 1 u m L m 3 5 R 7 g O J 0 7 u 4 V S Q Q b Y I z 5 4 2 u 6 c u 8 j g w d p C C r a A F / Z c E u n O f n Q H s g i d k e s b r 8 I e 8 K M 9 s P + 8 V m I j j c V E B A 8 d 1 g T e y s U M B k 9 q g z a 8 F M G z / 5 / f U s / / 3 Z c W 8 d k H 6 u Y a c X X z f 8 P I k 5 o W Z O D i 6 q v T 8 F o 6 c P h j 9 f x B E n z t 1 h a e / 7 l 6 t g V x Z L Q X 3 / j X P 7 8 T i G K b s d 3 Z p 7 H M O l L X O 9 H 3 u A V t f + 1 j t V 9 o q D r d i P 7 6 n 8 I S v o y X s 8 + r 4 N Z L t b n E D y r u Y D T d H 5 B M B M P D S z V T 8 N 0 3 b q H g 3 E S 2 G s H T 4 k 8 N P q q T h K t N G 6 V t 3 h Q V U s W l A + U G a r v m E f o y b R 3 G C J V e r q F 7 0 i s a J I H V s z l k F x y Y f y O C 1 a t b S p u E F 7 c V q b 2 T v b C L h u x 9 2 A W 3 z 6 G I o x P P u B M F k 2 K Z s c 7 P o 9 k p t Q O F f 8 i 7 L 5 l 0 j D / T h c M v 9 u 6 Q K b 6 R x O y 5 F b z 7 7 T k x K 5 N Y e D O O W y + v i 1 k W V 1 k c b r 8 b h x 7 u x s i I G 9 Y R v 5 p 8 9 t v s 8 P Q U k I u l U d 3 Q K u n y w Y H L C B y b L V 5 Y x M Z M B L d e 2 U B k O Q d T K I 3 p T T P S i R y 6 H r D g 1 q s L 6 v y F T B G 3 f v f n 1 P O n R z X B Z 4 R O J o K R P L c l A M / R x k g o 2 7 v t W A m n D j V O L p N M 6 1 M h R S Y K M Y J k y h V S C L 0 F 9 D x i x v y b L f w i s c H T I j q 3 I h O q S u 0 H n U z E + 6 q h V s L F h m X R J A o j R Y W I F 9 n K M g 4 / O d l A i k S s g L Y 2 k f b F A b i s d V L p 3 2 H x F k Y N G d h o h W a T b / b N T d h t f r Q 9 G V Y d 2 z z f R B 8 q n h U D 0 L M g B B o S 8 2 5 Z v j O E T C g P V 4 9 d N O s K n J l + 5 D x r y M 4 L l Y Z k U K u d P D R w 4 B s L w O y F O s 3 v H u + k E 3 j M 4 0 c u J a a u y 6 Y C L y u 3 1 j B 4 t F 6 w k 5 o i u S 4 k q 4 p z 7 6 7 A 0 6 6 F u m e 2 r O h 3 p b H y 7 h L c 5 j E E j 5 W R s z g R e n s a R 5 6 r k y A a j W M 0 / j / U X m m I j / 5 7 J X S K 2 a J a b u P 4 k 3 q q U f G R r 2 D N f Q o d 7 U 4 U 7 W E h g B 3 t a Q e u v P E O e k d G Y K 7 a c e h Z z c S l d i q l 7 Y g n I + j q C Y r R 3 C l E t I g Z n E H v P / x x m B L 1 h O F 3 f / 0 N u d 4 C i i l p V 4 8 F r y 3 f n z F 6 L 9 E o S q t 5 m N I 3 Z G R p E o o B C N q 7 4 a 0 t 3 J 6 a U s G H 7 x Z v z N V t + M h K B D 3 j Q U S 2 F h W Z C E e 1 b r 4 N B A 4 h H q q g Z N P m d n T Q / + K D v p O R T P r u G 3 u B l W 1 I J u 6 D x C C E t o y j j r m w F R 2 e C l z S y V X R g Z p J t w x n j 1 X I K c Q 1 D S P v C a E q p 3 G N U V A 4 E E k s q x o S k c W I m E 3 3 P v r E 9 t f B 3 M T R R F k N b G 0 X c 6 3 7 m J N I X F + 3 Y S m q b b T m 6 / M i M C A t V C N T Z j s L k 5 h j b v l d q e T C 4 B M i E O R 5 O R K G y 9 a L 5 S s h p O N C Q j m 2 J W P B 1 d i v a r 8 z j S E 2 / F t Y v h b C 1 P l N m M S H s i w 0 7 k 1 r u / I b K G 3 m s X Q + i o 1 b e X Q K k Q O i q Q 8 f e R 6 H T w 2 j / 2 i b I p J u H r d 7 e h D s D S A x T a 2 m W R j e H j c u / e R v 4 q 2 f / x 2 8 + j + f x u K / P i 1 a 3 4 K F l A N r c 9 u i w e s V m j 7 I 2 E k 9 O t x n h y m / C n N u D q Z S H E V r H / 7 P / + M 3 V N D h L / 7 i W z j 7 5 h k s L C z g 9 3 / v d 3 D h r f M Y G B h E R + e d c 6 h Y c J 8 J q m v R E h I Z I U f F p G q x v T 5 r R 3 E + j L i v A 6 Z s B V 2 D m i 0 / J V I 0 4 E m q g A N 3 i V h M y W B O h N D m C 8 q x G m W 7 M V 2 J 6 5 5 a + V J G s y + 2 l o N 3 p K w C G U y D o i 9 m N O F Y x 4 1 z z R y g j O w R d p G h z J A o m K N C V x l w 8 s o k 9 i M 1 G H f + M D t Y K z Y r m l T M t 3 Z P w / l Y + 8 5 p k + 8 3 y a 2 7 0 V C c M n A H 3 G K + y U C X d t Q q F T U e I R X J w N f p V u u Q O t x l t e n Z R t K s 8 u G I 5 H Z K 2 2 r 1 c a 1 + R y G d h 8 X N 1 c M 2 Z U o W n W X 0 j b e p 1 K W l 5 R V 0 d L W j v d + H f P t / g 3 j b O K K b B Z U C V c 1 l 1 X a u 9 t d / Q V 7 U i U 7 Y X / w R d I 2 0 w x f w w O X V J n a 9 f a L Z N u N w t 7 n E Z H N L u x d E K J S U 7 2 u J d W L j R k z l 4 z m 9 d i w n 7 T D H k h g Y a k N / r w 0 z S 1 s I F w J q q 9 A O v x 2 X M 2 3 S 9 h 9 8 N J h 8 p s K W 6 O 8 N a Z 1 + V G 3 f Z c J h D c 0 m n 4 4 h M T 3 S V 2 / h y L P j 2 L g p B A q y w G A P r q 5 b M d Y / p z Q Q k Y C W 3 p N L V h D 0 D u 8 a n P u h X B E n u F Z P b f F 8 C h 1 P R 3 Y 6 x Y N 6 y b J 8 S d v U S 5 e g u i n I C V y a h g y K 2 I U 8 z O b Q o X + H K 3 Z p d k 6 9 O o 8 H P / K g e u 9 O u B t C 0 X x L F E U 7 1 u o q t E J i K w F / 1 + 4 V T U s X E 0 B H C M P j m v b n / e n X v X J t C 6 W O C k Y G u j F 3 Y Q k T T 2 h l 0 d 6 5 u Y j u t g 6 U 1 w v o f z C A o m g s V y 0 D Y / r s E g K 9 L n R z X 6 U / / W H 1 n g 6 m G u k w Z l j c / M 4 q n D 4 n / A N m 3 L x x C / 3 u w 7 B 1 Z u G f L C N g H c F a w o x + f w U L 5 y P w 9 I p g H d F C + C z y f 3 G Z p Q F E o + W S i D g a o 8 E f V L z v P p Q O 1 s + + f D W K x x 5 u Q 1 4 k 5 l L W g 4 m A S M L a H p m a n 8 R O 0 S j A 5 e v c Q o a r Z A + C 5 e R V e F 1 + 8 W m E g E W R x N Z 2 t V 0 L j 2 b 0 n e L S c U y a f W x w 9 4 Q u A x 9 5 w 8 4 c R u j H Y G 4 f N R R r / + 1 X I M W I u y V U s 0 Z q B s 1 C J h O z 8 I y + + c D 0 m y v o P a V p E V 5 r S g m H s n p O n U p h M n 8 + j O B T G S x + s 4 I v / P P / T X 2 X m P u G F j 6 f P r O E y W f F 7 I 2 k E F 1 N Y P i h u p 8 m j g 0 c X / 8 r q F p s K H z / 7 9 f e r C M U 2 k R P T / f O 9 X O e M m 3 m / l u 9 0 t 9 i t j q 8 K J Z N o l G Z R q V N A 6 x O h 5 A P O e A d N 6 G 7 P 6 D q h 5 + 0 R n G x d L A M k A 8 C G g g V z m z h t b V X c K L 7 J M b 8 4 8 q H O n r s G G a m p 8 U e P q I a J 8 1 a D n u U B G 6 F v Q j F l a Q n h 0 S y v x K C 9 4 k t F K + P Y u h J L x b P b W H 8 l B Z K N w Y o r F W X D A G 3 8 p s O C o b N O V 8 y e y Y s T r F G R K Y e 6 U j m T O I / V J H K i 1 9 g q k K s K b l e a Q 5 5 a D S W f 2 s a L o + o 0 k Z c m k h o C + O 0 g 1 H y u 9 C F 2 V e 2 c e S j u 8 P w z b g b Q h 0 E 8 a 0 4 A s y 2 l s u d f y s k f k 4 V o 4 / f e Z 6 L x S 7 L / i 0 8 8 p n G y W i a l m / + t A l / / N V v o p D T g g R f + D t X M f x Y f Y K d m D o 3 i 8 m n R 5 U m d 4 r f y b 5 h m + e r C S X A G B R a 2 Z i B t 1 M E m s u D l d f N O P z C 3 g K x X C g j V T J j J W F H O R z C p l h K x w M p 3 I h / 8 I M R O h o I N R O b R q q Y R K F S w I n O k / j V f / Q r 8 P n 9 y G Y y u H b t G h 5 6 6 C E l C e f m Z o V g R / G 3 f u 5 / V A f Z D 3 s R i i C h S C w 6 w p v i g H a 5 R H L K 8 e f P b W L s 6 W 6 1 R L w o w 5 X 1 4 P R N q X V T 8 C C Y m Z v G q j i 0 R x 8 a h 9 P p Q C w W R 7 n K D b O d K N k 6 k N h e h c 9 p h l / u k Z 3 P r A 6 C N c S 5 v J 7 v p 1 J J G S T S 2 e I 8 O 3 1 p l F M u l S F i 8 Y k / Z u l F M i n + g J C 2 p 6 c X S 3 N L s L s c c L l d a m A V 8 g W 1 7 M H t d q v f 8 P h m Y T S j W 1 v h b d E s Z X Q F g 0 g k U 2 o r T q f 4 M A F / A C k 5 d 1 5 + y 3 Z z 2 B 3 I 5 r N y f f L d r i B i 0 Y j K L P f 5 f L C K w 7 c k m s A T 6 s X Y s z 4 1 c U w w O K N P V m + v b I l v K E S Q z 6 r l C v L u N V i 9 Z h W U o W a 7 8 c 4 0 v v D 3 f 0 N 9 V 8 f q V x b k u A n 8 w W u 3 a u 9 o + I G / P Y u 2 0 T I u b L l x x B S D 7 0 h C L I c h J C q L 6 t x y 9 X J W l 5 x b C 5 I w o B O Z z a C a t a P / 0 O D O N j A r U T M G 2 x t 9 M G b c c 2 2 a 2 6 + F x s 9 c i C L n 9 I s m O 7 g A / S C g g V C Z Y g b R f A S d z i C c 1 n s T 8 9 + P U M T J j m 2 0 B T U J t D 6 9 J X 6 U p p 1 m z 4 Y w 8 U y P 2 k G D o p c D h H s 8 6 Q O F 2 M s c 4 k B Z u R K D f 8 y C t r Z 6 0 I F I i N b j Y D J X 7 q w n u M a p k C 6 C F b Z 8 P d I + 1 X U x 7 X p U 4 q z u j z B z g n 4 d f b L Q d E T l x t 0 J e 5 2 Z l c + M y y u I l J h b 7 n a v E J Q B E 0 1 v E r z 3 i D j 0 W w k / b L e 2 c O i F d s Q r I n Q K Q Q S c 2 u Q p r 4 8 m K w M v F E z c Z 5 j v x c X n Y o T Q 4 X a q T Q W O f u H n U R C S E t / 5 4 T U c 6 y j g f / 2 D t 6 i o G / A z v 6 t l i a z G L f A H 5 l H M l 9 H h G F P X s r S 8 j K F h z S + l g O R m z / 1 P W c X / E m G V F R / U k J V u R E 6 G R F G E l q / d h 9 u n V 3 H 4 e S 1 z g w t F 4 x s J X M 6 9 / 7 X 1 v h s 0 G P 1 u m x s D n o F 7 R q a D I B B 0 Y e F t L d x M M s 2 9 o T 0 n m T i p y T 1 1 u d G a r c q g Q G O u I M n E z u T G A p z s J f S 5 k l h v t 0 j x R l O B P k Q i G U W k O F d 7 Z 3 9 4 e m 1 o m / S q v a T U a 7 H / E + Y V G Z j a u i 4 O W m + l V 5 G J y M c b p S 5 B c r N k M n 0 I L l I k u G E B 6 1 3 w M 2 N 9 Q Z K J F V 2 Z 1 a H D 5 R P t J p q M V V 6 N m E o l 0 G Z z 4 W h X A b n y l j q O K R e E X c j O X f M v z 4 x i d V v e K 1 H 7 y j l K L r j L A + o z d 7 s b 3 g 4 v V q 8 y y l b A V 3 / u b + F L n 3 8 W A T l X u u d F d f x P P d E 6 X 2 4 j o Z U n I D G T V 4 L S p p p Q G x k e x l b S r i a n K 6 Y C e l / M w + N k S W y b m t C d P t 1 6 G x 3 W i E i F t U y U w Y c 0 Y c T 5 Q C 7 u 7 B j q h F 8 s m A 8 T G r 3 o l X l Y f v v X Y L 7 0 u n p J H 2 o / c H 6 K 0 J N k O U C i E X H S a w P n I H h t 1 o H O k x l M v 6 4 d a / y 5 o J K g n O 3 f X t E q / N C X Y v 4 f n e l m s D O 5 h J 4 h c G L + 2 r x I a h e 6 v S X M R + t S U Z u h N 2 H A 9 w g 6 b a 3 3 I 9 o L b i F W Z i u H Z C i j t B G H N k P 6 X v Q h a a 7 X R R 8 6 s T s y S h O W d b O Z H M o N l A l q b B a P 4 W c 0 2 4 x g R V c j d 2 g W O u W 7 o X w G F 6 Z T I s X X x U + K 4 K g v I F a c x r z O J y p Y 2 J R B 7 r b A Z R d / U L T P 8 4 c q Q v x V 2 K 0 m d Q 7 W + m Y a F j / T 6 2 x E E z G s 3 x C / 7 y N 9 + O W / 8 Z f w z n / 6 h 2 g 7 p S 1 l f 2 A 0 i D Z P X b D + 3 A 8 / i c V r S 8 j d 3 I b X o Q 3 y / o f l c z F h 1 x N m E Y o h B M w Z 8 Y P b s b Y x r 8 w 3 v e R 2 L l 2 A s y O H 2 T e 2 M P e W 1 l 4 c K w p i B j O 6 G 1 2 L q f A 6 I Z e I y L T W n 8 X S n S 2 J D x I a o 3 z L s z C J z Y 5 M E s W h y V 0 + 1 O M n T 4 p f k E d G X h 8 7 f l x l p / P x + S 9 8 A Z u h E A Y G B 9 U c V V d X t 3 r + 1 / 7 f X 7 6 j y U f 0 d c T x Q N C p O m z k I c 1 H 4 r I N j l w O O k b R W K j + T v 4 T a 1 q 7 3 A 6 s r W 1 j d M K w 4 4 Y i E w 9 n F u l Z U W a a v 3 L n 4 E F 0 K S k + Q 6 P J m C w v S 4 + L + S V u u K l q R t G U U d J 6 9 q 0 5 T D x 5 5 y z o t t u f q T 3 T w I T P e F a I J G O J i o R L V g I 1 q b w Y t S C 3 u I X J R z p U K S y W a i a x w 7 Y A n K 4 k + l z a g G e E L J P M w C 0 a h v d G r a E F T a p I y / H 0 f Z J 0 M E P l x 3 / p 9 / F j p w b w w s Q J t E 9 q f g r J e + n V B b Q 7 2 n A s 8 X d g y j f m 8 + U / 9 z s i D V y Y O j M D r 3 M M m 5 s 3 E e h o Q / + j v Y g s b G P L l I Y / 5 k L w S a 2 f 2 S 5 v X p 3 D X / 1 H 9 e X x 3 / 7 Z v 4 6 R U x p x V s 4 X 0 P O Y S W m j y 9 + 8 I d r Y g f 4 j T M e S z 4 V V l W o R K 3 E n Z r b q Z v 4 H H Y 2 E o t G c E / X r d L O X 1 B c o S R L x O N r a D x a 6 5 B K P C U M u 1 0 E I R T A l a f r 8 I i Z r 2 8 S s 3 F r H 4 F G N F J R 0 B X G C Z X y A h f j 3 w t T p F R x 5 f l A J A H N Z H H q f V p G W 0 O e v R K D K e 1 p B e 0 5 O 7 l W B i B n n b A F j 5 j m R X h W H v z + G U j W H t b N F 9 D 9 r x f p r F h x + 8 W C 2 f i t C N U C u p y A O u p 0 r f e X U c 2 9 E Y D 5 h U y t W G V 4 2 g u Y h N V o 0 v 4 z s V g W B Q b u Y i 0 U k U n E M + h 8 U 8 8 6 q C p 8 w S 3 0 2 b M Z E s I J 0 r o A T f 7 W + 7 i n g c e B 3 f v K H 0 T 5 m R u d w B + a 3 7 B j v K s E c v Q 3 b a / 9 T 7 V s a i k / 8 b U S 7 R h G w D 4 h v l 9 4 p r s I A D L M 4 F r l L W i a A U i W H z h E n P D 0 u n P i y t i m A j s e G B v A f / 8 l f V g m 2 6 1 O b K E S c 6 H 3 Y g d U b W 6 j m L R g 8 0 g d P P / c J F v M y Z U G v r 7 J / C b A P G B p M P m 5 O t R T J y M 1 U F J F e + s 5 f K G 1 E M u n m 3 Z 1 g J N P d g D W v u y Z 8 Q h 3 N z C O Z l q 6 v 4 e L X r i A X q S g / y i n + V C s s v b u O 0 O K m I h P D + s w q 0 E 0 K z U Q z Y / E S F 7 5 x H y J x d g v L y v + p i r Z q B S a W 5 p I 5 p E w b m J + + q T Z + 5 v c 5 2 j 0 D N k Q u 2 e A z D 6 l J 6 a 3 b C X T 0 7 9 3 h 9 O k Y w d o P 9 A N X L q b U d 0 k i O 6 s h y d 9 s k W S 2 o n w l h 6 W L M c x f X k Q 6 m k U m V 8 W l V b s i 0 6 K Y U M u v C L E H x 5 B I D G P p b R 8 6 K p P y c 4 s K Y u h L P m p x H z z + 1 x o X E c b T e U y + 2 K 2 K R 7 K d 2 p F B d C 6 F g m d 3 G a 5 q x 1 H E 3 6 l p b L k 0 z m 2 F c 3 M o W C L I 2 9 Y x 8 m Q X O o 6 V l f / b P d G 1 i 0 z E 5 W W t v n 1 2 o 4 y h B / v k X t 2 i k d y w V P w 4 9 P y A 2 p C c Z t 6 r s 0 4 k c k s f K j I R D a l H M w t r O H v 5 J r Y i C Q z 2 t O P f / p + / i a X F R X z j 6 1 / D 1 7 / + Z z h 3 9 i x W V 1 f w 8 C O P q h 8 f B M 2 p R / t h L e 3 G k L O C v G N D h W A D 3 T 6 k t s T G P t K F z b k o Y i t p k Y Z F l X 5 D 0 M G e O 7 O N s Z M 9 8 N a y t l l 8 f 3 V l F V 1 9 X a o G Q n 6 7 C p t H / I a B i E p / y V g 2 V I h 3 4 Y 1 N W H w l b N + o I p c V B 7 r T r T Y 1 i y x n 0 d b n E T P E C n v V C 3 t Q q 2 4 U u 2 W B v 9 O B 5 S t R 5 O I i 6 e W 6 8 s U k H D Y v P O 0 + W B x m x E N x L F 4 M I 5 f I q e T V 1 H Y W 3 q B b n Y + k o f Z x R R q 3 j c l 3 f k n 5 g a x i x L 9 G b B f S K G y m 1 Q D 1 S / + 0 9 7 a h a H a o Y M 3 h Y S 1 n r 2 3 A h 6 I z i 0 D A D 5 t z G 3 3 9 Y k n Y H N i O F r F 1 b R v t g 1 q 7 h F m S z F n F / / 6 f z 2 v X Y s D P / t A z M p C L 0 l M V u L 1 W B C x v I L C q + V K V j O b j V U 0 W T K c + L f d V R D 6 b h n M 4 j V Q y C 5 9 L 7 v 3 P f w H e x T O I d R 6 D w y n k 9 L h E + 4 T x W 6 / u r i t + 9 p / / N V S S 4 n 8 O 2 L G 5 F E X / A 1 4 s v B X D + D P t K k A R X y k g 6 7 J j K 2 V F M n / n i O k H D Y 3 z U I v r 2 I z E h E y d G O 4 / W E b C n X B Q k 0 / H A 1 h D 2 x F m z N X X I N l S 3 a o i D w e C P u i u v 3 w L b u k 8 s y u N 3 k N d 6 v 3 1 6 1 l U L P x d F V 1 j 7 f D J Y I 7 O J d A + r m 2 I z b r p 1 D r 8 f P V l C / o / V l R 2 P m E 8 9 g 4 4 8 P T 3 6 N P p 0 Q J 5 u 2 B K C e n f W z o M j 8 I F f / l E A e 7 O 3 R F V B m S i 5 Q I 6 6 c / W Y L y U z H Z u 5 3 f p a g j b k S h 6 g r 3 Y T q 7 C 5 w u o 8 t T 9 v i N Y O J 1 H o Z Q U 4 e B C o p T G Y y 8 O y q V X c f T H t K I y x B / + / 7 4 P 4 4 d k M E e D c L U 7 V I S x Y 7 r R L C W W v X 8 g / r X 4 k G L y R q J r G P m I D 6 7 L f w z P w m u 1 b 2 i o u o O 4 7 v o l u P w W f O I f a 8 L D b 0 0 i X X b j S w O / h x / 6 6 f + E b t s Q A s N 2 I W Y R J k c B D q s X + V w e V r O Q K L k F a 4 e Y n M U h v L n w 4 d J O R K M P d R 9 w t 4 S i L 7 V w Y x q d x 6 U x a w M o 9 I 4 0 e m c J p p w f g 5 P 9 4 m v N i a + 1 f w C A p p + n t j t H Y i 0 l G k A 6 z c R s h z K 2 z n n Q 9 n S j C a s T 6 0 7 Y m o u h a / y 7 K x B S u y 0 k W F N j Q L R m K g O P T 7 t W Y k 1 8 i / 4 j T N v R N P r 2 U k z 8 G + 2 c i a U s / M O a h t b B i V + L s 6 i m F b J 5 K 7 o d 0 k Z v r m H i q V 6 Y R D v q 5 9 N Q R X w 5 h 6 o M Z F / Q j 4 x 5 G R u v u 9 B 3 q A 3 e f s 3 5 D z T 5 e U R s 8 h u Y f 2 s V w b 4 + z L 1 7 G 4 9 + 5 m j D E g 4 j m N e 3 e D a D j m f C + J N / o B V p 0 T F 8 / H N 4 8 U f / L 0 y / H l K b O J i s F h V w m X p 9 D Q O H u n E u d X / G 4 f u F B h + q V B B H e + o C s g l t L u j y 5 X e Q Z a H H W G O 0 p x m c Y 6 H P w q w B g s 9 D G 9 Q E d w / 6 U j P W B 3 H + 9 i T e e t m G x W + X p a F F s q 6 O w D N S 0 N K R H H I u + U u t s x f c 7 v q g I 5 l y i b x a G s L S K s 1 k 8 p b F y c a K 5 l f V g h i E 5 j d p f / k 5 H / m t u k a h F m U 6 0 n u F X 8 w x a s X C V h X F m A V p I R a x 3 d M Y 1 e K u 8 z q c H V r o X c d S i j v s e y A K D c y A V 2 Q 6 v Y b J U / 3 K 1 J x 5 X e 6 r o P U n k 4 C p 6 Q J D L h T F T 6 S J R U E y + U I X b l + c k 9 + F t F o O h p 0 B C Q Z O Q r f D y I y M w N 1 T x S O f P i L M 1 v b u b Y V K + B 2 M P O O G I 7 M 7 g L R 0 4 8 9 V p s f k C z 0 q i 6 Q o J u T 2 r Y Q I F O + H n k x E g 4 Z K b a + J r 3 J V b H E X u g 8 / j T d O v 4 4 / + e M / w u T h I y o o Q a I 8 9 / w L i m T / 8 f d + F z / 6 Y z + O d y 6 9 r e Z Y 6 L v E 4 j E V 8 T l + / A H l e / 2 D X / r l u 9 Z Q x I n B I p Z l g H E L f I J 5 d o O r 6 y i Z o 7 D 5 q j C n g m p V r M W b U Y 5 t K 5 A Y e m R P R 3 w 5 L d L d s 0 M U H c Y Q O j V Y y l w v U s P 1 u u K 9 C H U 2 5 J j y 2 a V e 9 J w w z h 2 x + R p 1 w J 2 w 3 7 e 5 S t d s K 2 H i 2 Q E 1 R W F 3 2 L F 4 P i L n D G L 1 3 L Y M x A 5 1 R j K D 8 3 1 s e 5 K E 0 w s E A y A k E h 8 6 S r k S b s f M y I S X M O Z s 0 3 Z A l N / k K y U 4 L F a 5 Z / F v Z / P w j 4 m / J 4 N 8 5 u w G O h 7 u x k D k F 5 E d + h V l g r L u n 9 P r x N Z U C k 6 3 + D / R V R y f + 9 u 1 M 7 S G f T S P f / W f L 9 R e a Z h 4 9 C / j 1 A / + i 9 o r T f g y 7 P 9 h W I 1 7 E D Q Q q p j L I B 1 d h 6 u t G w 5 x N u 8 F 3 g u h W o H + g y u 0 B I + / D F / S h f F n 2 5 W W c u T 6 s P Z O B p l M B G 5 P B 9 p H T X B I h 4 e X U q i K R A 4 e 8 o q T r N n i H H i L F 5 e R T s i A / X g 7 8 m I i l S u M h p U b S M V s C B 1 M U 2 L E j C Q 0 5 1 y w m 9 t V w E J H W U 1 e V u U b j W Z Y K 2 z O b 6 F 7 T P y 9 2 u t m b K d N 6 P S o 7 k B y W R x + 0 S T E z J s h D D 7 R i 0 o x 0 6 B 5 C W Z d c I l K s W J C 6 G o E v c e 9 a l 1 T M 5 J r W c R M O b h i V g S P a X 1 L b a R X u 8 2 G R D P 5 8 i o P k W D E 8 f a Z B T F v 2 9 V C R K v D g p C 0 f 3 L B B K + 7 A + 7 e C g b e / r L 6 7 n 5 w H s / i X / 7 2 2 + q 5 x e r E j / + D u j B 7 e 8 m K a K 5 R 4 3 7 Y 0 S D C b U 4 3 2 v o m 7 h m Z 7 i X 6 / B V k u o c R z n j x 6 x s 5 f P 9 v C J n E h I u W F 1 A U p / r 4 x 8 Y w + l Q A g R 4 / t h M R D D 4 Q x N A j n T t k 4 m r U h b e 2 R P p b V S 1 y 1 i m 3 i m l j t 5 j 2 n e R l a J h k o m m 0 f C b f Q K Z 8 N a K y 0 A 9 C J q J r d P 9 y X T q Z C J J p 7 q y m K W M W F 5 y 2 a s N G 3 T p S W y k k t u L i k 0 x j + E R H S z I R r L 1 h T 4 j W 8 F i Q D e e R T x a w f H 0 V 6 c 0 M 8 q m C y p 0 z 7 i / F 5 5 Z K m 1 r u b v a 4 k X e G M D Q y A f u g C c N P t I v m d C D 6 8 c a I Z S v k b r j w k 7 + 8 i W c / d Q u P f 2 V V N L 2 W 5 F w Q Y c c V u d 9 r a C B U J B T D 7 / 3 a n + D d t 7 Q t P F 9 7 9 R W k U t q i O q r m W F T L l 9 s O a z Y 5 M X X r l l o e b / y c O O i 8 1 U G x F t c u 9 e + e i e H 8 Q h G b c l n P / / + j 4 h d k c C h Y x E x t Y 2 V C X 3 x h h C f g w d h T X R h 6 r A 9 D J 8 R 3 k e t 1 o 2 8 n D 4 / Q q 8 V y J T C L s r B m h R E V W 7 0 e h o K o T U / l 4 C W t d k U R 7 4 D x Z / o Q m U 3 C F F 7 B 1 t I W 5 q M W r F z I Y P 7 N K K 5 8 6 x b e f X U K 7 X 1 t a O t p k 3 s b A C t A 7 Q V P n x 2 u f p u Y v G 6 4 g g 7 Y v T a M P D o E T 7 d b n l v l r 0 0 E h H a / S + d T W L s V x q E X 2 8 W E L M B p r U o 7 0 b Q 2 Y X x s V H y t Z f i 7 v X D 7 X L j R + 6 + Q + o H / o A I R x k W G O q p d x 9 R f L i C 1 T n E L V a b p L u H N + Q 9 P 9 s P d o M H k C 0 m n 5 c V Z z a R z G H t g U P l Q K y v L q v B l P B F X S w s Y P e O m y i x e y T m p z 3 3 u + 8 G a f C Q W w X w x L o 1 X N f o + / Z l 7 Z v J 1 e i q q K P z f + 7 P p 2 j s a H P k t f P v n j y A 2 n 1 L J l F w i w C A J f Q s i K / c S v i 6 S w x + T Q e D B 8 q W I D G w r 7 G 1 l j D 8 x j F I m B q u 7 T b y I t F p v x U G j g x 3 P I i L 6 k v i F t 1 c x + n h d m 7 E U G f 2 P g 0 Y I d e x F K 3 Y E P 1 u I W D D a U V b p V 7 f P L M L k k P s p 9 M A S T M M 9 N I Q u b z 2 h t i S m m V W 0 C X d 9 5 F I P J q Z y n S O z v l U 2 i A H 0 b 7 m 5 A h N W Z 1 6 L K s I Y s b S 0 j P y 8 E 5 M v d s m 9 U T u a s H n R j L G T 3 b i w Z M M T w 0 V V G S q 8 k A K 3 7 9 T B F K L B p z Q y m k p Z 2 L 9 W 2 0 l Q B E j + i 3 8 k p n Z V j i Q a a T E u G t W O K b 8 h S n q X Q u a D j g Z C M c e L q p + 5 V X R O 7 w X u F a F 0 N B P q U z 1 z e P G 5 A b R X X R j z i X + S F i f X X 0 S g f Y 9 N L m u h 6 I I Q 6 f W / / 4 h 6 T o z 9 x N / H 2 B M / t W s Q N m P l X A 6 D T x s d a J 0 G B 4 f + b e 5 X y w l g B h C 4 z Y 2 O y E o U 6 V g e Q w / 2 K l + G 5 t f U m X k c e X Z M + T 3 r V 0 r o f s C s i k 5 y S 5 5 S n m u J R B C u t S H O r X r a e r A V m k P n S E C 0 l 0 9 t S 6 N 8 o L V N d A 8 E h V A W 3 D q 3 g q G n t W U n B B f 3 X X t 9 B o P P H N u 9 0 T U z O O Q a w v M R d A w G M H 9 B y H i q b r 6 S M H M X 1 1 R x 0 v 5 j 3 a r M m I 5 w e B u p O W D 0 y U 6 1 7 O P m R p P P 9 L 1 M K K J U z E q D H M w n O A j u N a G + f W s b r 0 1 r 6 U n 0 p 8 / 8 L U 0 7 X F g W C T p U F O 2 a U Y 7 1 l e v n k N 6 u 4 u Q z j 8 M h 9 j 6 h I n / q b o H v / F x d w u p 4 8 G c u y e A 1 I 7 q Q l X 4 W G W + z i y 8 j f s C W W U 0 8 0 s S J i 8 9 y 7 B O 7 f S 7 d z 7 o T p l 9 f h 7 v d p v Y W b o a e w d B s G q 7 c C K N 3 o g 2 b 8 2 E k O g Z x t L u E T N E E t / h V O q i h N i 7 l 0 f 9 U m 6 q P o S O + m F Y b X R P X 3 7 q F z r a A y q O L b 5 T g C Y r g D M R h z b W p d V H c 8 s d Y o V b H 7 L l V T D x t 2 F B h d R W d b v F P 2 z U h 0 G p S P L w Y R S 5 W R s e Y R 5 V Y v r R i Q 6 T V t j P f y 4 S K r t / A 3 D u / J 1 L t K C Y e / w n l Q z 1 + 8 o m 7 W v L e j H t N K C O e 7 Y 2 J Z G 8 k f 0 4 G i 1 M k Z C g z j U I 5 g 0 r K g Y 1 3 0 / C 0 u 3 D s s S O w 1 D q w F a G e / / V 3 x b j z q / m m V h V l d b z 9 0 g 2 M P d q r V g E z y k a t z m U R X J m b T K X V R K U / E F B J x X p l q P X b G 9 q G 2 X L + u x l C t 7 e s y F y 4 g U c / e x i z p 7 c x K J r B Y R E v U X r N O B Z z Q v j s c h H r Y p I f f 7 R H h f m Z S J w O Z 4 Q 4 W k U p L r P h 9 M b S W 2 k M P 0 m S s e t N C M 1 u o W d C W 9 i p F 6 z R k Y q m 1 S Z 2 z U g u V 0 T Y a A R p m W V S w + I 7 m 3 D L f V 9 Z b R 0 s + Z 4 n F C W 0 x U q n t X / H h 5 q a 0 v y j p c U l f P 7 7 v x 8 / + m O N u 2 3 v h w Z C b R 9 8 n d R B 4 L W V c b I / p 8 w Z I 1 6 f c + L U a B z x f B 7 p w h L s V h t 6 3 U d k 8 B d w / t w F H H 3 g E H w 2 K 0 7 / Y j 0 n 8 c R / / 7 v o O P y 8 e p 4 q r c N j 7 Z W h Z s L b F 9 7 G 8 M i I W r + k I 7 6 S Q S K V x M P P a t u 8 7 I d s O o v k Z h b d t Y 3 H 3 g u u f u s 2 H v 7 U Y f W 8 w E K T r t 0 O P Q m U v O 5 B z 4 M + z F 7 c x I T 4 P c W o C b Z 2 j R x L S 6 s Y H h 5 Q m j S / 5 E e w l n l B 7 E U a I j Q b F r K 1 j k 6 m 1 4 v w 9 N m w d D 6 J 4 a f 2 j g y z 2 M p / L d h l 8 u k V a I z Q I 3 b B r t 2 7 8 d 0 J 9 5 N Q x J P u M P z c U t M A Y w f S n H 9 x Q l v o l h B T z l / b t T A a j e J r X / t T P O D o g 0 / M G Y e Y O Z x z I p j x k S 5 s o 7 d z F H M z s z j 5 5 B P q f R 3 M w 1 t c X k B s N o s T n 3 y g 9 m 4 j N i 9 b Y O 0 O o 4 P J q t 8 l 1 m f W 0 V f b z u f a N 2 / j o U 9 r 5 N L N T N Z u 4 P q n t + b K O G o t w j S 8 i e j Z I L p G 7 X D 1 1 X 0 W / f v G + S e m A E 2 + 0 C 2 f r a h j G D X f + i W g 7 4 T 2 f D 8 s n F 9 F 7 3 g / n F 2 N 2 k b N Z Y V t W I 5 9 b 8 0 1 7 Y c G Q n E B 2 3 p 4 D d 0 d P S L V 7 b h + / Z r K e t A L 7 j N D w t V i L o Q D k E V D W u F + E 4 o 1 r 5 8 f y e 4 M E O L l a e e u r V s + f j i n T C 3 d y d e x V h S / w 9 Y 6 C X M l e Q X d n g n Y z R p h o + I D t I v D n l x L o x y M q w j g O 2 9 c R b d r A m 2 j D B C Y 1 G 4 d s F X Q P 3 F 3 u 2 v s h a U r o l k e q f s v n J 7 Q s y L q h F r C l b l x P D t e R D F d g t 1 j U / N n K 6 9 n c f S F Q 3 h 7 M Y H H R + p B G u M x r v 3 5 A k Y / a 1 b H I V T m U b m M l W t h j J z g l j 8 H 8 w 2 N i G 5 E Z J x 4 E J m x 4 Y Z P M z f / a 0 E D o d a 2 V v H W 1 D k E P G 1 4 5 t i z + P a 3 v q k q H E W 2 t 1 W N c J Y S s 9 s d i E S 2 s T A / j 5 7 e X q y v r 6 l w + v X r 1 / H 8 C y / g 9 O u v K 7 O Q e 0 V 9 + a f / u / t O K O L R 0 g a C x + s m z P l F O 5 L 5 R i 3 L f X 6 J z V s R d B + 9 s / l 1 + / a 7 c P e V 0 O M + J q R t t P + T 6 x n 4 + m p + S b G g 7 v 3 E Y 7 t F e V L 8 l 6 3 l T X F w Z D D b U + J D M W v e 3 p A W 1 A r J 7 V s Y 3 P 5 b 6 v m u B Y g C Y 1 J q / o t / K L 1 o O B 5 7 U + T F 5 t w m u s f r d f F + / c H H c K 3 y k / j C X 3 8 K X / z Z Z 7 X v C h i a z 1 o 2 d q J 9 i 5 f X 0 H c s i C w i Y k p X Y S 9 w t b B V R R O 5 H I b 1 2 / P m I r q 7 W c m 3 j r n z I Y y r 3 V I 0 s H R 1 O p L D h d j d W z U f Z j T 6 U M k I V s O r 6 O / o Q 0 e g b j d T o l E L B c T R J j i B u 7 m 5 q Q j G G h L t H X s P 0 P e D U C O F L U y K 7 6 D j R s i G t d q u H j o O B U s Y 7 a i f P x u T w Z G t i K 9 o U S t 7 W 4 E a y m b y o s f b u N i u U C i L Y G k 8 / m / / 9 u / i S 1 / 6 8 d q r O y O y G k N i y Y y B E 2 6 E p i I Y f L i + X K Y 5 2 9 t I K s e f / o h 0 S G M 7 2 l + r E y r 7 0 3 8 X p W M n k N r M w N v t x u 1 X Q / h P f + O / x X z 1 k 7 V v i O / Z 7 s Q / e + n L W L o c x s T T f d j Y m E N X 1 w h W 3 o l i W n z n x 9 s j C N 1 M w O G 3 Y + y E N g 6 4 E j h b S o j f 2 i m C I o m t G d H 4 t q I K 9 / d M a G Z t M p F C q h p C q Z r H U P t x X P 7 W Z W y P P 6 M + + 6 8 F u 3 y o e 4 3 3 g 1 C E r o G I 6 S 2 r q v P d D O N 3 D o J r N y / i o W O N y w / 2 A u v 3 e T x e p Q 3 e C / T 5 L U f k D + E M / 9 v a u x o a C P X V H 6 L d W n u l w U g o 4 u o P / x v w G w 6 7 B 5 W i G T / 7 V 3 5 B v W 8 z 2 R G w a s T 9 8 T / 5 B X S n 3 s S W 9 x n 5 b u P v P f Y K M v I 7 + l M 6 B g J l J Z R o Y t M M J H w Y x F Z G y O g + p E L x i c 0 0 w n M p O a 8 f q e w 6 3 N Z e z H b / 1 6 W h G l o y s 7 m B q T / 6 v x G b n 1 Z a i S l G r 7 / 2 K r 7 + t T / D K y + / V P v W B x P c F 4 l Z 1 a m N H C a 7 7 g 1 x D 4 0 c r z 2 7 M 7 x e H 7 b j 9 Q p I R t D s K r C M W K 3 2 g v Z e I y l I J n 5 v a u 6 x 2 j u t U X j + H 9 a e 1 W A Y 9 D r G T g X R f z K I w Z O u H T I R x W p 9 q U n X 7 A 2 E v M / i Y 4 d 3 L z 9 h Y R c j m Q h O y r 4 2 q / m a x X w F 6 U w S 3 7 n t x p W V B + U S t J 0 N O w Z 8 s I p 5 P P K U a P W n z F g f v D f 1 8 T 9 M a C B U M Z M S X + Q R l D J p N W d x / v w 5 n H n j t N o C 9 N z Z N 1 V J 5 g 8 q X p 5 1 w e q 0 w t v r R H K 5 0 F I b t Q r f N g 7 r R l R N 9 R S f Z j D S 1 4 w z r 7 2 N R L 5 x H R i 3 A I q I W a x I V c h j b W 0 N G 5 t b u y K p B L X b 8 I k x l C r 1 I M m t 5 N e w 9 n Y R 0 6 + v Y O r s N K r t R 3 H L + / + V T 0 w o 2 D p w / k S 9 o p A G E 7 4 z 5 U A 4 d 7 3 2 u h H h 4 g r + 1 d W / j Y c + P a E C N W y T u 0 m K e W X G i X c W j + L 6 y u O 1 d 4 C X b r v k G L w f E 8 a F z P T L g q 4 J l d D c s 7 7 3 m r X v R T S Y f E U h U j G d h N 0 X k M F 5 b 7 I l 3 i + T T 0 e P r 4 y H + o p I L G T g H 3 V L Z 4 v k r 3 1 G j H S U M R m s T z B n x R 9 x m d 9 b W J d b 8 1 h r t f F 0 v P T m V z E 0 1 o P D f U + r 1 9 / 8 1 r f w 6 U 9 9 S j 3 X Q X 8 0 n 8 + p / Y q b w b S j S q Q H w Y f v v H B x / t I q 5 l 0 j Q n z g s / / + r 2 C 7 9 z j O f f r v 1 T 7 V 8 C 8 + / z d q z z T 8 6 n / + H x E c H x D T T c u 0 O L t g V 7 v f f 7 d g N v x z Y 3 n k y y m E L l X h f y g h z y 0 o R 4 q 4 k b 2 7 O o g f Z n x o f C j u e x S p F Q y 5 E 1 i I 8 e k R b U D S d H l Z p K p u w n x s M t c g k S s 5 k d D O u / O t i K K Y l + t Z J 4 b b G + + J 5 s 9 K 4 g o W Z 9 Y w 3 P U A y q 4 w b A 4 r B n 3 1 v E G C W f z N G S j c + N l i Z Y W m d U w 8 X d 9 I b i + 8 d N u x y z R r B Z 1 U h 1 8 4 i U / 9 / F 9 V z x V E I w 6 1 l e 7 p P N G z 4 + v I r J n g 6 T c h n F 1 A c T q I B X s / y v Z 7 l 8 7 2 Q U a D 3 R G K F / A v v 7 O C M 9 P x H R 9 K X 7 5 B T N + + r V 7 z M + N S D c L 4 H l e S 3 m s c l E x E K m 9 W m e m c w G S M g L l v O l a j N p y u + Q J E e j O O x F J r Q t 2 a v o 5 E b h P J / O 6 l K O G N D H r 9 T c s 5 B M y u G P I / i k c f e g L m t p g i U y u Q T B c v a A v v d L B U m N V u x c j j W g h 7 L x T E E q V Z d x A y E T / 7 t f 9 d P R r I V M O 9 n n R 1 W t t V / Y t r q Z I S I t l + B w Y j 9 3 Y p z w c Z j f N Q 0 Q I q p i p S 2 T J G 2 8 1 4 + a X v S K e / p S Y B u V R j d H R M V Z B 9 9 N F H V a 2 + 1 Z U V Z f c / + d T T + O Y 3 v q 6 c 7 v b 2 D l U c p T M Y x E 9 9 + S v v u 8 l n x A n T N j p q V V F 3 / K f a K P z E E Y 0 M u U Q B T n 8 9 b F 7 K l 5 H d K s I 3 6 M T C x n V Y P Z o f R a K 4 1 s f Q c V g L z 8 f j O d h z D j i 7 K e j 3 M p l 4 r t a f x V f E v C 4 W 0 D n a t v P 7 j b k N 9 I 7 3 4 l b I C u v 0 I g 4 9 V 5 / Q f X f D i l j G X K v V d 4 + w 5 3 W / d 3 x 8 M o O 5 0 w k M n L L g b D Q J q w g e i y 0 B r / 8 p b K Y O L h Q / r N h l 8 t U y 9 X d A Z 5 p E M W 7 + T H D N E b d n u V P i 7 P t J K M 6 X s t q X j h M I C w H q 1 6 d I Z R D r z 4 w W U V i J o 3 2 i P o d l B A t m Z t f K S L b N q m q o R r M t u 1 W G q 6 v 1 A G l l z u 2 F b 3 z 9 m / j M 5 z 5 d e 9 W I h b d F i D 0 + q D Z S 4 y 4 V i d z u Q M Z 3 h f t A K A a D m G + Y C C f F a i k h E 3 R g x O P D a T G 7 C 5 V 7 f P 0 f Q D T d Y R V m 1 r O u a p V j a f J x Q S H J x G i V n t P H v 3 p h F v 0 1 c T 9 M v b s B y a Q P E Y 4 V k 7 2 C M n N p 9 s D Z B R s 2 Y h V c X N a E R d o g / c N b 2 y J Y x B c Y s K L X c 0 R t 2 2 K E x V k / b r T p v p u F T z O i C 3 V T k W R a m F 9 E M p y u v V P H y I k B p B N 5 p Z X u O Z n u E 2 6 9 F k U 6 m k Z w q A P d I 9 1 Y 3 + q Q 8 W R C 1 9 J 8 7 R v f 2 2 j U U P E l V D Y v w + T u Q r 7 z s Q a T j 5 s G c D k C l y X M T N 9 W m u v B h x 5 W x F t f W 1 O J s 3 O z M / j U p z + L z 3 7 u 8 + r g x H 8 J k 0 8 P P F A Z k V i J 5 R z 8 Q 5 r J R 9 + j G d z 5 f b I v i 2 S q i P 5 A 3 X l m w 9 Q p t h v J 9 R x 8 f b t D 8 a y t 7 n L v n c O W D Y l 2 6 6 l r t 5 X F F U R u 5 / D w J x v L W B e j Z t j a K y 2 v + Z 7 g P m g o W + o G X j x R r 5 l Y K K c R L Z a x f T W G t T Y t q f d 7 G b s I V S 1 l Y H K 2 A x 4 t L 4 u E O c h m A c 2 b B O j 4 L + V D 0 f Q w E i K z X o K j k 4 s H Y 7 h c 3 V 1 6 T P e p j K b c n d K q j G B d e H 2 t F Q V M X / / e g Y X I n A i m Y Y 8 S V H x Q s / / p 7 3 0 d P / i T X 6 x 9 Q 0 M x Y s Y V 8 T t i 2 f u k n e 4 D o Q K O E o 7 1 b 8 B r 0 1 K W c i W T q k l B A c x K s N n i 9 7 b Z 1 3 h 3 g W G Y O o / u k I l g h x 9 k 5 4 3 3 u k n A / Q L 9 p U v L d q W l S C x 3 n x U W u x n B w x 3 w F 3 e b V 9 Q C Z + b t O 2 T K F m J Y T 0 4 h k 6 s X m W y F 5 E Y a m X B e k Y m D h m g P 7 s 4 Q Y M Q x P p 9 G a r m I j v G A M g u 5 9 S f B 5 4 + 3 S K 5 l 2 z c n + X 7 Q E c 9 b 4 b a 0 I Z H W C v m Q T J w L T B S y G I z t X R z z e w U N v Z V P l L B 0 J o 5 s T Z O 8 + s r L K p L X H C L / s C A q k p 0 F F N m h R n D L y 6 d H d 0 + c Z g s m v D F n R 6 p c g s v e h l y 2 D W 6 n a 4 c o R m Q z W R W s c X e 7 4 B b H m 2 C 0 b r W Q R y h 9 A 0 v x y + o 9 H d l o E Y E x j / L J i F w 2 C 7 + v v q R i 6 P g g 3 v x O Y 1 H I 7 d U w X N a 9 f c A P K t 5 Z c 2 M 7 1 b k T I G J G R s D h R u n Q 7 i T k R w Y K u + b y P s x o I B R r A D D F L D q f V R E 8 b m X z L / 7 F r + M 3 / s 2 / w s / 8 9 1 / B m 2 f e q H 3 z 4 G A 0 8 L 9 0 s I K g x q L 5 Q f j 6 3 S h v 1 O f X j M g V T X h 7 z o W N j Q 2 c O K q V w O J y l W a w o q v a E V C 0 i I J w L p N J Y 4 C b T M O K D k d 9 i X 1 q N Q 9 P V 4 1 0 4 t w l u R F 2 U 3 0 F 5 v b 1 j 3 f i j 3 / r q y p 1 h 0 i G q w j 6 d p P 5 g 4 5 o x o z 1 D O 9 X m 3 J I F c L S P F W k Z C w 0 g 0 v j l w y J z N y V / 8 O M B h 8 q F y 0 h u V m A v 8 8 B h / / e z B l s b W h V W N f y w f d 9 H q o V u n 1 l P N y n d e z 5 q 0 U k H b v D 2 / S n 2 C h G D y O b y 8 B u c + w s t j w o m h c 0 G p E O Z + E J 1 o M g 4 f A W O j u D W L s R w t s 3 L q C Q y + M z X / g M z q w G Y L 7 L 8 x 4 I 9 8 G H M m L c f U 6 t N P G 7 u l C M 2 Z E O B r C 0 v U c 1 q h r 8 T v H Z P y Q R z V Z o u H J n u x V d R 9 z 3 j E w f R G w m 6 r f c V 5 u 0 b c Z K z I r 4 b H 0 7 H c L l d O + Q a W O j X v t 8 L y R C a c Q X s s p 3 a g V O R 7 x b j O H K T U 3 g r G e S y N d 2 C x l 4 o B e f / 8 H P 4 4 d + 8 o d w 4 + r N R m Z / i D C X e R o R 0 4 M o u r c x c K Q L t t k 7 F + n 5 M J M J A P 4 f j t L 6 g 7 8 h o B k A A A A A S U V O R K 5 C Y I I = < / 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 N a m e = " O t h e r   C e l l   M a t e r i a l s "   G u i d = " 6 9 0 b 5 f 0 1 - 3 e f 0 - 4 b 8 b - a 9 8 1 - 5 a 0 5 3 5 a b 9 f 0 c "   R e v = " 9 "   R e v G u i d = " 6 4 5 0 3 8 f 7 - 6 c 9 c - 4 9 c a - a 7 2 7 - 3 a 1 c e 4 a 8 6 4 9 1 "   V i s i b l e = " t r u e "   I n s t O n l y = " f a l s e " & g t ; & l t ; G e o V i s   V i s i b l e = " t r u e "   L a y e r C o l o r S e t = " f a l s e "   R e g i o n S h a d i n g M o d e S e t = " f a l s e "   R e g i o n S h a d i n g M o d e = " G l o b a l "   T T T e m p l a t e = " T w o C o l u m n "   V i s u a l T y p e = " P i e C h a r t "   N u l l s = " t r u e "   Z e r o s = " t r u e "   N e g a t i v e s = " f a l s e "   H e a t M a p B l e n d M o d e = " A d d "   V i s u a l S h a p e = " S q u a r e "   L a y e r S h a p e S e t = " f a l s e "   L a y e r S h a p e = " I n v e r t e d P y r a m i d "   H i d d e n M e a s u r e = " t r u 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3 3 & l t ; / C o l o r I n d e x & g t ; & l t ; C o l o r I n d e x & g t ; 3 4 & l t ; / C o l o r I n d e x & g t ; & l t ; C o l o r I n d e x & g t ; 3 5 & l t ; / C o l o r I n d e x & g t ; & l t ; C o l o r I n d e x & g t ; 3 6 & l t ; / C o l o r I n d e x & g t ; & l t ; C o l o r I n d e x & g t ; 3 7 & l t ; / C o l o r I n d e x & g t ; & l t ; C o l o r I n d e x & g t ; 3 8 & l t ; / C o l o r I n d e x & g t ; & l t ; C o l o r I n d e x & g t ; 3 9 & l t ; / C o l o r I n d e x & g t ; & l t ; C o l o r I n d e x & g t ; 4 0 & l t ; / C o l o r I n d e x & g t ; & l t ; C o l o r I n d e x & g t ; 4 1 & l t ; / C o l o r I n d e x & g t ; & l t ; C o l o r I n d e x & g t ; 4 2 & l t ; / C o l o r I n d e x & g t ; & l t ; C o l o r I n d e x & g t ; 4 3 & l t ; / C o l o r I n d e x & g t ; & l t ; C o l o r I n d e x & g t ; 4 4 & l t ; / C o l o r I n d e x & g t ; & l t ; C o l o r I n d e x & g t ; 4 5 & l t ; / C o l o r I n d e x & g t ; & l t ; C o l o r I n d e x & g t ; 4 6 & l t ; / C o l o r I n d e x & g t ; & l t ; C o l o r I n d e x & g t ; 4 7 & l t ; / C o l o r I n d e x & g t ; & l t ; C o l o r I n d e x & g t ; 4 8 & l t ; / C o l o r I n d e x & g t ; & l t ; C o l o r I n d e x & g t ; 4 9 & l t ; / C o l o r I n d e x & g t ; & l t ; C o l o r I n d e x & g t ; 5 0 & 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 D a t a T y p e = " D o u b l e "   M o d e l Q u e r y N a m e = " ' O t h e r ' [ L a t i t u d e ] " & g t ; & l t ; T a b l e   M o d e l N a m e = " O t h e r "   N a m e I n S o u r c e = " O t h e r "   V i s i b l e = " t r u e "   L a s t R e f r e s h = " 0 0 0 1 - 0 1 - 0 1 T 0 0 : 0 0 : 0 0 "   / & g t ; & l t ; / G e o C o l u m n & g t ; & l t ; G e o C o l u m n   N a m e = " L o n g i t u d e "   V i s i b l e = " t r u e "   D a t a T y p e = " S t r i n g "   M o d e l Q u e r y N a m e = " ' O t h e r ' [ L o n g i t u d e ] " & g t ; & l t ; T a b l e   M o d e l N a m e = " O t h e r "   N a m e I n S o u r c e = " O t h e r "   V i s i b l e = " t r u e "   L a s t R e f r e s h = " 0 0 0 1 - 0 1 - 0 1 T 0 0 : 0 0 : 0 0 "   / & g t ; & l t ; / G e o C o l u m n & g t ; & l t ; / G e o C o l u m n s & g t ; & l t ; L a t i t u d e   N a m e = " L a t i t u d e "   V i s i b l e = " t r u e "   D a t a T y p e = " D o u b l e "   M o d e l Q u e r y N a m e = " ' O t h e r ' [ L a t i t u d e ] " & g t ; & l t ; T a b l e   M o d e l N a m e = " O t h e r "   N a m e I n S o u r c e = " O t h e r "   V i s i b l e = " t r u e "   L a s t R e f r e s h = " 0 0 0 1 - 0 1 - 0 1 T 0 0 : 0 0 : 0 0 "   / & g t ; & l t ; / L a t i t u d e & g t ; & l t ; L o n g i t u d e   N a m e = " L o n g i t u d e "   V i s i b l e = " t r u e "   D a t a T y p e = " S t r i n g "   M o d e l Q u e r y N a m e = " ' O t h e r ' [ L o n g i t u d e ] " & g t ; & l t ; T a b l e   M o d e l N a m e = " O t h e r "   N a m e I n S o u r c e = " O t h e r "   V i s i b l e = " t r u e "   L a s t R e f r e s h = " 0 0 0 1 - 0 1 - 0 1 T 0 0 : 0 0 : 0 0 "   / & g t ; & l t ; / L o n g i t u d e & g t ; & l t ; I s X Y C o o r d s & g t ; f a l s e & l t ; / I s X Y C o o r d s & g t ; & l t ; / L a t L o n g & g t ; & l t ; M e a s u r e s & g t ; & l t ; M e a s u r e   N a m e = " P r o d u c t "   V i s i b l e = " t r u e "   D a t a T y p e = " S t r i n g "   M o d e l Q u e r y N a m e = " ' O t h e r ' [ P r o d u c t ] " & g t ; & l t ; T a b l e   M o d e l N a m e = " O t h e r "   N a m e I n S o u r c e = " O t h e r "   V i s i b l e = " t r u e "   L a s t R e f r e s h = " 0 0 0 1 - 0 1 - 0 1 T 0 0 : 0 0 : 0 0 "   / & g t ; & l t ; / M e a s u r e & g t ; & l t ; / M e a s u r e s & g t ; & l t ; M e a s u r e A F s & g t ; & l t ; A g g r e g a t i o n F u n c t i o n & g t ; C o u n t & l t ; / A g g r e g a t i o n F u n c t i o n & g t ; & l t ; / M e a s u r e A F s & g t ; & l t ; C a t e g o r y   N a m e = " P r o d u c t "   V i s i b l e = " t r u e "   D a t a T y p e = " S t r i n g "   M o d e l Q u e r y N a m e = " ' O t h e r ' [ P r o d u c t ] " & g t ; & l t ; T a b l e   M o d e l N a m e = " O t h e r "   N a m e I n S o u r c e = " O t h e r "   V i s i b l e = " t r u e "   L a s t R e f r e s h = " 0 0 0 1 - 0 1 - 0 1 T 0 0 : 0 0 : 0 0 "   / & g t ; & l t ; / C a t e g o r y & g t ; & l t ; C o l o r A F & g t ; N o n e & l t ; / C o l o r A F & g t ; & l t ; C h o s e n F i e l d s   / & g t ; & l t ; C h u n k B y & g t ; N o n e & l t ; / C h u n k B y & g t ; & l t ; C h o s e n G e o M a p p i n g s & g t ; & l t ; G e o M a p p i n g T y p e & g t ; L o n g i t u d e & l t ; / G e o M a p p i n g T y p e & g t ; & l t ; G e o M a p p i n g T y p e & g t ; L a t i t u d e & l t ; / G e o M a p p i n g T y p e & g t ; & l t ; / C h o s e n G e o M a p p i n g s & g t ; & l t ; F i l t e r & g t ; & l t ; F C s   / & g t ; & l t ; / F i l t e r & g t ; & l t ; / G e o F i e l d W e l l D e f i n i t i o n & g t ; & l t ; P r o p e r t i e s   / & g t ; & l t ; C h a r t V i s u a l i z a t i o n s   / & g t ; & l t ; T T s & g t ; & l t ; T T   A F = " N o n e " & g t ; & l t ; M e a s u r e   N a m e = " C o m p a n y "   V i s i b l e = " t r u e "   D a t a T y p e = " S t r i n g "   M o d e l Q u e r y N a m e = " ' O t h e r ' [ C o m p a n y ] " & g t ; & l t ; T a b l e   M o d e l N a m e = " O t h e r "   N a m e I n S o u r c e = " O t h e r "   V i s i b l e = " t r u e "   L a s t R e f r e s h = " 0 0 0 1 - 0 1 - 0 1 T 0 0 : 0 0 : 0 0 "   / & g t ; & l t ; / M e a s u r e & g t ; & l t ; / T T & g t ; & l t ; T T   A F = " N o n e " & g t ; & l t ; M e a s u r e   N a m e = " S t a t u s "   V i s i b l e = " t r u e "   D a t a T y p e = " S t r i n g "   M o d e l Q u e r y N a m e = " ' O t h e r ' [ S t a t u s ] " & g t ; & l t ; T a b l e   M o d e l N a m e = " O t h e r "   N a m e I n S o u r c e = " O t h e r "   V i s i b l e = " t r u e "   L a s t R e f r e s h = " 0 0 0 1 - 0 1 - 0 1 T 0 0 : 0 0 : 0 0 "   / & g t ; & l t ; / M e a s u r e & g t ; & l t ; / T T & g t ; & l t ; T T   A F = " N o n e " & g t ; & l t ; M e a s u r e   N a m e = " F a c i l i t y   N a m e "   V i s i b l e = " t r u e "   D a t a T y p e = " S t r i n g "   M o d e l Q u e r y N a m e = " ' O t h e r ' [ F a c i l i t y   N a m e ] " & g t ; & l t ; T a b l e   M o d e l N a m e = " O t h e r "   N a m e I n S o u r c e = " O t h e r "   V i s i b l e = " t r u e "   L a s t R e f r e s h = " 0 0 0 1 - 0 1 - 0 1 T 0 0 : 0 0 : 0 0 "   / & g t ; & l t ; / M e a s u r e & g t ; & l t ; / T T & g t ; & l t ; T T   A F = " N o n e " & g t ; & l t ; M e a s u r e   N a m e = " P r o d u c t "   V i s i b l e = " t r u e "   D a t a T y p e = " S t r i n g "   M o d e l Q u e r y N a m e = " ' O t h e r ' [ P r o d u c t ] " & g t ; & l t ; T a b l e   M o d e l N a m e = " O t h e r "   N a m e I n S o u r c e = " O t h e r "   V i s i b l e = " t r u e "   L a s t R e f r e s h = " 0 0 0 1 - 0 1 - 0 1 T 0 0 : 0 0 : 0 0 "   / & g t ; & l t ; / M e a s u r e & g t ; & l t ; / T T & g t ; & l t ; T T   A F = " S u m " & g t ; & l t ; M e a s u r e   N a m e = " P r o d u c t i o n   C a p a c i t y "   V i s i b l e = " t r u e "   D a t a T y p e = " D o u b l e "   M o d e l Q u e r y N a m e = " ' O t h e r ' [ P r o d u c t i o n   C a p a c i t y ] " & g t ; & l t ; T a b l e   M o d e l N a m e = " O t h e r "   N a m e I n S o u r c e = " O t h e r "   V i s i b l e = " t r u e "   L a s t R e f r e s h = " 0 0 0 1 - 0 1 - 0 1 T 0 0 : 0 0 : 0 0 "   / & g t ; & l t ; / M e a s u r e & g t ; & l t ; / T T & g t ; & l t ; T T   A F = " N o n e " & g t ; & l t ; M e a s u r e   N a m e = " P r o d u c t i o n   U n i t s "   V i s i b l e = " t r u e "   D a t a T y p e = " S t r i n g "   M o d e l Q u e r y N a m e = " ' O t h e r ' [ P r o d u c t i o n   U n i t s ] " & g t ; & l t ; T a b l e   M o d e l N a m e = " O t h e r "   N a m e I n S o u r c e = " O t h e r "   V i s i b l e = " t r u e "   L a s t R e f r e s h = " 0 0 0 1 - 0 1 - 0 1 T 0 0 : 0 0 : 0 0 "   / & g t ; & l t ; / M e a s u r e & g t ; & l t ; / T T & g t ; & l t ; / T T s & g t ; & l t ; O p a c i t y F a c t o r s & g t ; & l t ; O p a c i t y F a c t o r & g t ; 1 & l t ; / O p a c i t y F a c t o r & g t ; & l t ; O p a c i t y F a c t o r & g t ; 1 & l t ; / O p a c i t y F a c t o r & g t ; & l t ; O p a c i t y F a c t o r & g t ; 1 & l t ; / O p a c i t y F a c t o r & g t ; & l t ; O p a c i t y F a c t o r & g t ; 1 & l t ; / O p a c i t y F a c t o r & g t ; & l t ; / O p a c i t y F a c t o r s & g t ; & l t ; D a t a S c a l e s & g t ; & l t ; D a t a S c a l e & g t ; 1 & l t ; / D a t a S c a l e & g t ; & l t ; D a t a S c a l e & g t ; 0 . 5 & l t ; / D a t a S c a l e & g t ; & l t ; D a t a S c a l e & g t ; 1 & l t ; / D a t a S c a l e & g t ; & l t ; D a t a S c a l e & g t ; 0 & l t ; / D a t a S c a l e & g t ; & l t ; / D a t a S c a l e s & g t ; & l t ; D i m n S c a l e s & g t ; & l t ; D i m n S c a l e & g t ; 1 & l t ; / D i m n S c a l e & g t ; & l t ; D i m n S c a l e & g t ; 0 . 5 & l t ; / D i m n S c a l e & g t ; & l t ; D i m n S c a l e & g t ; 1 & l t ; / D i m n S c a l e & g t ; & l t ; D i m n S c a l e & g t ; 1 & l t ; / D i m n S c a l e & g t ; & l t ; / D i m n S c a l e s & g t ; & l t ; / G e o V i s & g t ; & l t ; / L a y e r D e f i n i t i o n & g t ; & l t ; / L a y e r D e f i n i t i o n s & g t ; & l t ; D e c o r a t o r s & g t ; & l t ; D e c o r a t o r & g t ; & l t ; X & g t ; 2 & l t ; / X & g t ; & l t ; Y & g t ; 4 6 9 & l t ; / Y & g t ; & l t ; D i s t a n c e T o N e a r e s t C o r n e r X & g t ; 2 & l t ; / D i s t a n c e T o N e a r e s t C o r n e r X & g t ; & l t ; D i s t a n c e T o N e a r e s t C o r n e r Y & g t ; 4 1 & l t ; / D i s t a n c e T o N e a r e s t C o r n e r Y & g t ; & l t ; Z O r d e r & g t ; 0 & l t ; / Z O r d e r & g t ; & l t ; W i d t h & g t ; 1 7 1 & l t ; / W i d t h & g t ; & l t ; H e i g h t & g t ; 3 9 6 & l t ; / H e i g h t & g t ; & l t ; A c t u a l W i d t h & g t ; 1 7 1 & l t ; / A c t u a l W i d t h & g t ; & l t ; A c t u a l H e i g h t & g t ; 3 9 6 & l t ; / A c t u a l H e i g h t & g t ; & l t ; I s V i s i b l e & g t ; t r u e & l t ; / I s V i s i b l e & g t ; & l t ; S e t F o c u s O n L o a d V i e w & g t ; f a l s e & l t ; / S e t F o c u s O n L o a d V i e w & g t ; & l t ; L e g e n d   D i s p l a y L e g e n d T i t l e = " t r u e " & g t ; & l t ; B a c k g r o u n d C o l o r & g t ; & l t ; R & g t ; 1 & l t ; / R & g t ; & l t ; G & g t ; 1 & l t ; / G & g t ; & l t ; B & g t ; 1 & l t ; / B & g t ; & l t ; A & g t ; 0 . 9 0 1 9 6 0 8 & l t ; / A & g t ; & l t ; / B a c k g r o u n d C o l o r & g t ; & l t ; L a y e r F o r m a t & g t ; & l t ; F o r m a t T y p e & g t ; S t a t i c & l t ; / F o r m a t T y p 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1 & 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0 & l t ; / M i n M a x F o n t S i z e & g t ; & l t ; S w a t c h S i z e & g t ; 1 5 & l t ; / S w a t c h S i z e & g t ; & l t ; G r a d i e n t S w a t c h S i z e & g t ; 1 1 & l t ; / G r a d i e n t S w a t c h S i z e & g t ; & l t ; L a y e r I d & g t ; 6 9 0 b 5 f 0 1 - 3 e f 0 - 4 b 8 b - a 9 8 1 - 5 a 0 5 3 5 a b 9 f 0 c & l t ; / L a y e r I d & g t ; & l t ; R a w H e a t M a p M i n & g t ; 0 & l t ; / R a w H e a t M a p M i n & g t ; & l t ; R a w H e a t M a p M a x & g t ; 0 & l t ; / R a w H e a t M a p M a x & g t ; & l t ; M i n i m u m & g t ; 1 & l t ; / M i n i m u m & g t ; & l t ; M a x i m u m & g t ; 2 & l t ; / M a x i m u m & g t ; & l t ; / L e g e n d & g t ; & l t ; D o c k & g t ; B o t t o m L e f t & l t ; / D o c k & g t ; & l t ; / D e c o r a t o r & g t ; & l t ; / D e c o r a t o r s & g t ; & l t ; / S e r i a l i z e d L a y e r M a n a g e r & g t ; < / L a y e r s C o n t e n t > < / S c e n e > < S c e n e   N a m e = " C e l l s   a n d   E l e c t r o d e s "   C u s t o m M a p G u i d = " 0 0 0 0 0 0 0 0 - 0 0 0 0 - 0 0 0 0 - 0 0 0 0 - 0 0 0 0 0 0 0 0 0 0 0 0 "   C u s t o m M a p I d = " 0 0 0 0 0 0 0 0 - 0 0 0 0 - 0 0 0 0 - 0 0 0 0 - 0 0 0 0 0 0 0 0 0 0 0 0 "   S c e n e I d = " 5 c 8 4 7 c d e - e 8 b 0 - 4 2 8 e - a 6 d 3 - 1 4 9 b 9 2 5 c 2 7 a e " > < T r a n s i t i o n > M o v e T o < / T r a n s i t i o n > < E f f e c t > S t a t i o n < / E f f e c t > < T h e m e > B i n g R o a d < / T h e m e > < T h e m e W i t h L a b e l > f a l s e < / T h e m e W i t h L a b e l > < F l a t M o d e E n a b l e d > t r u e < / F l a t M o d e E n a b l e d > < D u r a t i o n > 1 0 0 0 0 0 0 0 0 < / D u r a t i o n > < T r a n s i t i o n D u r a t i o n > 3 0 0 0 0 0 0 0 < / T r a n s i t i o n D u r a t i o n > < S p e e d > 0 . 5 < / S p e e d > < F r a m e > < C a m e r a > < L a t i t u d e > 3 9 . 3 5 3 8 6 2 3 8 8 5 3 3 3 7 9 < / L a t i t u d e > < L o n g i t u d e > - 9 4 . 5 8 7 1 9 6 1 7 1 1 1 5 2 1 < / L o n g i t u d e > < R o t a t i o n > 0 < / R o t a t i o n > < P i v o t A n g l e > 0 < / P i v o t A n g l e > < D i s t a n c e > 0 . 8 9 8 9 9 1 2 8 7 0 5 7 1 6 5 4 7 < / D i s t a n c e > < / C a m e r a > < I m a g e > i V B O R w 0 K G g o A A A A N S U h E U g A A A N Q A A A B 1 C A Y A A A A 2 n s 9 T A A A A A X N S R 0 I A r s 4 c 6 Q A A A A R n Q U 1 B A A C x j w v 8 Y Q U A A A A J c E h Z c w A A A m I A A A J i A W y J d J c A A I T 4 S U R B V H h e 7 f 0 H m G R X c h 0 I n / T e V F W W 9 6 Y 9 2 g B o N B r e z J A z H J E U / S 4 p u q X V U i K p E a m l t K S 4 u 9 K 3 y 5 U o i Z J W / 0 o k J c r w E 8 1 o L G e G H A M z Q K P R v h v t X X l f m V m V 3 r u N c 1 + + S l N Z 1 d U Y g A K G / + k v u 9 K 8 f P n e v T c i T s S N G 9 c Q 3 Q h W 0 I R c 0 Q C b e c v b Q N N b q b w B L q v 2 Z n Q u B f + w S x 1 i U O 8 A h X I W F q M d i e U M P H 0 O x L N G e O 1 l 9 V m 2 Y E A w a c R Q W w m p V A Y u l 0 O 9 v x 2 m L y 5 h 7 H h / 9 d X u U C q X Y D K a q q + 2 I r 6 Y R s x T w K D P h 4 p c e G o 1 A 3 f v 1 u v Q b 1 u / r 2 Z U 5 F 8 k t 4 g 2 6 w A M B g M W k 1 c x 4 D 6 q P j s 1 b U W v t 4 S 1 h A n P j O b V e w s x E 3 o 9 Z Z i N 8 k 0 5 + W u T N n X u l / Z k E c n O q 3 O k C h F 1 L M 9 T L B u k T 4 C 0 t J n T U t l s 8 3 L 1 w o z y 5 e s r F h R K w G M D B f V e L F u G 3 Z K B z e R C s Z K X 3 7 K q 9 4 k b c u y e r q J 8 p t 9 Z D X x n K m z B R E A 7 z 0 6 Y f M B x v C b e d z M + u j d b f f Z g Z A p G 3 F w 1 4 / i g 1 n b 5 k g H W F t e 9 E 1 6 f t O O l C e 0 3 7 w Y t 2 N d V w G L U h E 5 3 W T u X t F 8 q b 4 T b q o 3 N V g g G Q 8 h k M h g a G l T 9 s x 2 M 1 b 8 N a B a m q y u x 6 r N G O K R z d R i r n a z / V H I l h X J a a 0 w K E 6 E L E 2 G X 7 1 Y S C f W c w l T h y N o B z X I R j V f P J V + r y M j K J f N I B 2 V E 1 a F c a t 1 A J R l 5 i e U 8 v A N O J U w Z G R N s o 1 y y 9 e D Q 7 m n r u V Z S 8 + q v Q f 6 1 2 w b V 8 2 Y 8 N 5 b H W E c J j 8 p A p 3 B R m N i J F C a C v 8 t b f 2 k i h 6 l 1 i w x y r y i C I t J 5 r / q c 4 L E U o k 5 X e V O Y C H 6 X w k S w L 3 R h I n x 2 o x I m o l 6 Y i C w V p l z D p U W r + u 1 6 z K 6 b l Z A 0 v b 0 F q Z z h g U J 3 u L f x 8 5 d F Y R A b q Z b D T u 7 f X H 1 W g 8 N S V s J E 4 S W K 2 4 / 5 b d H n L U q b a s 8 p T N e W r e g R J X d q W h S Z t B + b 0 L W D M B F d X Z 0 Y H h 6 S 4 6 s N v g 2 2 3 F k w 0 f g W f 6 Z S K W I x c X V T I + r Q O 5 M o Z h s H c y E j g u n W G q E e S b F q O m T o q L / s 1 J w o 5 F Q o r Q S k G b 6 5 n 8 D R 9 v 9 V / d 2 Y j W F j K g F z N q M 0 L V v D I B d i c 1 v h 7 N K k j u d J r m Q R n U 2 q 1 8 0 w W U w i 5 L V B t h z X O r J j j x e x O b m G K n K i D X U Y m p q K V q n X N V R 9 p Y H v E b p 1 I s I y e N h O t C y 0 / H 2 e E r p F M + q o S A t / d G 8 O r 9 6 3 y W A 2 w W V p Q 8 A x C q c 1 r j 6 n t d M f P H 8 s q 1 0 T 2 0 y / u r m I C V 0 y Q B 6 E d G F D l E d M D d C S W L 1 + X 1 F p f O J 2 0 C w W z o D R D j G F g t q d b w X H g c v W o q N 2 g M 9 R V u 1 A 6 2 Q R h c 1 r X p e 2 i W W M u C N W Y y M t b M V f V G 0 U T N a 0 J y 0 z L V 2 n u 4 S S / O T V J a v W 7 w J e w c 3 q 8 + X 4 V k t Y r N 7 b s L A g U 1 3 3 H e m j x Q b 8 c k 0 6 6 u + 3 e Z w / D L Y I V J d Q k X r w g H b X m n q + F N 9 y u H S Q d i n t o z W N S p g c 2 v t 3 1 r Q b n o 9 q g 9 Z d 1 b D J 5 Q L a h j z q e Y g a y 5 y H q 9 O J Q r a I + 2 + G Z M B U k E 1 n s X b n h j p G x 6 j h l 9 A + 7 o G 7 y 4 V H R A M m R F M 2 g + d x 9 9 r h H X Z W 3 9 k Z 4 z K I U h q j g E + + U 8 p r g 7 M V J d J B q 9 S M u 6 v 6 8 b X v B c S q v H r P p p 6 / M J 4 X + q E 9 1 6 E L 6 o G + e 2 K 1 C 9 W B Y W g Q S o J W h r + Z F o W 0 m l x W N J G g x u a A 8 U q 7 c i B c X a 4 p M V L y t 2 Z s m 3 2 0 k V 1 A t p R U 2 t o o V q 9 H + l p n I w e E A l q q 9 8 v B 3 Y y C f E c f a P W K d C e Q g l K A + D j Y X b N W 5 Y p B X X O H t A 0 F b b 9 Y D S U s Y j l 4 P V 0 i P D r W U y Z l 6 X z C b m 6 u W v H U S A 5 + Z x l R U S y v 3 7 e r + 1 g U q 9 / X Q q G Y q / d D N l S P N 6 f s C I m 7 k R f h b Y X t 7 q 8 6 L H a E k Q O S n b S T K R 3 w 7 l O d a T B d q b 5 T A 6 k G / 6 1 P a h p V R y m j 3 c R + a U j S A 9 K W 1 E o B 6 / f j i A s d d P f V O r 5 L N H b M U P V d b E V 0 P m Z E W f w f u 9 O O 3 o l O 7 f 0 6 1 F s e j 2 j K W d F 2 O n T T z s 5 P 5 C 3 q v q Z E 8 1 O z c 7 C y 4 3 R w c O l w i c H K F j U K m g l r L X d r b S s F I W h V W m E s U J V K a a t 6 f E Q s E M E B + 7 J Q u 6 h o 5 W b c X t 4 r f q V l c 2 D k S z n 0 u 4 6 o 5 4 T D 1 K 4 G e q + 3 L N S v D x / Z o 5 2 T m l Y H f 3 V M l M M b U z b l n 1 r k s 0 M 9 H K x B x T C I S K a I Z K 6 s j g 1 V L U H 9 c A v L 9 9 p l w D Z j V d p u t 4 J E c F w J E d h E O K W 1 L U H q f z 9 s b r A E P n t F D f D r o h D 4 v t Z X 4 j N W F T D / P 9 S T V x Z s W Q T o 4 r x N K G 5 e K F w R A 7 5 d j P Q 6 P D + e R T x n x N O j W h s + C P T 9 i d u r t T G 7 H Y z n 5 m w 4 L x f H g U g O u y Q X q 0 O / X 6 P B h H 7 P k U 2 t q T f E m j Q + h Y n C 1 j H h Q + h 2 D P F g W u j J N T i 7 t c F Y S B W Q n o 7 C H o 3 D 1 W t R t M o W c K v P d C y l r q N b t C U p R 7 k s m r h k x k r m p v q s b O 5 W f 3 W E + n 4 f m Q 4 v Z m b z i K 0 k F f U Z E W 0 3 H y 0 L n S w o 0 8 7 r Y + e X K 0 Y 1 4 M b F h 2 G H c b C a 6 g a F 3 a R d x y 1 x e g m 7 W b O Y b q G D i Y W c a O 2 C o m y E R u e 0 G 2 + m f z o S i R p d 3 A 6 0 G B c X H t w x F p N V 2 u W a X L 9 m i R w W z + Z A v x d q L e i k 9 1 Q w x / r z y k 9 h O 7 S J B Y j m l t X n a 7 E R W M 1 R e b 2 k h C 5 Q t Q R s E t 3 S B 6 p 0 N F 9 u p M u 7 H b S 0 P h S K + m B E K D 0 l F s m N h a j 2 H n 9 p T 6 C o + k i 3 E h F R F q R g X n n Q e m h 9 V d m k Z e o a Z W C T o i Z F G M b l + / x s J y F / Q y x R R o w F A 2 D N o B L X 8 Y 5 Y R h 3 r L a y z T o u P 9 u / s M x K G z 5 y L V 5 z i + N n F 1 I 4 F O P B q P 6 R 4 e v 2 1 a O N p R + S K K S y e S 2 L 0 y U 6 h b 6 U G P 2 p F K G P F d A 1 9 r k e q 7 2 i n b N U m M 3 N T 8 F I o 5 S I 6 H C P y V w Q m l F F U r x 6 k h v l 1 8 a E C 1 T e q o C C 0 O S h g d W q y D o V y T j r D 1 i B g 9 S j y 8 4 p F 6 F 8 Z F o c 2 g B n 8 I O i z E b o y 0 T E 7 P 4 + R o U a / q h n 8 z q v 3 7 N j X X c R g 3 S B 9 R W h h r 0 8 G l K 2 E Q b / W B 3 q 0 k N + 5 J X S H 1 k Y H L S 8 H H i 0 W w Q F p E 7 Z A X 4 2 X S Z o X E U v o t p Y Q y d 9 G K t s m b Z H H k G 8 E 8 c I N 2 I 2 P o G 1 T Q C 3 Y 2 1 n A R m Y O 7 Y 5 h 9 d 7 D g r S L Q h c X J u A V 5 V U P M g F d e Z E N 6 V a H m B d 2 w U i v D t J U N m 9 9 w C v G 6 L B N r G q 1 q W + J p T h Y 1 x b 1 q B + z O T k k V T C J I q q d / 6 w Y k J P D u Y b j k q J M 3 H U + I Z / V e v X h Y B w P F I S X 5 l U U i t G u t 2 d E O 4 s G e F X 4 K X 9 w d T N I I Q O 3 3 K i B y c m J e r p o M 7 v Q N m q D U U y D L k y R D M P A G 6 r z 6 4 W J a L 5 w D h 6 G N E e H x 8 V B b 9 e E i T A Y k Y n o l I p + l y Y o b O x 5 s a C Z S G M o l t q r X K 5 d G A d n P S y i + W O z M a R X h W 7 O Z R F b r m n k y K z Q k 4 Q b m W A Z + Y g o g s v S O Y m c E i Q + 4 k t J x O U 7 u a D 8 / m L t e 0 7 H z q F / Q h f A u 0 I n d U t P c J C N d x S U M F 1 e t C i f J V t w q r a d X r d s C l N Y B C c n 4 4 O O + p L Q I v Y P z 0 P f i c J E c E A y G k i H P l m 6 K t Z O n H B 5 d L t H 4 J K B 2 e s + u C l M B I X p 7 K w V D n O 1 r b c B G U Q r R K V / K U y 8 F l q P e s x H s 5 v C R G S q F k m 3 V v X C R L D L 6 o W J o N A l 8 9 p 5 e a 9 s k 8 Y j a p i s i x T a Z P j V C x O h u w R U A D p 0 Y S J N J i h s 7 x a b 8 1 D p Q k Q 6 p E 2 9 O S 3 8 l t S P D u O R P q 0 j G R W i C d Z B m t b v O l x 9 V U O z 1 t 4 O N K 0 d L b h 6 M 2 K x G H w + n 3 q e T x d h d W 6 l O / r c Q i 6 R R z q U R 7 H b q 0 L M 2 X w O d m t j E I C I z m b g G x K F U b U 0 O t j Y q V I C X q F X D w P e s 7 n k F c W x B K + 7 M T j T C l d F G M g I 9 n V q E T W C A k S f h 6 h U S o j l V 8 U H X I f N e E z u p S g C Z E V Z B r R H + o Q U l q C 2 X x F q R W t E h 3 m 0 v a g G X I e z g q B Y a K t 5 A b P r / e j x 3 4 H Z Y E H A O a 6 + 9 4 p Y S K v 8 / v N j u / M h d g N G 6 z h e m p E v Z W E 1 2 a u v W o N h f L b H 1 S V L S 1 r V b N U o X D v N G W 0 H n u G N S Z s S Y i q c b k + j s O n W 9 Z T Q 8 g 6 5 l 1 a R w 3 p Q K Z E Z 1 M M Y S W u D i s K U E 9 N M x z w u F 8 y Q M S / g Z t U R m 6 t q F E J p + 9 r 9 N W D 6 9 H r 1 m Y Z 6 L a x D 6 / S y U I 2 M e q 1 z 1 F a I i E D l S y n 1 X A l T i / N R m F Z E O 8 a l 4 w p d X v j E k K X C G e Q T 4 r + F s 0 g s y 2 M x p 4 S N t M 0 / 4 t g i T A T 9 L w r T d p p 4 O 1 C B l E w J V M R Y x e Y b f Y 9 6 l E W 1 8 n r 2 W B I Y N D Q e F 8 / P V p / J + c T i 0 q I b R I F 1 i W K 4 G 7 T i c G 8 R x 4 R F U J h 0 L a 9 Z N S 0 6 R 1 3 X 5 q g o X 5 H X v x g x Y z k 6 L N b K g h 7 X / k 1 h W o 6 Z 8 b g 4 8 / R d 9 O j f 7 W o k 9 p u B H m i h Y N W j l T D p Y y J R n Q L Q o 6 k U J t 1 n 1 c F j 6 4 V p O W H e l T C 1 s j L 8 t R c n c u r e p z d q 4 5 k K m a A w 0 e / K S b s 8 S J i I Z m E i D F + / E q 1 0 i w O o m 1 5 G g w Y 8 R 1 G U l 9 + Q k 3 P g H x C 6 w R / R / S u d P g U c 4 5 v m n F Q k Q I v D G 6 k b j 6 / d t y l K 2 W z G l 1 M 3 4 T D s R 6 p 8 Q 0 z D Y 1 u c X k b S 6 P y n k k m 4 3 P S b t J P m 0 w U U 4 w Y U / F a 4 z e I f r G Z g l m s z W Q 1 w d J g V 1 e S D K B Q L s J g f f r D s 1 n r S M i 0 l r 6 H f f U S u T h S Q 9 C I n / t K r t B Q F e W 2 E q 8 u y S R V b g U K 2 I R b T 7 X P B 3 h T Q 1 H 0 o 9 k V s R a y z W S y K 0 Y h S u g w x Y m r Q e P p s S B s t 8 r Y B C x G j W L 2 S + E L S F t L e + h R F r T / o v z m E 4 p Q V r W / O W K C A W Y x i b R 8 8 l r a A U U B O l j b 7 I w / C O 0 t W G V d i k Y W 6 M 4 z e L + N A b y o y B n 3 + S P d 5 b o n w 1 4 f g H x Y X 5 j m Z W 1 F T L p U K 2 6 n W z / S v e P 0 7 g d N K R 3 p F M c t z R k m v 1 U 1 T E I Z P n 4 1 X a P 7 I o / 0 i M C v p q / K D R h k k h x U 1 4 A 3 x x h j / j + V v I p I 4 o v h 8 W X r U a D C r E / M S G F o M X w p j 7 J l 2 d W I d I T E u n Y 1 x h A Y w B L o Y M + L E U K 2 R N s J 5 t A e s y I Q r i K 2 t w + V 3 I Q X 5 a 2 6 H u 1 P 8 F O n 0 g o y t Q q w g A 3 Y r p S N o b a P Z V b m n H n n F r I H d z U k R r R z r 3 a B c Y d R p q 9 Y i K H w M 2 N j N j R F O Y u 1 G G N 2 P B F A U 5 y g f Z 5 a C 3 J 8 Y b 6 c o i H N r L u n E k v i V Z h U q Z 2 C H v u i d o E k o i w i 0 t N 2 4 L Q m r 3 6 6 s B C 2 U n o W x i b o x M i M + B t N s 6 O / U C x S / w c j g q l B I D l j d Y S c Y o N G j j d u B 0 x F 0 C / S 0 o P X M v N C m 7 Q M 0 t E S c o y M o y K R 8 + m 9 y v F G o 6 D w Y q 2 4 G 0 6 9 I / e q z b X Y C z 8 H M E / p q / S L o n L 5 h 5 J E 0 T x f O 5 n 7 m e N 8 t G N j Q F Q f / Z 6 C J U A L F J 6 Q B 8 a x Q B t e S X H g J f Z 5 B 9 c M q O C G f 8 y C G M p 8 y / 9 8 8 X C F i 3 g u j 7 7 u k c U w I z 6 5 i / y F N x W 5 M x Z S V 8 A 9 7 5 H u a p d H B z r m 0 4 M G T w 3 n V C Y y y U V v G C l e U N o 4 v p e D t d y G + k k R G H N q u / R 1 y 8 9 W W V u B w U 0 2 t X n E i 2 G K v + V W c k 2 I Y n d h p g G + H R C E E j 6 V T + S a 9 T R z 7 Q S i J R 2 0 S C / K w Y I q U s X 4 q v w 4 X r 1 x H O f A Y T g w W c G F B f E X x u x b j Z h w U m s t B V p Z O 4 k A Z 8 B S R F C v m G W j U m D x G n + A k r q 3 E x f H v U O / r + X E P Q j g d E Y v t l z a v 7 4 f t o e e C M n h Q J Q s t Q U G i J W X G h F W 6 0 C O W k 2 O O t J G / 5 B O W s C C K h E I a l H s 8 3 L e 7 6 y V I F S m U j G A y R e r i g k 2 U d s 1 n Z D S R V r F + Q v h h B I r 4 i C i k n P j c 4 f S 0 Y n W k i Z s C R T A 0 2 S s m d 9 A v p l t + M C 7 U o c + n a Y T L 1 / P Y s H r w / R 3 / l 3 q t Y 8 H 2 d 7 B 6 O Y K 9 z 3 d I h x Z g 6 y 6 D e Z 2 O D h t S 0 s H u 3 l o H k x K F c 7 N w h P v g H r A h e C u G r o M + 5 d e Q E l V E w h J L G X i H n F h N G t F T n S t Y C a 6 h t 0 u b j 9 K E q d a x i e W U 0 J 6 a C Z w V b j z S r j V S s V S U w a Q J W z S / D J + 1 d 9 e D Q g c j Z b a a v O 4 I R h W N d Q J F R c F B 8 i D o V L E e Z + e t O D m U R z Q R x a e + c h N j R 1 9 W T j A H G y O y n F 9 i x + n f o l / l k E F M 0 I 9 z d d p h r o b 7 m 2 9 5 N X V b / K o D 1 V c a m H h b L K / K G G i c 9 3 s 3 i O d D 8 F q 3 T s j v B h S o + q Z o f s 1 I X P 0 c 0 s O C e X x M P S L o u 7 8 5 1 d r y k r W R s e 3 v k Q E g F 3 F J q G m 0 h c 9 E v D C e 3 Z z E b h A o g o r y K T F n l H D m X O m R p 9 h S F n c K H n y 7 u 2 a h i C / c O C F n K Y l V i 0 m H + h F L r c H v 6 R L p 1 + h W a j 0 L u 9 c p A z 8 K q 9 0 K a 5 t D / B 0 K B e l i E c W M U B S H a F o R J q O Y K 4 P 4 H a S c + u D k M X J V 1 T G h + S n 1 y O V y W L 0 T x M i x r f S i U M j D Y m l M D P 1 m 0 C w w z e C V V e q O i W Z X h I L 1 q u f b g R n M o b v r G D o 2 U H 2 n h r J 0 Q r L t J F b u X 8 A z z z 2 P Q 9 1 F l a b F C C b B 9 B t / l b L c W D X j E e l 8 3 T q w / x J z G V j 7 H H A 0 j Z m K W O 7 s m i i c g l i 0 w V r 7 l C u c b N 1 e e 9 R b H P p M H h l w H H j 1 I O 2 s z 5 H b C f W r F Y h 6 G k j w k y Z d s C 0 4 g e u o n o t D h N Z n p + s o F C t 4 Y 3 r r N E e 9 c L T C a 8 L Y 2 L b b Y Y t A 6 T g 5 k t + M p p B b t 8 u N 3 l 6 R G 8 7 / O S Z c W h Z D t P 1 X l P Z I G O b h q Q y p H 0 o Z t Q x s w o 4 2 W C o e 5 B F D 3 p C A r d K O r C E M R 3 F I O b 5 h E U K r J Q q 7 f D d n 0 u a 0 e B 5 C H z h J w 5 I 0 b G n z f e n 2 6 l 8 N F R G + O 2 9 M Y / 8 L Y 9 V 3 3 j + 0 s i Q 6 0 u L M O o V T 1 8 0 s b O J B V P D c n 7 + D J z 9 x r P q q E W W 5 9 1 s 3 7 m P / / n G Y q w E W T m l k R M 9 Q Y x 4 X K l g P X a N z c N J f e k K s X H o j j 5 t J l z z X j i 2 K 2 U 3 D o q J s H H h d i a Q I b w E O D y V P h K x X 8 z c Z O e U y k 4 c B I 4 x 6 T i B D 9 w x y c I 7 s x f E m u t a i G X U X o B X o 7 z D a t x 2 F p B 8 + I G z q T t C M I W F Y 9 Z H B Z j D j 4 t x c I z V + a U 9 e + m j 7 7 x C 0 4 p x U b p U 6 p m P b T z j R 9 9 p 9 q z Q 0 k 2 O 1 R h 0 U / + d T b 5 i w 5 v s V f G b j 1 z F 7 V l v W 4 a r 0 I W V Y U Z y 1 H l l o a 3 q E I Y s w + W X w a 4 2 a K h q V E D p s m i X k x G 8 z m M J C W N H s x G + 9 5 I r h v Z l P M Y j m 3 u 7 x I F C Y t s O D / K r O j t H q s 0 a w j V K i U A 4 + M o Z 8 J Y 1 L V y 7 j C 3 / 2 J Z T i s 3 j 7 1 J s 4 / / r n E Y 1 r 4 f e b a z E s J W / h / E J K R Q e p 6 R k x m x M K n E / m l W A R n E 6 4 v W h S w S C G y / n 3 n b I P 1 x D A u Y R H H m 2 b y c E 9 L q H + Q W 1 q g w q O F u p B 0 I X p x o p Z h f w Z y n 9 h L K c m U j n X t h P q h W k j b V B K g Q r i 9 f s 2 3 F k z q w n / 7 d A m l v q V u 7 a G O S t G Y F u h X p i Y Z / n R f b k H C h P B i f M H + Z 2 m H / q Z f / C / V 5 9 v Q b F U w p e + 8 D m E M I z R b g v W F 9 e Q b d + H h Y Q D R / u L i M w s o n u s f d O K 5 A 1 x u N C D A p I i Q B 0 i Y A Y h a 0 L x 1 D + L P G z y z w v G E A q G p H y n w I w i t N s 8 y p r l D T H 5 X J v E p a a j w 5 o 2 B J V 1 S h o W k a v E Y T N 4 1 W 9 t + k L y G 8 k l M x y i V d m Y O / k 7 S j h I J L a x M t r M W y v I 8 f K d n S y U j p 0 / b Y 3 w Q h I d g 1 u j k G w P o m h I w y S + Y F u v G Q N j H e h p G 8 H R / U P o G + / H z R u 3 R c V I 2 5 d D M M g x L j u z y a 0 y w N r h l k H m l w F t 9 1 m x M Z d G c L G A q / k 2 p C p m 8 c W k B b e 5 l 9 G A 0 F Z 1 y w Z Y X d r g I z X j 4 O b 7 7 4 j f 2 u 0 x y 7 1 u f 7 e U H T 0 K x v M w m q Z / X 3 u z + r c K P b K n w y E / S + p K 6 8 a J X / q N T L V a l w c X B j a D Q Y 2 A u 6 L 8 Z / 4 O M z Z m w v 1 o l / u v p 3 C v i t A R F L o X J v J y b e r l r k G f i 0 m 7 2 2 F H 1 c l O / O T P / n V 8 5 L A D X 7 m a x Z + + d Q 4 V e Y / v U 1 u N P K t r V n 0 g V p D C K j I 5 C 3 K G d R E g p 7 S b / l k j 3 B V t 9 W 0 y O S g X Y R K i k R X h c o p G X l X v 0 + m u h 0 l E b m G j T W n t p E F L 9 t Q v 3 2 Z 3 q b B r q 1 D 3 b q y L D t L H Z v C M l c 1 W r z U k O + 1 h s R 3 3 N m 4 T T K Q i o U p a D Q / L d W g H W W T k l K S t C K 9 n H c e f 7 s a 9 e / f g N 3 Z g + u 4 k E i k 3 z r 1 x B a e v T K G Y L 2 C m O n n e P u z C f W s 7 Y p E g o h u r 0 u 4 x r M 7 f U Z 8 1 4 9 x 8 o 9 + Z X t e 0 s h 6 I 3 N s l A 7 F p 6 D S 3 B 5 e G N G M y v F X b 6 Z P L r Y K c f I + C x J A 3 B Z p z p Q c Y J N g G e k i d 3 U X / j h R X 9 6 u u L Z t x V + g g X 9 E q P V 1 d P b 0 T m N 6 l g 0 E 6 R g F 3 S k I g t v W h d H C u I o E F E Y 1 u m C p W p T U L l R z O 3 O f q R b m 4 i a x Y k T X p 5 B r t o i X a i H W J 0 G X R 7 X a q 6 N N i 1 I g + X 1 G o g A 1 H + v R j j W p u h v l / r 0 7 a c G L P f f U u N Z + 7 o q 2 A p W C K F 4 D 5 t R 7 0 B Y L i e 9 V G H w c c l U U r y 8 F F a O y A + n k L C p e 6 2 V a C I x 9 8 Y 9 K O Y / 0 5 l b H d a n K z 3 v E l e D 7 d Z 9 C F s Z U P p e P G C p e R 1 J b C 6 1 i Z X E H v x N b g B a c c O B H 7 u N A 1 i 2 N x U 6 h 0 J F M e O J 1 J s e m D o m g W U E z 5 Y R B e 5 f f 5 1 K R 2 Q d Q b 1 1 F 9 4 b N / j r n l K M z e X v z s j / w 1 n J m t R S m W p q 7 C G x i A x 9 d R f U f D s 2 N 5 p a T o 1 3 D F g L 2 a l 0 l r w T B 2 M 7 3 X o 4 x c Y t J q + Q e V S c N 3 m r 7 / f q F Q z o g f p w U f S A l J 7 + q x v L K C v C i e k e G q 7 x 4 K o 7 M z 8 M D g w 3 Z 4 o E B x p e T R a j 6 f N h q l I 6 X z 0 s l h L J y e w u P f P i r 0 L S 0 6 M 6 x 9 K H B X B o S e Z Y W e O Z R w c L D q 4 1 1 L j y / B b e U a K b Y r h U H O a d S C E o a M B 3 k z o 3 M 5 Z b l c l V 6 l F c 4 v 2 H F 0 V B M 4 H b p A E c G Z M L p G t Z R z p o Q w x F w f l V o W p 7 X H q 1 G Z e g i r R V F O 8 t a 0 T W U w s / 7 D t q i / E U F U e P 7 s h h m P i h C S T F K o d x I o D T y g 8 S J K x Z J Q n h K s 1 t Y R S V p v s 1 h o C g 2 / z 3 Z h s M I u t J o K z l 7 q Q 9 o 0 D 2 P Z D p e h S 3 0 n L Z b e U v H i 1 r K 3 u u 5 p 6 + / q K J U K u H 3 u S 9 h / 4 j s 3 A x 9 e x z r i G U 3 I u o R q H 9 n X K r y 8 9 Z z M c G 9 m F / X Y / I b 8 x y k J 0 j G u r G V u 4 c O C t J W / p 0 + T t A I j m o w a c 8 m L 8 X Y Y 3 Y d N 8 L R p u Z r r G x v o a G 9 M R G g G r R I z S z i O O G H O O d e d U B 1 u 2 0 N f h J a C R r P Y U a H 1 E e V w W k 0 2 z L / D j m v k / + T 8 m a x L 2 k x r 7 G h d O g d T e j q c m p a L L K 1 L A 1 d w Z d m G 0 F k 7 V s + V Y b I X l T D F E u 1 q 0 B A 8 9 t k R j b p s h 3 Q k g 2 w y q / K 0 9 E z q + o g Q 5 9 M o T I z Q c H 5 t L U E n W w i V 3 F 5 W 9 M U L Y m n 1 i c V W 4 M K 7 5 o 9 K l Y i y g H d C Q n F l c D C t 5 e L i g 8 L 0 t b b Q Y R J z m M + 3 p i C k d x n x I 0 l 1 j R W t L / R 2 M Q s T Y E C I 1 I j K R R c m 4 u r M E N 6 4 1 6 b 6 r 1 K i V t 7 6 u z p M J g s e e f p 7 k c u l s T j 5 j n p P F y b C 6 V z G e n a u + q o e B u S q e Z Y 6 t h M m U j t q f E b J 9 D y 5 g r Q / + 4 T h 8 w v z F p U c m 6 5 m l W 8 H t r M O n / h H D 5 q T o j A x w D E f A s a f 9 c H t d 6 O Q K 2 D 6 7 X C 9 b t w W Z G g n h / M q G P E g Y S I e K F A K I u W i 7 1 W n k t D x Q p j S E X d 7 M X S s B 9 H C H G a / o t 0 Y 5 5 c s F X e D I 8 g I T D 1 K Y h Z i K 3 E E B j t k A F f w W H 8 W Y 0 8 G s O f E i A h j B k v X Y k h e i S C d a 6 U V a 9 D m q D S Y 8 u 1 i 2 Z z I r T H Y s X 0 j c 2 7 C K x 1 R Z g Z B N b L D j q H w 0 Y n e r p H V w r s m a e t w + d U a s n 1 d Y i 0 s B u H s O R w f e D A 3 b w V L n X X i 9 f N B Y R J C q Y S F V r + Q 6 V O + J 1 / z w b Z u B a 6 t 4 i D V Y W g q 0 k I w S V R f S a D D 5 f J h Y O I Y Z m + f R T p d W 2 E 7 m 9 k P a 5 w p X K y I 1 P i b e k o X o 7 L N y 3 u S x T D u R y Z V I q q e y z n S X t z M T t B z D e n v q K R a u e R z c 5 q f U 4 / b 1 Z X T F 8 W 3 u 1 d N Z N X R K j y u r 0 4 m W K f j y p 0 c H u 8 Q A R L p f f O N 0 1 h Y W k T 3 M R d O / 9 l l J C K 1 + y T W U n e r z 9 4 d d i V Q 1 1 f t 8 E D r R G e l U 6 X 2 b M Q K O H l c S 9 X w W H s x 8 n E j l q 5 s Y O m N i t C Q h G o s p t Q k N h J I x 7 S G z q a y u P / 2 n G h E E / x 9 W j S P w 0 d D 7 V L 6 j / h g n Y i j k o m J E C + K h t b C 7 6 5 K j + j k m o n W g x M 3 X 7 + D w Z M u Z S 1 c / U y V E q 0 0 r X 1 n O z A j Z D d g 9 o a O r V 3 X G u + G e 4 e n o 9 V n N R j l b k n v K F z 0 p Q y O B X m + 9 b q p 6 D R l p w l T p d i 0 c r h J S 7 A o D H 2 / 5 s R O H S M H T s J m c + C d V / + L U n i E s Z p E y p W y R L y g B Y + U F A h u r 5 m Q K A S R q l s P l c q v Y 6 J t Y n P B 5 O 3 p F e X c 1 + s l t h W V G X 0 b u h b D 7 Z p f W g / d J z s u v u T h J i X Q C r a 6 f E k G Q v Y 7 o m j r 9 m P q 3 h R e e P F Z V f U q k 0 z h u 3 7 i o 0 h l U 8 h n a 0 q w 2 7 W v + q w G X u N u 0 5 I e 6 E M R j L + z y s 3 R X u 2 H 7 7 y + h P 0 v 1 d f I q 0 i H 1 i Z m l y + V k U q F Y e 3 I Y P j Q 8 I 7 p I r R W Z X N W d P G 6 + m 7 O E E U e W n 2 K U J B h e D c S o Q Q K C T M G R G g 8 o q k 5 1 A o i t M a K H c W s U M 9 q K k A O G y p k r 8 M t S i A 6 m Y J / Y o f s 3 A d g / k I W Q 0 / Y M X t l H h t L E b T 7 R z H 8 t M b B W 4 E + F O f Z d O 2 r r / I l 6 C u p k m e p n B J O Z o g 7 v A 6 V x z d 1 K o y x Z z U f c K u V 5 N G 1 N 3 X h Y X s R R b l z 0 j 8 K k 6 m c R M l Y G 1 C l 4 H m Y u k 6 o 5 7 T O + k Q w j + U Z a 1 f X G o w K M v v j O / d 3 w O o p b m b y E 6 F U G p 2 u G t 2 P 5 V b h M P V u 8 Y c Y N X x S h K E k C p a + M F c f 6 L c z G T Z h Q q x 8 K 7 y z a F F L V u o z Q p q h c h V b z C F R a N + 4 b c B I e g M j x 9 u E z m a Q S e f g b / N X j 6 j h U / / p L / B D P / k d 1 V f b Q x e q R / v z u L L U m t r v O A + l g x f N 4 I S u K e J r a b Q N u F U G B M P Z p I N l Q 1 E 6 p y j d 6 p M O j a P / U A e c H X 4 Z N D X T 3 g p 0 5 E 2 c + K 3 O P 6 W y o o k t 1 Q l j l 0 0 4 e l 6 o o R 9 9 / a N Y O J 9 A b D k D b 5 d D G t E u / t y K U C 0 / U p E 0 8 g 7 p T H S J Q N W K x R T F 8 y t t O F B s X x G 9 n h H y t D X T e z v M X V 6 G q 9 2 O 9 i F N W P 2 9 P v T s 6 U b b M F c y V w M Q 2 z z S j I r Z N M 5 b / z 4 F h / 6 S 1 S n 3 K w + r w 7 q 5 r G N t Y R 6 p 9 Q L a + j z K K u R i e Z i r S b 8 l a W l j H b 1 j W 6 V L E V W r 0 C h 3 t X w j j I u r Z m k 3 O 4 4 P y y D q X s V q 1 K N o m N H V j / G u q z I I P G K V i y o i a z b Y V K 3 A s Y 6 y + j v d o h 6 e j v E e O 2 L p C p Y L d n Q k Y 3 C 0 1 W i 4 y 9 p o 4 W x C u c 3 V + y E 4 m V s 0 z G G s X S y t w a Q U S C p f R q C 2 G k f G V O u x Q e u p U t / E f 2 b I v D 6 s T u r X V 2 U Y d T + n s L 6 w g Z k L U R Q L a R w + 4 B I m V I 3 w f e 1 1 d I 0 d b k h 1 0 j F 7 K 4 S 9 h 1 v X V a w H 2 4 m R z 6 w o T G Z N t E L d Z W 4 P X g K L q O g w O r X Q Y z j h l U G b Q d a w o f g + e T 6 P j i 5 o l s w q H c 6 f 1 R d z s a x U U U 7 G C d h G 8 N x l J O W 0 X H 5 Q D 7 f X h u S G R j O 6 n 5 T O O J G H w V r G 1 F t h Y K U D G / M b m L u y h L v z E y I + i 8 o q E S 7 0 w 4 k + N Z D 5 n g O a D 7 A b r C 9 u i G / Y C w v X U N e h d R N u h d 9 r w d m m 1 J Y H g Y I 2 8 l g v 5 i 5 u I J y d h s V l V u u q 1 G c i Q j p I / 4 g 2 0 4 j K P p k 6 H Y R T a O 5 H j j j w 8 p 4 M H I 6 4 m i R n Z Z 9 n x 3 J 4 Z u 8 i A m 1 O r G Y 2 l F A K o Z J z i K 8 o Z 9 X R J o O a w S K T s Y x e b 1 F R Q v 0 x 2 L 4 G p 9 u H 1 a t / g Q v 3 r y I 4 J d 5 9 H Z j / p y O S W 6 o + k 7 7 O i A L O Z l Q B U J O h 1 h b 7 u 1 o L U D P o 3 x 3 s Z i G W x o l Z g t S v H k z s m D q / g L g o V q O 0 4 4 G X u p G u W z R J F v T k s 8 9 t y 5 K y 4 l r s B v T X O G 1 A 1 6 J Z k C l o x K 4 s F M H a a W W 5 M C Z + R l d j 8 P f 4 4 b A x A h W S 7 m G u 3 c D m g P P 3 O z F 5 O g S T r Q S D i Z E 0 s 5 q / 4 U U w v Y Q N x I 5 l p 3 L A 6 8 R D o w r i 3 F Y z B H R 4 L b 3 y u 9 R 2 K R V G T 4 n v 5 O s U D d y + L s 5 z H J 2 H 7 B h t 8 9 B 9 l 2 8 b x N 7 5 5 H 9 N V 9 j b z I j P Z I U y S i M I b W W D 1 y O X L S G 2 G k E + n R c H N Y W 5 6 1 H 0 T b S p Y p j N U F e n r n d 7 a H d T x n r K r M L 0 u 0 V Y h N g j 9 + T u s M D r 7 F T z W j a P U a u I u 1 a C z c f 7 E Q 2 f 4 1 y W E W X b H I p x q 1 j N N q w G V 9 D m b 1 P 3 z i h s 0 S D 3 K 2 3 l N H o Q X x d 6 a c p J P 5 i E W m + o 3 6 K l r r d 4 D B L 0 y r U G O m b h 9 y S l / W q U 1 m p y o j M w g y M H J 7 B n d B y x t Q Q M Z S v K + a J Y U B b x r L V T K W 5 C N l h C y Z C X 9 j O q D A 2 y m 4 s 3 h B + E s z C K x l T R w r Q d k W g U V o u l Z T s T D H d T 7 F U k 9 g F q f + 5 s D G N P d i E j / e f r 8 S o m 0 D 7 i w L 0 3 l 9 E x 7 M F X / u J r O H K 4 M b u + H s H 4 K v z O D t h Z S 2 4 H c B U G r R R D 9 S e G 8 z j Q X R A L X 1 Q P z n n y s 1 1 Z K I L j i M E E T t A u V T Q z q m t L o i Q C U o + J Z w L w d X t h E 1 q T W 1 r F 9 V W L O o c O 5 v 7 p v g A N p X 4 m a s 9 m m E 2 a t q E A M s 2 J m n n 5 x g Y c u T 5 4 e x 3 w m r R K P R S i N F b U 8 y S q 5 5 Y f 9 Y 4 5 4 B b q Z r Y 3 W o 3 5 S 0 K b 5 J c 7 B j q U g u g c 7 M D B Z / t g a T p O h + 6 g 7 w S 9 T X T n / W H A n D + b 0 N y Z s x u b g 4 g V c b 2 D V k Q W t f B 0 C U t w W I R a S x u E 7 6 X F 5 4 y g W J d k R 7 + K y o o P o u I I w G w z w G 6 V Q Z 4 T R i G U y 1 T Z P n p a H z n l R L a O u T M p N V B f u X w K / / l L n 8 e p o B u v 3 n f g 1 b t W 5 Y 9 N r x s w K z Q r 2 j a F q H l W W f e b r 8 6 L Q B T h l Y E 3 c c g p g m 1 A f + 8 e J N z T 6 O 7 v R K h 0 R 1 m 4 O 1 f u q 9 S j e j D c z c w G P T d Q h 3 f + 5 9 W D i I c T e O O u C d 3 7 L U h F U 3 A L l 6 x f D b D 3 u T 5 V h 2 R 8 r D F x u j 4 K e P u 1 O a z c D s L c g v X W X 9 P U x X l M v x l T Y X Q + z s 3 x v u 3 q Q Q H j s i F i V 0 E J Q q 3 u r D t y 4 f Y C B g 9 w h l 5 3 k L V g Q T 2 4 d P u C X G y g n M K e I 7 U E U P 0 7 n E O h R j U V v H C Y t e I m N S H T w A E S D I X Q 1 a m t r + H n j k q n d H s W p a g N a z f E a 0 o v w O P s x 8 B j L p R c E a F 3 3 W p g 6 1 a q G f N n 0 h g 8 6 Z B j 5 I i d D Y 6 C f q 5 4 P C G 8 3 g Q z N a t 0 H H M d C w X x H U X Q D H K M 1 S q + g r x P i p E T D c 5 v 8 r V F e s s s y o h Z 5 / l C X j n M t H T q f X H y S 6 U K 5 i 6 E 4 R g p Y 6 B P C / Z E g l G U h D Z 1 D L W r Y / U 1 Y w R Z A d t g 9 t I a 2 g 5 X 4 L P W 6 C y v d T U b g c e R V t k m b C + G 2 q m I 2 J a 1 / h r S r r u q 5 d J y z n w 5 p y b j T 9 / r U + 8 1 Q O 5 J T d o J u C z m i Z 4 Y z E 4 f L i 5 Y V Q j + k v x l 1 S x a F B 2 9 6 W k c O s Z z a e / l Y 0 a E z d d E i D T / R 4 f H G k B 8 3 o m Y q x 2 P 9 N U G G U s y 1 1 e R 9 c 3 + h P b E X S s A K m Y a a 5 5 / I D 5 T C W 5 / L f j E a 2 E + 4 M Z C D D P B a T z + + K P q f Q Y 6 A r 6 L a k H g n I y D 4 a e c + N R / / T R e e O o 5 l C L t 2 E i u o 3 P U A Z f X j M S U A 9 H 0 f e x 5 Y n z T n 5 0 9 H c f I M 1 5 V A Z g r l J v x U A L F O g l l Q w H m i h M z o r F G n 3 K h k M t j + m I Q s W I Y 3 R 1 d S M d Y H y C I t n Y f 9 j 0 6 o b 6 b S W Q Q v M 8 O A D r 3 2 0 W r x j c 1 K R 1 u + m D 0 k 7 z i v D L A U Q 8 e R 5 B W 1 g 8 K 1 m L w m E S I 5 Z 4 o X H r A Y e q t Z V g 8 d O r N 6 H / U g d h y F k k x W i N P t W H l 1 j p 8 / e K o d r q R S 2 U x N Z P C w U c Y h q 8 1 D C 0 n / a 1 m Y U x j W Q Z x 7 + Y A b I a e M 6 g 3 5 n x E H F j p 0 P o 6 5 t u B Q r B 4 I 4 j B R 7 b 6 e Y V s A U u 3 w x g 4 1 I m Y X G / H P n 2 6 Q T p 3 a g Y j 4 9 t n q r O t c o i I B 8 Z q V r w y o Y y i w N i W e i 6 l D p a P Y 2 G e e q 3 8 a H 8 B V 5 Y s K l N 9 4 1 4 I M 4 5 + G Q P S 3 k V 5 v T o L l 7 8 b L v G v C C 7 P Z 7 H M 8 / M 1 2 s T c y s P e G B x + j d G E b 0 c R O O B X 2 f D x d I d Q 2 3 V F 5 X u c + 0 W x y Q C e z 2 J J / L j x X g u O / f 4 T 6 j v P D D y F 3 / v O f 4 t Q c B 4 T 6 X 8 o 7 0 j 7 u x u r b Y V c v y j j s A i 7 2 6 Z 8 0 X p 8 / n N / h o 8 + 9 2 1 i v R y q 8 i v r o 7 C u O u u o c 1 q H x / / h H 3 0 O H / 3 2 j 6 E 3 0 J i g w H u t V 7 g X 5 N 7 Y F j M X l 8 V 1 c W L o c b 8 o E C 3 s f 2 a W n 4 k b s 1 u B O i E n M t k X 4 a x 0 y y 2 Z c P 0 r c + g / E I B l R K t y p A / 8 B + H e 6 R W R c L f 4 S X F 1 L n J 5 d n 6 p W J G b 4 5 l F 8 m U Y 0 F d i B I s W L C 1 + h E 3 k J R o W y 9 K x X x 1 v q J h E h P p V 6 h H p H a O N / C 4 j j 8 7 y M N J G b W a f g Y l 6 f 6 E 5 W T a y E k N b r z Y o S D c p U C 5 s X e x H 1 G v 0 Z j Q L F B H N m H d M w 9 G x k z W t x + y Z O A Y f d + N P r i X x r 9 + I 4 q e e 9 O K n T r q V p X s Y 6 B Z O B w f O K + + E Y b D 6 Y b B s n W K g s N z 8 + i J 6 n h F l J k K j T + 7 S U s 1 c e x 1 7 H / + Y e s 0 I W v 2 E M v F 0 f w a F V A K + r p o i 0 I v 8 0 E q w y m z 9 3 F J k N o 1 n v / J 0 9 Z W G G z 9 / B f F Q A k P p X 2 y 0 T l X E A r + i / s 6 9 s 4 r 2 A 7 0 q F z O S W 0 B u w 4 p A Z 3 v D O j I u a S F i w Q T i c r / 0 i 4 j P f f Y L + N 7 v + + v q e T P m R D n e D 5 k 1 l l Z F r i y m I J K F p 6 O x v R 7 c i 1 U Y 7 f P C 2 + n 4 m j A j f H H v S w M q g 5 k w r O 4 c Q a O A c L B S E A a f l Y t 7 J Q h r x a 2 C C x z A B F f 7 U i g p Z P x L Y S J o w S h M R F / H q P q O S 7 S r S w R F n + N h F I / X R W E i d G E i a F n 0 7 G w d r H Y T y W i a L C x a n w E A P r R l K M w K a f Q H d W w n T N t h p / U 7 O p h H u C u N J h h 5 y o t z V 9 a U M B F / c C 4 u f k x j s q c O T q 7 T O r U C I 7 P M S C E W l p b E D z L h k Y k u T Z j K j f e u l k r I b b v 8 M j h d Z Y y 2 l 2 R g C T V k S N t i V c J 0 6 + w X 1 b E U p u a K R 2 8 v O Z B 3 Z L B S n b f m A s A + 1 1 G t B k P y + p a J 2 r a R R i t B 3 H 5 r R g T S i + X O / 1 e 0 Z 9 M a J 6 F k u W Q O k 2 c X k E 8 V l T C 9 f f o M v v 7 p 8 / j a 1 1 / Z F C a m p e n C R I Q m R T l V h Y n D i H m U 2 W z j O K G 1 p o 9 E Y S L 4 n C l r r L N i r J i 3 C B O x a 4 G i 9 j c L G S K M 9 + K w V e d Z C G t 3 B t k Y O 6 h R G 5 N a c I U u 1 z R x 7 R P B z p x 4 e h D i a q v X H L y r k 1 k R 1 p o G 2 w 6 k g / N T Q b l o E 2 5 9 b X H T p 6 C F s l c z K K z 5 b g T X O 5 F P m p G J i 5 A k s l h P L a C Q L w j P L i C Z z m B y J Q 1 j I Y J E U h x t 8 R m K x Q I y 6 T T K c b 9 6 p B M 5 l V v H q G Y 2 m 0 E i I d o s H l c W a r f g o f r W M z v B b K D / t X v 8 H 5 c a 2 / i f v K J F 7 p p h r X i q V K 8 R j J 6 5 y w N C 2 7 W + p M / G O o D 3 q y k 9 l X J R 5 U 7 q 4 L J 6 X p / N 3 W g F q 7 p M o Z C t p e 9 Q q J q j c g v x Q Z j j Y d x Z M 8 H v v r 5 J o / q a q J u O 5 w e f r T 7 T E B j 0 4 I t / 8 B r + 7 J X L e C X 0 S / j q 7 a d x 8 W 4 R f 3 L h E P 7 k x v f j 2 u 0 b m E 5 M C o W f x P n z F 9 H e 1 o Y f / J H v w 4 / / + N + o n k G E o y k P z 2 D U 7 p f g 9 X z H J z 6 G 6 z d u K m H R g w 3 c q E 3 H X t M y h p b n E L p 0 G 3 s L U y p Y M n u 6 s b Y i 8 y Z 3 T f k + s j c t t E Z r q d W p V f S M 9 4 i 1 4 L y D Q S x G D 2 K L G f g G 2 E m N r c n M B 0 a k S D M o T A T D s h v 3 8 u j d w 4 I g F c T K C / A Z a 5 S R A u i s a I m e t G o E Q + E 8 N p v O w + D I I n j J i I n H B 6 p W R d M 0 C 6 E A h p w V u F w 1 z a F H + 2 j F 6 p G E l r l t g x / T b 2 5 g 3 / M 7 l y E m d k v 5 l t T W P R U M + H f V t A q x U A y + z g c r l a K M 5 G d + R 8 t K I f 7 9 j 3 T j c K 8 W t V u 4 J v 2 y v w O W p g n X R v C a a v f A f a l I 6 R i p U 1 q g e n + 0 Q r e D J h z o 0 t o 2 s i z U e D N d j F k p E Z y 6 p z G T 0 N I k O v s 1 f 5 n g 8 p T T 4 p P p Y L 0 9 6 5 0 7 2 P P s E K z 6 3 J 7 8 j F 4 D c j s w A / / U 5 y / h w D P j 6 O 7 W k 3 U r 8 r 1 r 6 D T u x 5 u z Z v G x c n D 6 n C 3 7 p u 5 2 N j 9 f O J d H 5 6 E K k s k C A j 2 N E / 3 M 5 P j i l S z c 3 l p 6 G 4 W t b 3 4 a + z / S G K i Z f T u O g e M u m K w m X F 2 0 q r q U x K 7 n o V i x l O m a p Z L 4 L n 6 n s g 6 k W Z z v I H 1 w e O 3 I L M s 7 q v Q W f Q J N I 3 D Z A e l H A T U t x o R P W 4 c 0 z P k E o s U w O t v o 5 3 B J Q l E J q Q p M i O Z m l r U O e 6 V d h H M D j K D z n N 5 + C x b O Z O D y u O W 1 B 6 a y X F N J H O 6 i B Q 6 H Q x U r q R j j m 3 R P E 8 g a + J o U k Z / 3 D L M a 0 v b 0 L I M 1 0 c h 5 F J J y 5 U 2 T v T o U c Z M O o y 9 E 2 p N h + l E T / d k J D L J s F 6 6 v R 3 q 5 i J 9 6 2 Y + Z 2 S j + 7 X c H h O Y s w t f W o a x h 9 4 B b f p 9 X s r 3 g 8 0 p 1 X L x X w N N 7 K q o Y K V E p p m A w W Z U w E Z 2 u 2 v W v x 2 d h 8 K X V H C E f T v T U M i x M J q F M N W 3 O 5 R Q s C f B I T 0 E t b y E N a y 9 b Y M y X Y W + z q M H H s g d d L u m 3 O k v R j D f / 2 1 k 8 / d 2 P w u c T B Z x d w H p m F v G 8 t l d Z e i O L S K i C v X u 0 f u X 9 z g k d 9 v e 6 k S 6 v w 2 J w I l e J y f s m N b b 4 + e y Z K I Z P u m C 2 m u F 0 W 9 U y H z 1 p l 9 f 5 9 c u r 4 n P 1 b l r f Q 5 4 Y 3 G t L 2 P N c L Y A T D 8 c x d S E M Z 0 c Z N 9 I B o Y P i 5 9 d l T e y a 8 i V E 0 3 O O g l v Y 6 M g a t I A E a Z t c I t J C i x g F 1 O e Y + G C O H l U F o 0 r 0 j w h H p U N Z o J H j 3 e j r 6 Z f b 1 b Q Z / S N 9 H k r P 5 y M 4 S H i p D A N T 2 B z o w M L C E s a e 6 s D S O z H Y 7 F Z U r E m 4 2 h i G 1 j q Z F U k Z q C B 0 q t o M 3 W q l s Y r p N x q p U z 2 9 y 7 E w x 2 w e R V c Q q 8 F 7 1 X c b o f y w 6 m C l V u u Q w a h v E b M b U M v u B t x X y 2 E x 4 r d + W L S 9 / O b w 3 g B y x m V k c 5 o Q c K 5 o 4 U Y Q h a b t a J r B J Q y 9 M v B 4 r f q d G i w 1 j c 1 + y 6 C a F S E H J O / 6 4 C o O q E A Q E a o O b M L p 9 K L A y q M C b m 5 G / 2 r A W 9 K S X k U 4 m f W Q z S R x o a h R U I + 1 j J U Y p x G 2 + i B E Y j 2 B s 1 + 8 i c c / f l h N R Z Q q B R m 0 j f 2 T y k f Q 1 m n G n V d l z I g E x J b S q G R s W N v I S L / L I C 9 v I J l x q + f s B 0 b 0 R p 7 S 8 v i Y P 0 g w 8 4 F Z O 1 x 4 y C T a R H h J R e 1 0 t I u s j p 1 o j I Z G s 0 4 s 9 4 7 j t n l Y Z U 0 0 Y 1 c C Z T Z p v 0 I / i o 5 d P K g N 9 n q t n h V q 1 7 G X V Y 5 c M v C l 4 a v L D E q G r K J 9 p G b M I 6 s H r d z 8 h Q 3 x Y b R Q O a N x r Z Y k u O R 8 1 D K 1 s P k C B g Y 1 S u h 0 d s h 3 j C I 6 W m K p 7 l g + O c w F i l Z 5 v 2 O T a r a C / r 2 K J Y 3 o S h z B q Q 0 s 3 w k q j U a h 4 s P f 0 4 7 u U a E 3 0 n 7 u L j v u f W N F a S o + t g O r / V A z L 0 Y N u L h o k T H Z 6 P u 8 G 3 C j u d i C d n / L N 0 L w 9 D q Q m b W p A I 2 7 b X V T s w 4 f 6 U E u r l 0 / U e / v c C k E k 3 Q 3 C t K X + 3 t w / 1 y 1 p n r 1 W G 4 I Q U V Y M u T k u a a Q q O T 2 v y x W n K y k Y l J 9 c H W 2 R q H Z V p n q h m r P b r O 0 v G i M b m 4 8 x + I r x 4 c K a u K W m D 0 X x r n L K T W 4 T 0 3 Z 8 M d f f g 1 P f u d B e L x a x s Z K 8 p b 6 W w / L 2 g Q O j f g w / J J T R W p 9 / U 4 U z A n E b q 2 r T b q L l Q w C L m 1 8 8 v 6 v L 9 Z q 7 n M f Y d Y 9 P D V l V d M F O h L r e m k F O X 8 m D p t T s 9 z 8 P t d z b c x E c S / d S B O b s S u B M j X R h 8 h a R G w S 1 x 3 V o i Z p N q h R C z x w g N e E r f Z d p / h a 7 I x 6 7 H l W O v X N R f W c E 7 3 1 M / U 6 u E K Y t J H n T R o W 1 T k c V R + r v B n B 0 3 L 2 K J x v 1 G 2 7 q S y k Q M + g a A Y t K 7 / n 7 / c K X f C i a 7 w d f f u 1 c 3 O g 8 K F D f z 7 8 o h X e g F c 9 q B 3 n h E / r 4 N I A z h 1 F V x O Y v D i D b k c e j / f l x a 9 6 A J 2 r G / T 1 S K w l s H g 1 i L X b M f h H 3 G r X E K J S 1 A a j o 8 u E y V P r W H v D j q l T I Z w 5 d Q 2 Z e B Y r N 6 K 4 / c a U u h Z a I R 0 H u o u 4 9 s q t z f e C 1 W 1 e S y V N E J j X x 7 4 j J W Z g Q 8 f F j x / F 2 S d 6 c e Z 4 D 1 6 9 k l H f 5 0 b b e m 2 G l X v n 1 d 9 W 4 H c 2 / v b z O C t / i Q 5 j W u h X A q U r d / D q 9 Q r W + / r w y C N u N Z f D V b S j J 7 4 f w e m a A N S D 9 e L Z V t Y j c 7 B a D C h U U l i 8 r e U Q 9 k 6 0 w + g s y q j M w W v S S g q w W Z l 7 F 6 g u 6 W D 1 J C L Z o t K W y 1 v b Z K z g k L 6 t K h n e q 1 2 M y s 3 0 1 i B P M 3 Y l U P x p P U F z / u Y 8 R o + N q s l Y H Z G k O I X z f q F s a 2 r e S A e p I O e T a C W 4 X F u j b l s x 9 L g 2 J 6 K H 0 J v B D q Y T z P P R + t F C 6 f M 2 v i H 9 F i p y z I a i f C 9 I R x O Z u m X 5 O u 0 z V B u p G Q b T V k H e A k 5 6 C Y p 1 k V 5 q 7 e G n t Y g l A x N c 3 k B f y N / j w c T x U e V z 8 Z j k 1 K w 4 x F n M n B Y O f n o D 1 1 + 7 J Q I 3 j W g o g W K + i F x G u + Z 6 L F 8 T K 9 T t Q c / B d m y E V 9 V x m V Q G M 5 f n 0 T Z m x 8 L N R c x d X 0 b P 8 2 l 0 v y C + 4 A s Z H H 6 + X f m z e 5 7 t x 8 E X J 5 T T z P I A 9 X h U q B R r H t L y F K o T s 8 y 3 J E i D V H R W K S K t r b i 9 T i F c R / F + d l R l R z C a p + 9 J V c w 1 L t T T c b a J M r 3 1 c z + J t 1 Z 8 m G w P I L L n o F B 1 u / g y B r w 1 a R J l K K K Q i o r i k v 5 u s Z 8 z Y T C U k R G r r 8 N h b M e R j x 7 C J a G I 7 n a X y j 3 M Z m p Z O y y D d / W V Z c z k f I r a 7 V i K r C 6 w Q r x x V 1 O C K 0 s 5 v D Y l f r m l p q i 3 Q + u r b s L T o x k R J 5 / a + C o T a 5 w 3 I B y h E q w H O O d h U I K j Q 5 t L E k e + 4 p R n r u r r r X D 5 X H L j Z S y 8 l d w U F A 1 s O I O a h K R V 0 q 2 b p 1 r A h f B 2 u 6 v z U Q a x b W l Y Z A C x v g W j e 0 w H I m i B b B V v N R I n x 9 Z l S O t o H 2 j H 5 O l a t n R r 8 O r M c F l 4 j 6 L J 5 X z 1 j 5 3 Q d 2 g I g 0 / a M f q M F + P P t O P w y w d F 4 M b g 7 / Q o J z k m N H p p a R l L y 8 u q m i x L C 5 Q 7 8 m q e i K W o / e J 8 F 0 o F o T I l m L q M W E 8 I t X G X 4 B o U i 5 X q g D H T h t S q D S t z j T S U q U 9 t f X 6 x Y r U F j N H C E i K r c b k b a T N f V e u K P 0 a o i W h R O r R R Z A N E q / r w u o X T s V 1 p L e 6 V X I / 0 6 h T i k S D y + R x 8 0 6 f x f a / 8 f f X 4 w d d / X Y S l g o 7 e M T w 1 l k f b U F 3 G h a 2 2 t J + w + Q z i M 7 o x O 7 e g l q I Q p U A e 6 4 s R t W z I V 4 u P 4 H Y 6 i v D g W M t t Q e t B D 9 j u b A x c F Y 1 m v D N r x M 2 U T 2 f E D 8 S u B I o N S g e f G b W d I + 3 y 0 7 U B y U 4 x l T X t z 4 H e W m g M a j I 4 3 u S k M 2 t a B z t + / z N 7 s C L U h V a I 9 f x 4 P j 7 0 o E U r L F x Z V R a A o J 9 i s z o 2 I 3 t M S S I 2 n e s q p q L b + T 6 N n d 8 M p 1 D S 7 Z T C J m R Q 8 D r 0 h w 6 m 4 T A r g K h / X 4 e v m x n y Q L / Q H 0 Y p B 4 9 0 Y 6 C / H 4 P V R 2 9 P j 3 r f 4 x b 1 M D C g t h 4 d H R 5 G f 2 8 v 3 E 4 n X H a x Z N 3 d 2 D N 0 E P d X G n 1 G o 8 W M k S d r A Q C / p V 9 F F Z f u i s 9 Q v 9 2 P D P 7 J F 7 t w 4 4 k n c f X x Y 7 h + X F u Y S G F j t r q O g Z / / X 6 r P N P C 6 x 4 5 9 2 5 a o 5 r x Y z y f P N i q p + 9 / 3 9 / D d T / j x i c P A R 6 a 1 C W E d Y 4 G K W r n r E q u X S t Q s t r n q y x H x d K d c p k X 5 6 M x W T 5 a 0 S P C e 8 V F 0 D L R h b X J D x q O m 9 D m X u L x U o 3 E 7 g X F p h 6 t G c X W E 8 9 u P v V Z 4 o E A 1 T 9 K t L 9 Z W 1 B I M G H C 3 D F K 7 j G F d L q w 1 d e I M u 7 e p w e v 3 8 9 W x 5 / k A Z t 6 K w 5 L d u r K y G f R X h h 9 t L G 4 f y 3 E 5 i X Z e W i a C k Z 5 6 T P h b n z s w / O D f t F U C i l v z w Z 0 v d J 6 t v 1 f / 0 M H n P P Z Q b x 6 3 1 r Q G b R Y q D s r e P o 3 3 r 9 z W 6 h + 8 W / S 1 a 5 u Q 6 2 A f m q 0 W 3 H l t C d P n V j F z J o b g 3 S S C 9 2 o F V o r Z B F w / G k D q O Q t S z 8 p D / r I m z O 1 f / h s 4 I 7 5 T h c m x g i d e v 4 e R 7 9 g H 3 / o / V 4 9 8 b A U B L K D H a c Z h f x S 5 t O Z T r U 2 F h I L Z V d T x 5 I V l P H V x V T 2 G T F 6 h c 0 m x a C 3 6 v j 2 P l W w K y 8 k k 4 k s l L K Y T i O a z u J U R s m 8 c F Y G l N e 1 F n 3 M M V p d T W T / d j + f + W k T f / k 5 M X t b c j v l L K R n g 2 1 O 8 9 w M P F K j n x 7 J y 0 S R T 1 T m h L P P w k v J F j X P T Q h V M U a W 5 u U I 2 w q 0 3 v g l w G I 4 9 6 1 e + R 0 m 0 K O t Q t M L 1 8 2 u I J y K Y v K q F s Z n c T V + N M / 2 E G x o t p F B R A S Q 4 A W w w b K Y Z t Q K 3 Q L r 3 x g p m 3 4 4 2 1 J L Q o Q c p N h 9 q y a x J O 1 / 1 O a 2 5 W p 0 q D 5 2 + 8 l h W 0 e X j Y D d 1 o R H J Z A p T C 2 F E U m J H h f 5 Q o k L h d U Q W o u j d v 7 N W Z Q h 4 J 6 w K L W 9 W h M T + l / s x 9 G g n X M d C 4 u s Z 4 K 5 L n T G E L 6 M k V K o e 6 a f M 6 N o r 2 r 5 O O V z 8 6 D 6 4 S 5 + C S g G S R 2 f x j 3 D z 3 D d w 8 q B V q L t T r U S + / d Y c u s c 7 0 d 6 v Z c q X K k Y 1 0 f v q P R v M j x z H z E W x I t J O 8 V / 4 3 6 p n F e X o 6 8 B a 2 o r B 8 n 0 c y P 4 u n t j 3 h z i U / j 3 0 F s 7 i u L c D o y 4 v P J Y B 9 L X l V B t z 9 b j f r 9 H V d D Q N c 1 3 m T j 6 R x M 9 c / H l c N N X m M f + y s K t M i S f 3 a o O W P g w d Y 3 J + g u H V + q i d n t V g F y 1 + d t q O 5 8 Y e K K 8 7 g l l 1 M j w x d y a D Z G F G + p X 1 0 d z i C H d i 6 C Q H Q w X T b 6 + L X y J W Q z R V C k u I r 1 X E r 2 L E j w J V G y D b Z U w 0 g x P Q D L c z C H P r 1 U k c / E j N U d V 3 3 + C 5 X K I p O U H d D G F 8 S r G I p 1 V 9 Z / e Y O h 0 R x 9 i C 9 p G d Q 7 M L 5 / M Y P L E z F Z m e X 8 D Y 0 N Z l 3 f d e X 4 P B k c a e k 6 O 4 f 3 o Z c 5 1 a t n q l l I H r p / q Q P q n d k 9 3 l w l / 7 5 M 9 q g l P F V 7 7 / q 7 C L 9 X v x 9 1 / U 3 r D 1 A + J P 0 u O K d / w d 5 c v e P 7 O A + c 4 9 6 u O x Q F H t 1 0 w k E + L L L N z B v h N j e I 4 Z F 9 W u y S T T I o R i y a R d C 2 t f R s C 0 t Z p t z v k k J u d H R A n Y 0 D c h l E 9 + J x P P o G D I w S 8 + 4 O T F W f F H t U w X 7 g l 2 / J W T 6 j n x v P f H 8 J 3 + X 6 2 + 2 g E i + O 8 F H i h Q / J 0 T e z S B o i + T m D Y g N m / A 3 h e 6 l A B Z C k M o R a U z A g 6 V M q T 7 L 6 Q 5 X r y 7 L f p 1 s O a b z e R S w s I e 0 D V + N B y F P 6 D R s 5 k L I Y y c 6 F S D n L l r G 6 t p u H p y 4 o H 1 q O v d D b g L h a d u 6 T 2 X 0 p O S N Q v f g 7 a z I S h Q 3 w w W r q 9 h 8 H C N x n L T u V J e r J r 0 A w 1 F I h 5 X V a T G H 6 8 t m u N P t h o O 9 2 e W s G e 0 M c p 2 P R L E 4 T b N y Z / O J D G 9 o A W R S u s 3 4 P 3 F 5 0 S g z K h Y D P i e v / + L M G W 1 X V Z 0 r J 5 e R c 8 z P d V X V V S z v 9 + + / I P o f 2 Y I F x e 1 I E F Z m E I 6 F c f i 7 b O w 2 N 3 4 l R f f F q t U s 6 x 6 h v j G U g x r t 1 M I 7 H d i w v 4 f 1 H u t o B / P u 4 0 W 8 t K 3 L M 4 i f o / J g s t f u g b X i c e w r 6 u I b / / S J x C 2 h f H b w 0 / i G / E V f D k y j 3 8 6 V F t Q W A + 9 T T d f v A d 4 o A n h D 1 q h D V 7 O I 3 W O t m P 8 B Z 9 Q o 1 V l n b j u K i k m V v t c 6 y j m 9 t H U P z w a R y O F i e A a H k a c m A 9 I m D r j m 2 F m 7 i u l 4 / x M A F b x F R h m 3 6 0 w E U 4 b F / 3 V O p v L N 1 h 6 u h n v 7 p 5 2 D w o x Q 8 f 1 c P j t c H c 5 4 e p 0 q r + 9 E 6 I o 6 i o P E b w q T p Y 2 g 8 I U r I v K r i V N 2 G P x Y l r 8 l E y p i B G b U y R W K z l W c f b j / / 2 b P 4 u f d 3 q Q O 1 9 C Z m l r W b N M e P s J 8 p X h P U q Y k v F 1 L E 2 9 g 0 K h A L e n H f t P f A I v H t 7 f I E z E 3 d P T W J s J C i 3 0 4 c B H + x C o y x N s B f r m w f S U y u O b S m W E / l m V M K 1 m k + j q 3 I + k P Y h r o T D + t u n v Y O r R / w H f 1 z 6 C f z 3 y l H r e D L 0 b 6 5 j s e 4 Y H C h S R T r m V P x M X K 8 C 5 I m Y 8 W H 2 a Z 5 W J 5 d A 9 q s 0 j c X c E C t m t V S e c x X 7 k p V G 5 q l V 3 3 q n h C 8 W i e n B V a 1 y c W d 1 h J / i e W g U r n 6 v v c R J B 4 C z 1 I j R d h q 2 s J d k y w h N d S W J W r B O K t V v g a f i b L N D y M K A / 2 B x M Y U 0 8 Y v Z c Y 4 T w Y c D a 4 g 8 D W u D R R / s U p X l Y c G k F 0 2 a q T b m J p Q 2 t D b l M 2 + f I Y a q Y l H Y U Q T W Z 1 f q q P W l N M X 3 6 y r / E m X u f V s 9 / + R k f N v b / 2 q b 1 0 V E Y + j k U 0 1 u D T p / f + D W V e n T t z T + F 0 + 1 H / / g x V d e v M 7 G A 8 d Q M 9 t U t i t Q x c X I I X S M B 6 X v 2 u Y y H p v B 6 M + 4 J l c y X k m K V b H j U 6 1 c b 7 R E 9 Y v 3 W I z P o X S n i S C C A 5 0 8 8 o t 7 f C c 1 t 9 F 5 i V z 5 U h y u P i f 7 a t v 8 c g M t n y h g / 2 Y P Y b A b m 0 U i D L 8 U L v r B g V Y s S t w O 1 M S e B m R 2 x G 6 w F g + j u q s 1 H M L m S e w / d f 2 s V E 8 9 1 C + V b E J r X i d h G B u 3 b 1 K u e f k u c c Y / Q i 4 F O h O / l Y H I W 0 L 2 n X Q S 5 i I 2 5 B I o J O 4 a f 0 i Z p d d x 9 d Q X 7 P r L z L o T 1 + G Y p H z F 5 d l E G X O t F j t G 1 K J Z v R F W l W S o j T v 9 o C t c g P k w Z V r s L n t 4 K A k O c 3 h B K f G 4 F d q 8 V P f v a F F 1 l u J y T z 1 R i d 9 5 c R F o E I T J 4 A P / z f 2 i c 1 L R b n f j G b 5 y C Q b 4 z v b y O D k M R f p c H / n Y / b n 9 j A a s u B 8 r + A c z e e h u p y C r G H / 0 o H C 5 N c C b C G + j Y J / L I o I f 8 j m 7 Z G R U k I r 7 v h t G i + V n 1 8 I W 1 z 1 v h f u L H 0 S W K m / f E 8 Z V J p z Z X F S x e K G D g C Y v y 4 b i C v D P 1 b 9 T 7 O o L i Q 7 0 1 J e 1 V f d 0 S 7 x H 7 2 P X y j W f 2 z K t q O g S X m 3 N J x s r 1 D X i O a J S h X q B a g z 9 T u 2 j m 5 T U v w 9 4 J u X w e t r p y x a / c t + O j e 7 J q Q O k B B 5 b P q h T s s F g 0 x 3 r q r S B G n w q I X x V H o P 9 B I f G K n G c R k T s V 9 O 8 d 2 P S V W I B y / L l q v l / d 4 N g O 7 0 a g i g k t G z q f y c P R a c Q 7 3 7 g G W 6 E d 2 X x c r q q i Q s 9 E e 2 8 b i i I A Y 8 d 3 9 k 0 5 4 C 5 O V 9 C + H E X H h B F W t 1 U l E O s V h p j L x 9 B 5 x 7 j 8 p n S p s W T F 1 1 e + i t / 8 0 q + r z 4 l b / 9 d V W M 1 a e 3 O g 6 m H 8 + + d m 1 P W U J z z o d 3 W o d C H + H h c K L t 6 S M T K / j t / 7 3 1 5 V x x J P f m I f f u 6 3 / 5 p 6 H s w H V a U s w l 7 u 3 N w V g 1 h P z 6 D D O d p S q O g / L S 0 H Y c 0 Z E Z 5 P w N Q f R W L e B K f R i 7 6 D A S V E 7 X 0 y H u + s C S 2 1 I m s u 4 Z l 9 f 6 i + + 6 X Y P 1 A r D x 6 I 9 0 i g d r 1 8 Y 1 9 A W 1 5 O l O U Z l 7 B z E 6 8 O G a j W i k + s 1 t a I V y M a L 1 h f Y L h b M H u g X q C I O y G z o j r 5 Z B J G u w w U 5 D D 9 Z h K 5 b A K e D g / a h 9 1 q I L D m O b O g W 4 F U j 0 E I + o m 8 P 1 / A B 7 P B g f v f C K F j x I X 5 G / N w d 9 p V d D O f K m D 6 7 A Z S s S i 8 n d q 5 d T B / k M s W H q Z b u B g v M R + H u 9 s K o 7 U M i 8 u A a 1 + Z E Q m z 4 t C 3 D a F 3 X x d 6 9 3 a h Z 6 J T P X w 9 b o T E s n b s E A X k 1 p k r 0 R w O D Z j R N m h X a U i c g t C F k q C y 2 J h N o f 9 w B 9 x t D h j M R T y 2 7 w j 2 d + 1 T l a 0 + 9 3 O f R j 4 s g 0 P G O 5 U I k V z N q 7 z A 3 r 1 c v F n B c H + 7 K g e n F c z k b i p i H c I p 2 C w B v P W l K + o 7 x N L 9 d R x + q g 8 G s S a F F f F 9 H J 0 w F l z S l 3 Y Y y 0 l 4 1 / 8 f B C v H x I / t U r s p 2 j t O I u d 8 G i H T M 7 g Q d M p v P q N S i t Y i E f T 0 d 2 D G m 8 D e 7 o M w i y Y d P t y D 2 x c i m I m W M Z N r R 9 j U h q j b g 6 T T h 9 u Z 5 9 S D h V R 4 6 9 X b 2 B 5 / m R a K p W 6 Z u 8 U l H A T j b U s R P y o z s + h / z K c S V b l G 6 W F w 6 x u T a s C 0 9 W 4 V L F Z U K m f M G D r a g 5 X p Z W R j J V h 6 T S p j Q A c 3 w 6 K T b T X n M L F R Q i w h Q m F 2 o d i 9 r v L 5 7 A 4 L v G 1 O s W w V J C I 5 l E s 5 O J 0 u l Y 3 O h W S s X u T 2 e G B 3 m R C O L o n A 5 m C s W F G q 5 N D l G 4 F D t D p X 7 s 5 c W 0 G 7 W p Z t E N 9 G r k O s n 9 c r 3 7 P Z k U y J b b w a h N F m x b F n J p S A 0 U J x E C 7 f X V P l u 7 p H t w Y 3 C H 1 P 2 N S 6 U J f q f B B 9 p 9 t v r a D n + A D a H S K c L T q Z u Y B M X 9 o N N G H g n J n 2 W s f q d B g 9 Y 2 K 5 V 2 J i 9 b b 6 N + b C D I o W L Z w + L b / n 7 T L A P + z Y n C 5 Z v J R F 7 1 G x e P X B E f m p O 6 8 v C 6 U 0 4 J 9 / 8 o + r b 2 r 4 l + d + G h 6 3 r 4 G j x J f O Y d D + V v U V c H X 5 + + X + R f m J U B l E o b C 4 Z t Q 9 C U f a i Z j 4 6 Y 9 9 Z J + a f 5 t 6 e w X r z j j a o u 1 Y H K x Z 6 s c H C y o T p b q b 6 c P j L 1 O g m E h 5 t D 9 f J 1 A m E S A H 7 r y W Q 8 9 J H 9 q d t A 3 a h C 6 X V t O X 2 R 4 V 3 H 1 7 D v u e 1 u Y N p t + O Y O z p N u S E 7 p h E l S x d S 2 L 4 u B / L y V v o c x 9 U x x A X v n E d v d 0 B D g + 1 N I E d l + z 2 w 5 Z 7 B y f d / z 9 1 z E z 3 P 1 I 7 y r c C 1 1 K 1 G q C 8 J 8 6 m c / E k N 0 S I 5 R Z U Q U z C j V 5 U i i b l c z Q j N B O W O z E I r + 9 A X i i H V Y S K a P 6 F x e v r 4 s M Y 4 e u u B n a C S S Q T B X H a p e f l Y I 5 5 X h Y n J 4 c O D y t l Y L J S p c q X W 9 w K K + 6 M H u 8 T H 0 g s T Y v P i U X x e Q b 6 a j m V s x f X 0 X d E m A R L + Q o 4 M G m x 7 p 1 a V r X r i L n L 6 x h + r K O B c s U 6 f m X z G n i d f / B H V / H s x i 0 M / e j 3 i A 9 k V B V 2 4 8 u s 7 O o U H 8 2 N h T t L c F g 7 8 X v / 5 5 9 i d U Y b D 7 / y b 7 4 X o 0 / 0 w u F p V L j e 0 D / f M o b 1 0 P j 6 Q h T Z R B a m M S 8 6 h P n M C t 3 b M 9 a v M t S d T v E N z W V k Y n H E M h E 4 h Y 3 n u 0 e x U t 0 i 5 7 8 3 d i V Q e r W X p N o j q q x C 0 r R K M 2 9 H M f q 0 X 9 5 h 3 l p B R f 9 y W Q 8 C K k W k N d b i R X R 7 N U 2 n I y Y + D i t + 7 o T l 5 W X 0 9 T U G M L h P b 2 D 2 b 1 V f a V g Y + c f V Z 4 C z H J B r F d 4 i 4 3 N N G r x 7 h 0 q u F C w K F G u g Z x G V O 2 K 0 s E u + u t X y Z p M 5 V b J K B 6 2 e 3 a 4 d t 8 0 Y f 2 j c 5 G A / K f S I G R g C R s F o c b j R g M P N i V B 5 X 3 6 M w s H J T K J Q y G J q L o K j B x t 9 r P W U E Z F 3 l t E 2 Z M f 6 / Q L 2 v q w p v H h Y K F d A o 4 / 0 q 2 z B f w + X t X F h I g f 5 T / / R G m 4 s a 1 G 1 f / n H W n 7 f 6 K / 9 F o y H v w e B P U L 3 6 x T O w u U I B h / T + v / 6 z T s 4 f G g / 4 j G h g i 4 H b H X H 5 e O T 6 M x / o f p K + 5 2 Z d d a c m E X 0 d g W l u A e p 1 B o s b g d 8 B z q l 7 6 y Y P 5 t C 3 h 3 H o n u P W r z I q O Y H D e o O L S Y D O j y m b R 8 m s 7 Y C 0 m p 2 C F V y S g O K F p X 3 e g 8 7 1 d + K J S s U I Q W f c U x M O 8 u B m Z E U R 5 e f s e 4 Z X + t I X d + 6 k v R B w k T 4 2 7 Y K q a m y d b B 7 y w O b D 0 V D h Y P N r Z v R 6 X l w 6 2 c R Q l o e z I L 4 d y 9 d h / + T P w r v J 3 9 A P Y x n X s H C z Q V M X p i S w d w o N v l q C P e 9 x M A R 8 d H E T 6 D V 5 o O J o P Q h v S w 5 z U K b f F 9 8 I Y v F r N 7 n w + 3 y 4 t D e x k A P L R l r O n j 7 T W p C u P 9 x N 2 b f W V T C q Q s T w X 6 K R B q / G 8 + I 7 / z D v 7 M p T P W Y + S f / A G t z 4 k c v 1 1 L N 8 u v S L t V 1 W k S 5 p B U B t Z n M u J d p T E h e n n Q j 5 v 9 J 9 T z R 9 l P q b / n m B m z 5 T o w e G 8 L E 8 2 0 4 + h 3 7 U T 7 q Q X / A i Z m r y 9 h 4 t I S O d m 1 l 8 w d R m A h l o S g 0 J / f U I i 6 t Y K t W w t F 3 z y P t 0 6 E n K N a D 1 C w f D y O R k w Y V 7 / X r n x z C 2 A 9 f w N i J p p n 2 F m D p s O a J 2 U w 2 A 4 e 9 8 R r z h i g 6 Z 3 + 5 + o o w Y G 3 4 X 8 J e q Q q o 9 C / T 3 l h P X f k T d R n T h E 5 h m W Z E 0 k o L V Z H f P v f F u / j 4 k 1 9 F + b f O q s 9 1 x H 9 H m 6 d p R j i 0 j k C n R r E a R a 2 G K 4 s W t Q H z w 2 B 5 f h U e p x u e 6 s C f v 5 j A 0 H G P e r 4 b s J S y 3 c r c Q Q N W p 4 L o G d e m H e 6 + K n 4 f g y D + L N L h M p w d o l d z T h E 6 K 7 q E i r n 6 / a r d + n 9 Z u x v / 4 z 8 A b m 3 8 M 9 X k 8 E 9 + / r + p v 6 / 8 2 K f g / L u f R r l Q h r 3 d i I k T A 7 j + l W k R V A + S E b I a A 9 r H T S j l S h g 4 M I C 7 6 T h E H W P I 7 c H 8 5 Q Q G j r n x V j S I J 2 x i 5 Y T / c Y X s S s y A X p 8 2 1 k 5 F g v A u l t A u 1 1 p J d W L g q B m 3 E l G s B n c 3 1 f L f A z U b / A D o C Q m 1 7 F 1 2 l M a t m z N 6 d W E i W O / M V q V D 0 3 + s V Q N 9 E F p l O U Q j W 3 d I s F b 8 i I 7 8 Z 6 x 0 / D u s j f w L R E b + A 2 w G L y p i Q Y p G z o G J 2 G 8 z w u u V g F l 4 O o W J 2 5 4 m s f p e + a c N e F h h I v q G e p C z O c U y r q A k 3 r b F r V H v V C i j H n y v J I O Z W f c 6 I s n a c 2 7 Q w L 4 g 1 u 6 k c P U v 7 m N 1 e h X 7 P t I l / Z n F y O E R H H x p D C N H R j D y R B f a x M 8 7 9 V O / j 5 5 f N G w K k 4 5 m Y S I + + o c / h M 5 h N w 5 / Y h h 7 T o q P K u 1 u c 9 l V K t g j H x v C o Y 8 N o m + i T 0 V c + d m Q v a y E i R h 6 z I P Z K w t 4 v r 1 b V W n S l 5 u n b 6 1 i Z k O z c i c 4 r 7 W W R S n V L j T S j J I p i / K 1 9 5 4 N v J d o E K i z Z 9 4 W b R v C / X v 3 V N Z C P V b X w r h x 8 w Z u 3 7 m t X n O X c Y V q u 6 8 F t S X L F C 4 9 5 4 5 Q d b 6 r d R 7 q o e 9 S p 2 U o V K V 1 B 6 S r K T J b U U H o R k m F v Z P g 2 h v + N u 2 n f e e z l o 1 I 3 H Q j f D O H l e t x R D d C m H k t i s W v G T F y 0 o 5 E Q p R A 1 Y k n 4 r / x 7 5 A m B 2 o B a z X 6 9 V 5 C T 4 V a W F x G V l g V V 9 5 2 j m m 0 1 9 X p U A + + x 1 0 u O L / E n L / l 6 Q y s c W 4 L t P X O J 5 7 p E g q 1 B z 1 j G k O w G r f S 7 O S G N l j / 0 7 1 / q v 7 S a r Q d / w H 1 f D t 0 7 W 3 D 2 o w w k a q 1 7 9 7 n l u c L u D 8 5 r Q 8 N r N 5 K Y u 7 6 P N b v p Z S f d / b 0 B U z e v S v f b c e Z z 1 9 G V H x o H Z l E C q P t R S y c z y A u V P P I R 0 T Y H 3 P g t P T P / K U 1 p E e + u f z Q 9 x s N l O 9 r X / 0 K L p w / p + o y j I 2 P Y 3 h 4 R L 3 H z I M 2 e b T 7 P b h z 5 y 6 C w T U 8 / c z T y G Z y a l v 6 v t 5 e v P L K K z h 8 + D D + 7 i c / K c x K t E l a E z C D 3 a s K 5 X / + Z 7 T w 7 E f r a s o R z N F j 5 g V p 3 k 6 T w 3 P z 8 x g e 2 v o 5 t w x 1 l v p U 1 I r Z E s z B Y 7 Y 4 Q Z p n l E e F k 7 Q 0 p V X T E 5 w O w z 6 c g t P E A i 5 c n s I 0 q p q w O N G l r G Q K a w i 9 7 c D I 0 9 q k 8 P w 7 a x g 8 K r R J T q U o p A y Z 9 Y U Q o q E Y b N x F U d 7 K R c z Y + / y 7 o y S s o s N 9 h n h u R i Q 3 i + M L p o z / A o G h W u R u R v z C 0 Y 5 a G h A Z h K K 2 4 j Q V 5 Y V F B K 0 e D G Z w Z w 8 d j K K l E x l E l 9 J w O 6 V / x 8 V O 2 y 2 4 e 2 o V e 5 8 O I D Q b R C 7 U j o J 1 G T / 8 m h m 9 0 p 3 f f a r R Q h G L g R 9 U C j R y x Y a 2 R / O I z A s 7 E T U 5 P j S g r o X b 3 7 B W B 8 F x R Q V r s 2 n X M T U 5 g / H x U a y H N z C 2 U C t 6 e R 0 X 0 f Z I H x b m l p B 3 D u N Y v 6 a 8 N 8 J p X N 5 o n Q X z Q c G u f S h C 9 6 O 0 / 7 V 1 P U x h o S b T w d A w 5 y d y i R B H X Y N A j f 3 1 3 8 T Y i z 9 b P V I T J t I 2 1 t s j d h I o L g / v 7 9 8 6 U G f P R T H 0 h A 8 p E w t e V o S 6 1 Z Y s p H I G t Z U p M X 0 q C l d v H p m Q W B 1 T A Y E T 2 u I 0 U i J + T w f 9 K Q q l r n G j Z w M Y P O l E I V N E I Z G H s 1 O c 4 t r t K j A o Y a 0 O E n 4 0 e 3 F V / A Z R E p U k 9 j 7 7 4 A K a R D x n x P z t F X T 4 j L B 1 d 8 N Z T q M 7 r G 3 b o m O h 5 w 9 V w R E d 6 y m D K l f W j E w 0 h 1 g + g Z 6 u 1 h k e 9 8 5 M q 8 y C w H A 7 Y v E 4 M j N A z 1 G v i h h u b K z A 3 i F C s W J X 6 5 m I t e k 1 f P d n a 1 T r H 7 8 U w n c c H U D J 3 I 3 g n X V 0 7 a 9 m r E v f L 5 x L Y O S Z 2 t z W 7 I V V o Z M 9 q j 3 d 4 B 5 i m q C H 4 8 u I 3 7 R i 8 L j 4 T + u f R f v y 3 1 X v 6 5 g b m E b F m s H M r R I 2 A v 0 q 0 s x q r h 9 0 v C u B I v i M X V Q U D m 8 x 1 b R 7 U a y N w a h R o G I y K t z C p Q Q q O H 0 V j s 7 h z Q Y l 9 P V U F C y e k T X L 9 c + 1 G u Y 1 A U o k k 2 r 5 N 6 F X O 2 V e W t K y i P C b f r V 8 u e d x O t + r y C 4 7 Y e l M S Q d X 4 A s 4 k Y q l 4 R j s V x V 9 i I x w K I d d o 0 / s a F o j W k g d 9 K e Y h u R A A H d e n c H g g W F 4 + 7 T o U i t E I 9 H N v V u b Z E 2 B 9 S L W b m S R z a X E k l n g G 3 B J u 2 W R C Y t w l M 1 w 9 h b R v y U 6 V 0 H b n B Y F 0 7 G A 3 4 V 3 R B t U + U w B o f m Q t L U I w 2 g P Z m / O o h z x w W D L w 9 d v g b v D j b z c b i y Z Q W F S b H Z H B p m g E X t e 6 M L 0 5 W m M P V Z b / h F b S G P h d h h 7 n u 1 S a 5 N o r Z f O l l V R S C K V S m F R B K X j i A W B Q M 1 K 6 r h 7 9 j 6 y d h N y o g R O P F Z L T p 1 + M 4 r R 5 1 l 8 0 7 y p o N i 2 o d g 8 I p c d M N r z M O R d y M V / D k / 1 n 1 a f 6 1 j u n k X c E I b f 2 I 3 T 8 e 3 b / o O G h x I o o l m o x K 4 L r W r 0 L U r M A 6 q C y y s Y N o 9 H Q l i J m 9 F X N x d E g W K 5 q q I M X 0 Y P O b C 5 R K Q V m F 2 s U w U d N 9 + + B Y e x C 0 N P e Z A W e s b O q s f 9 o B l 7 u o p Y j R v R 6 U m r 2 o F M m 1 I B i F B K / B C X 6 m g n O l W 4 X A f D 5 v W p V P W 5 b K 2 w H l 5 H R 3 W g b X 9 U a z R b D y K S z 6 H N a m u g f L P R H 0 P b s Y 9 W X 8 l v T o r F 9 f m R C E c Q t 1 s x M i I D V P 7 x V A y V T 9 1 e E 8 3 v E F 9 w R S j c I J x + p 5 r 8 X L 9 8 D Y + 8 e K h 6 F g 2 s + 7 4 6 G Y T / o D a 5 T a z e j a i E 2 t X Z d b n / M n I i j C M n t X t c F p 8 n l Y 3 D 5 W m H y 8 + 9 f k u 4 d z W B x 4 8 e U t b M 2 + n F y p 0 Y L M 4 C B g 8 N S s / m k K q s q Y B R I r O O N s s I D C Y Z N w Y L N q a i a B / 3 w 3 e 5 p l A + 4 1 7 H U 6 4 E g o U F t A v 9 T v h 9 u F O t v f 5 B R 4 N A b d y 9 i b u f / 6 8 4 8 h N / C / b O H r z x j d f x / A s v q t l 7 F s z n g F Z R u 6 p Q h U I h t L e 1 w 2 z U g g 6 h s B b Z W x c H 2 e 2 R Y S m + F Q W K 3 1 + K X g F r o 9 P s 1 4 P a k E s y 6 u k e / Z r m V K b m b H M i k p 2 D z y F c H Q U Z S h S 2 x o H J w c o C 7 l 0 e s W S V Z T g M 7 X L m D S W 8 9 l Q P s h s l l P J F + E Z c S I a T q G T E j x h J o D j n Q 9 Y U h t P Y i Y r Q w 0 Q 0 g d 5 9 2 4 f 7 w 6 E w A p 0 a v X p o g W o S 1 p n Z E C x h P y q 2 C A Y P 1 + 6 X G 4 q Z L S I Q K a 1 8 s C r 3 J d 2 g y y K X 7 C e D a f F d 5 Q 3 x J 4 u m F H J J s X w H t N S n 6 d M R p G Q w w 5 T F 4 Z d q V m R x c h m l l F g j U j h R N q y i q y x 0 J I W l l S g G h f Y 5 f Q 5 M n V v A + J M 1 O s 0 2 Z C 2 U 1 f t r i K T S M C e s I s g l W E 0 e 7 H l R X 8 J f E Y W l + c y 5 t B y f N 8 M v w r F 6 P Y G h w z U B y o Y N W C k m 4 E q U s e o O I J g w 4 v m x H J b e W U X v I 6 J w C x W c X d k + W e C D h A a B C t 2 4 g n R 4 F b 7 B M c R M N p w / f 1 Y c x 0 l M y u P Y o 4 8 i u L a G 1 d V V t P m 9 O H j w o N q R Y n 5 u D m 5 x d o M i X I 8 c O o g D B 4 9 g a X k F j x w + i O P H j 1 c F y o L Y R g h J 4 0 J L P 6 n V U v r m 4 2 Z m Z z E 6 0 u i P L K / c Q 0 / f u A y D m D y 0 C e N m K y U / v z k P p V s C W i X 6 W q y T w S Q q p l H R j 2 J k M A 8 u r K O u t y j h 4 / n o W P u 6 t X B v K z y I 8 u 2 E y V M h T D y n Z S 7 k y z I g q 5 k R z c h n 8 7 C K J S K u L l t w t E 9 z 1 N e T B X S 4 a 9 o 7 O B d W O / l R C O 6 9 P S v W q b H N p s S X Z C 5 g I V 3 E 0 s I K y k E 3 0 u m Y V t P O W 0 E m E 0 d n T y / m 7 s w j 4 N 2 P d C q s y m s z K r r v R Y 2 C L 1 w N o m x L Y X j / 1 s 3 e 5 q + u q o p N m a B Y o G 6 t d n z 9 W r P i i g d t v T X h 4 A T t 4 v U 5 + N s 7 U X B k M b O W g 9 k 3 j I 2 0 E U c K a 9 L u f r w d F U r e Y r f A D y I a B K q c z 6 v N s W x + c U b r a A g 5 d P 2 O F g S 3 P C n l x J I I 3 T O I 1 a p H 0 e C S r 9 P h 5 3 a X 2 i 5 x V 2 f O Y 9 g / h L R h p a V Q P Q g L i 4 s Y H K h Z N 0 b c 2 h 7 l v l M 1 c E s b L i 0 h W L R F f h Y F o X m 8 E 0 v F p 8 p C U 3 j o H 3 E 9 l l r u I Z 3 N t F + C n + l 5 i C n I Y K P l i w a E 1 u z M 4 X N Z o a P 2 W l D i Y c G F l B X 5 I g u X b I c N s R b t v X 6 5 L 0 N 1 c + 9 G T J + X w d d j R c d Q W 1 V h a G 1 8 / / V 1 D D 7 l 2 k y N m j u T x P B T W h t t R O K I x M k m P O j w 2 T A 5 q 7 V x X + J 3 1 O f E t e U f U L t B T j z T i / t n Z k R A x 8 B 9 f b l a Q C / U k 0 r K + H D X x s f V 1 + 7 h 6 M t 7 M X d 5 D V 2 P G b G + v g F f h w P 2 X B / i h X n 4 b c N q x f X q n b i a 6 O d e u Z w M 5 j I L 1 k W / J v Q z Y h h U G 7 g l c x S 6 7 d v l g 4 a G K z W K Y J h 9 j c J E N A s T k S 8 Z U E 6 I Z U h u X U R I i 8 C Z I A 5 a H Z 1 t 3 I 1 w R V k B f S X u b s E 5 m Y I I r h 4 4 m L m y o I R J B + e + O I B 0 Y Y o J 7 e G Q I 5 M i f 6 e f R u t E g W E S r 3 5 d W X m u C x P P o e 8 x R V D Q W H 5 s + W Z j P f Z W a N 6 G 8 m F x W v z L n Y S J a O v R I m e T 3 G m 8 F N l M Y r 3 7 2 i r i l X l 0 n s g p Y c p W l 9 j o u 5 3 0 v Z T D 2 r U c r t 6 9 L + + l U L Y y q b c s n 4 p / 0 u b F + H A X U n N r m D q 9 i P 3 j Q w 3 C R B w Y u Y K 9 z / V r 6 8 M K b l F Q 2 o 4 m u j A R F C b W w N P R N e x R y 1 2 G H + t G e C 0 G j 8 + O Y s m I Y F g s k b t f z Z s 5 v U 4 M P t 6 D 8 H o G y 7 e 0 K C + F i R u a l e w D a p 7 y o D X 7 o R I m o u F q z 0 z G 8 a t / O o 1 7 a x n l M 3 G S 9 8 t f + i J e e / U V R Z n q Y a y v v l r 3 W Z n F 3 A Q U S Q 7 S + p A 0 C 8 1 z Y 7 W U a R n Z T O t J 0 l b I V 9 L S E Q G 1 w p d 0 0 N X m 2 b R y F N z m J e + 3 1 i y b c 7 J a b Y i a g m A h F 1 6 X h t r 7 9 A m 0 i W E N n C g m V e l / x o Z 4 a L v C m B r S 6 e 0 m n X e H Z z s a f c N 6 G H O z S n j 8 6 / 9 C / W 2 z R u G J / I H 6 j K / 3 v x R Q + s 8 s V 0 y w 9 h M H O 3 M / m P l B l j B 8 w o d u b w D l r A m l g k l Z 6 I 2 6 + Z y B / X 3 Y 9 / w Q J t + 8 s a V 8 W t r 7 P d V n A m N O F F B M f m k r / c 2 K l d b H S O 9 4 r 1 I y S c 5 I G 0 U x V Z z I T J n R 3 z + O T K 7 m G 3 M 9 V U A s 1 / 7 n h z F 5 N o R b p + 6 r 8 m B t 1 g g M 5 Q z e j n 1 4 o n s 6 G g T K a j b g F 1 / u g 8 9 u U v 7 S + e o k b y Q S U c J V D + a c 6 8 i J A 5 v b S K J Q t M N g E g s k D a s 3 r p 7 6 Q r D j O e f E d + w O B 2 K x r e l E r W A z u s V P 4 6 4 e g 1 h 6 z Y S u E c 1 f o V D p 2 6 s Q r F t 9 Z 9 W M N u k U o 1 g 1 A y 1 h 9 a 9 B / B P 1 W i i o u 9 x b T a D V f A J z N c n W W r V w B I M i V A Y c m B t z W x N 6 6 8 E o 2 T e H W h s 1 w 5 P 4 T P W Z h v 2 l f 1 d 9 p s G 7 / q 9 g S / a K 7 d W C J t y J g w / t O Z f u a 5 Z k 7 W o U 0 a U 4 L P K R N d + G Y f G Z O O + 0 e C 6 P 1 Z t 5 s S g l h D 7 5 U X z 1 E / 9 M H a + h N j x 4 r K f P D F d p Q F l 2 P Q x O b G S W 1 B o x s o A V 8 b G j h T m k j c s w 2 c W W 3 X P B Z Q o g 5 q v W S W w q d k o E Z 0 O w e X I Y e 2 o P b v 6 X L k S / P I q O M 9 0 I n H 7 Q K u s P H h p 8 K M p A T r x E e 9 M s + 3 Y w p M S B 5 x p q g V m c S k 6 K c G 7 I L N / X g w A s t k J t t R y 9 o g S A F o b Q L U y r Y E M r T M / M w B A K o P s R 7 i t E Q e H 5 g Y w p i H b 7 K A q F M l K Z v A i A + D 1 C T x g 5 s 9 t s y j 6 S j l A x u J x O E f Y y 8 g V t K U Q s W 4 T F E U a 7 V a 5 F v q P W Q h U 8 s J h F M c g / i 9 W s s j 7 i 6 3 E Z H F X L K z / K S G c s K p b C 6 1 X n 5 W D j 7 1 n M F p X 9 r Y r R F L S s A L O 8 J v S N p f M i f P x t d Y 1 y / f p y / V y O l Z d K 6 t 6 4 a p Y R V e 5 h 0 h 7 9 V + r z 7 c B l D 9 x Z J H v f q 1 b 8 p n P i j z g 7 5 b q k X / r D m 7 7 U 1 S 9 N w t Q G P P L M h N o 8 Y G 0 m h o S r H Y k / N C K 5 r K W Z 9 c 3 V 1 p 8 R Y 5 + 6 I U L U h s s r d u x p S 8 L Z t g Z r q l t + x 4 R I f l b a b R Q R 8 Y n a L N o e x 4 z Y c p O B 4 K U K C k K 7 J 0 6 K p a I Z E r D L y B q b E V m O q D C 7 f t w 7 / 7 H R W o e f 2 Z k d f N D Q I F D i E I n t F j P t 6 V f 7 z z I H 7 9 y 5 s 6 q m 9 u P H n 8 D s 7 I w a D O z w U D C 4 G V J n 4 h C X E x C 6 / q H O 5 Q p U D m A e Q 4 H i h m t p Q 0 j N N d V o l z T a + r q Y / q 0 T h g T 9 p 7 m L G y j 4 o 9 i z p 7 G Q C L l 8 y h B U g 0 Z Z n x 2 g C 3 h y V X h 5 W u 5 B B p + 7 1 6 l 8 K n v Z p 6 U n y d X T t + D 5 q I H V v J h o / l b r t S I b E b S 1 b w 3 l b m 9 r R P j F k D m 2 m U 6 5 v G D F o w N b c x 5 n U m E 8 m t X q I x D B w E 9 j Y S G C x x 2 f x W r b x 1 E R 7 V 9 f 8 o z b D O n R S V b d N R u l f x x m z J x d g 2 + v F e 1 y z X f f m s K + Z 8 d x + X 4 M M 7 9 W y 9 n s n X 9 C a H m t U t N T l 7 S S x t y 3 q W T V N g I n S 8 i X U 6 J k s v C 1 i W 9 q K Y g S k 3 Z M 5 b F 0 I 4 j O x 4 1 w m 3 u k H U R B 7 b D N a U 7 a Y u X G K k Y e 7 c H s l S X 5 q z G N D 7 t A N e i M S n Q a 5 f t f Q C U y u Y X y X b l 8 S c 1 L f f m L f 4 b P / L d P o S M Q U I J F U J i K e W 1 A K 0 E S j U 1 w 3 R A H M s G O Y I 4 d h a l + q 0 + C w r S 6 r H U e M y Q o K L 6 5 n 1 A P x + L / i f X e 7 s 0 o W j 2 4 p Q 7 L M S d Q 2 / X 9 Q X D 3 2 O G b c K F S 1 I a + v e x F 1 p h Q / o Y + Z 8 J B 6 S n 3 K 2 E i Y v N 1 / m I V X K H L O h f 0 n z L p r N A + b Z P r d C a r H h l R R q x N R 4 u k g 8 L E O h L N i O W y C L j F q l U T h o l 3 l u w 4 G 9 9 A p 1 k o U M c n c W n h + 7 B s / Z + R T V q F L v d h 2 f k L u D J z E P c W e z E d N s j v 5 d T v 5 t M m m L P d q h S b x W H F Y l D b R G y u E o L b 7 c K 9 N 1 c w 9 u S w u v a B n k Z K t d b / N d j 7 h v D U h S U l T O x G 7 v Z n E + N K A V 1 + Q 7 P Q N p M b n V 0 B Z I s 2 z I c 8 m D 4 V R 8 E l w v S k 0 E J z n x I m Y u N e L X D R j J z I s d N v U e O D u / I T b J t 9 P 3 B d P S c 2 n t h a R f a D j k b K F 7 k n 6 m g d h o C Y f l t N s 5 C 6 a B R l 6 2 A g T E b O e p d R z g v 1 q 0 Y D N A G T h 0 n I g A h e I r q + S f d I D + o r H l 0 X v + d w T x G L S 0 t q x w k K U j 2 u e v 8 Q e a G X e w d q V k I L d s i j G h 3 b r Y V S z 6 v c I 7 N S h F W M j M k m 1 2 f Q h I n z U 6 w L E Z f X O l 1 i N S K r D M 5 6 U F h 0 u l a P 5 h a K x c S 6 + b Z m d t e D k 7 t X 5 P 7 M c j 7 z x S Q G D r h w V z T / c U 9 t w B f K O W z M p O A e 7 N z i h 1 x b N u F I n 2 Z p a N E N 9 R F D u e / Q / D p c P Q H M v L G I Q 9 9 e m 3 p g 5 s T 5 v x l G M V v B d / 3 s b + L S b 9 T W e + 3 9 / C 2 0 C d 0 r C X X V 9 / 7 l M h G d m n H 3 Q d t 0 G C M n / Y i m F 2 F U 2 + A Y 4 D X y / C x p p v n R s 6 f j 2 L P v C 3 C b q n t U G U y I t v + y U r p 0 B e r P S e Q K Q r b j B s y U 4 1 i I 6 B P E H x 4 0 W C h D 2 1 4 Y + p 9 q E C a C A r G d M B G l s r a / L I W J S 6 k J M + s i 6 N + p 9 r + u u Z r L h 1 G Y C A p T q 2 U a n b n X l D B p Q s T T y a B R / 7 Q M 8 3 o H + U F g R + t w 9 I q P Z D c j t a z 9 v q 0 i j r V 8 T m H S w b 1 o m 4 W J Y H b E b p A S P 4 2 I Z o w I 1 u 1 P T M P N b S Y 5 6 J J 5 I w 7 Y 2 v G I 1 Y n K U S u W p 1 I w S D v O R W o a 3 m p y K N + 0 X p i Y m U A M d 0 8 j X t 0 a q F 6 Y e O 6 g X G d w M Q I L k 2 X H G 6 c / o t L U H / k 3 V v z U 7 / 3 H B m E i Z n 7 6 R d x 5 6 6 5 a I n L 3 D W n j 9 Y S i 8 F y c O H M 2 g Q 2 h f I 5 H L L g 3 f w 2 p Z F p 1 t c H I H t K u j 3 5 k L J S A y R + r C R M h 1 7 x 4 Z 2 F z q m H x Q l Y l 1 R I p 8 e X e m T f g n Z Q Z o U R H y w 0 P P u h o u O T o X A 7 3 v 7 K O f K K 4 J W x + 4 / p 1 X B b a R w p I T E 9 N N c w 9 F E t a A 9 W X q 2 K q j E J V r r j 9 J k O u n B v a D k 6 H E y V x c u t h d O j F 3 9 l d j Z a I / o M + f 1 Q b a q 2 R X M m r 4 E E z y k b t e p j y l D f W I n q J Y H L b O S Y G W 5 p R Z b o N I F 0 i / K L B u 4 T W 6 e A A Z A o R / Z y K M Y v r q S D W c m k c d P s x P N y J x / w y o N b m N s + 5 l p h C N J x U y o O P 5 e Q N R Y 8 J n 2 l Y Z a E 3 1 5 + j E r R b P I j / 0 n O 4 + O I e 3 P u h A z j / w h 5 M v r W K u e B V G b A G O L 2 a 9 R n 5 3 s f V X x 1 D v / 1 n 8 N i 1 4 p j 7 X h i E z e / F 2 s y 6 W p w 4 e t K D J / e J j 3 Q j h r 1 D R 4 B 1 o c 3 R A o L n T J h + a w N z 5 6 K 4 f j W o 5 s 5 K 6 c Y U M i I v N H H u W p W m O 1 L K N c j F c j B 7 S 3 h y v K w K p H J x Z K v 2 / K B D 1 e V z 2 o w Y 6 L A g O p + T Q V e A z W 3 G e m o F 1 6 5 d V Q J E P 2 F + f h Z 3 7 9 7 B y v I y P v U n f 4 y r V 9 / B / f v 3 c O z R x 1 S j E 9 z F z i R a i h K k d 6 0 W t Z L G D 0 f E s U 2 o Y p n c d m Y 7 s P b b 5 L 3 H k e r + d j i 8 Q 7 i b / 3 7 Y y i 5 Y 5 Z o 0 q 6 T 9 0 8 H t I 5 l / l j P E Y T P 4 h a 6 1 F i s O r o U b G w h O x U U j 5 l R V U y 7 f 4 J y M x 9 O J 8 o o H o d t p u P w u p K I p R B d E s F I i / t 2 1 U H o 9 q H C 8 3 k Y q R 1 l t H N I a N b S L / 7 c 6 G c b S O w k k N 2 L I i 9 V a v B / B + r 2 E U O w A 7 t p C O G r x o r i R R n Q 1 i W L G i p l b I Z R S F V U / L 7 a W F C u T g L H S j v i q E a U l B w Z H B 9 V E r V 7 f k M S A 6 x z v h 8 3 o c N Z G 4 p 2 3 7 6 L w 9 f 9 S f S V K R 5 T g 2 C / 9 K r q 6 h 1 Q W Q p v L C H v 6 D A L H R 1 V e Y / T W E r r + 9 m 9 h 8 O M v w R w Q S m y 2 i z 9 n Q f 7 2 C g a P B R A r L M C i p k Z K 6 B h 0 Y S 0 4 h d h C D s P 7 9 q B t w I X 2 I T d i S 3 l E s h n k F r I Y f 1 o U n p y / H s 4 D L y N 4 L 4 N S B n A F T K o i E i 3 h q X k 3 f K J 4 q G z c l j J W E t v 7 Y B 9 U N P h Q 2 U g R q f U C / M N y g 5 b a 0 H i Q D 1 U P 7 n 7 O f V B p S x j J U 2 F z o Y y X v 3 h D 6 F U Z 3 f v b 4 P K 0 n r B j w Q + / a D V d Q B U P l 7 / U Y M v X U z C 7 x f G O Z s T x L m L o W A 8 W L i Z E S K O w F D 0 w W u S a A + s Y G t 8 a g p + + s A J 3 t w 1 d w x 1 i g y J q f 6 v w W 1 4 E n o 0 r P 4 n + F 0 l k x r i 2 G Y h g B n w + I p 3 f V h M o X g 9 L I T M X 7 f K b V 9 F m 6 h P h 5 L F C h 4 o V u L w e o T 8 y 8 O V 6 r W b e o 0 1 8 h B w s r o o q p d W M c D a N x G W 5 l 5 M O U U R 0 0 D V B u J 2 K I 3 0 u h i M v y L V J k 6 f m U 5 i c n 8 T x F 4 6 p z x f i 8 t u W w w h d j q N t w g B / d 4 2 i h 9 M G B K r L V E j 5 3 v 7 q V R h / / e P q t Y 5 H / 2 J V 7 q W E f C E D T 7 8 L p b g F g e I / U Z + F n b + M b C K H u X d C e O R j I 6 r W n t l e w v h T v V j a m I S v W i R F R z E e x E j + j e o r Y M 7 0 0 1 i 5 s S 4 W c w Q F o Z k j z / i V 4 l q 5 d B c e f x 6 e 8 W P i P 1 X E x y 4 g s Z K C b 9 C D c k y U e T q C r i H N Z / w w r H v a D o 1 h 8 / c I p n J R B j i f G V T j k T Z d + v I V 7 H 1 a o 3 K X / + K K K p r o d Q 2 i b c w k V k M c c q c B o 0 e 3 1 v P W g w m r k 2 v o Y L X S a t y Z A Q 5 O y B a q 5 a F X L i X R 9 7 h X Z b P n U z n M n 0 / K 7 5 p V 3 h q p j X 6 e C n e B E K v G S J 4 x Z x e h F J p X C c k x V n S e L C N 8 W T 4 R C 0 V q 6 H O M y 8 D j I K 9 g 8 K S r g c 5 G o 1 H 4 W + y E W B G e E p 9 L w z + m C S J 9 C V 1 B 1 I M 7 8 / k s L K w p d K d o V J n Y b l c O 0 + s W j H U U c O u d C A 4 e q 4 X l 7 0 z e x O A e 5 h 5 S 9 I 1 q 0 j a W C 6 J Q 7 I c t E 2 + o Y H T v 1 B J G H u + E 1 W l V y 8 7 X / v T 3 E P u 8 J j B d n z 4 D R 8 U B e 5 s N X o 8 o I q M J 2 V x W F E E S 6 6 E I 2 g N + d b 1 W s U J X 3 r 4 q N E y E r b s N 3 L S O q V 2 9 4 z Z M / 6 1 f Q j Z d g P v X / z G e 7 a g J E 5 F 1 P o O c 8 y T u v D m D / c + P I h u i d 2 3 A y k w Y v c c d s B l d u H p m B U d F Q E O z 6 + g c 0 d h K 6 H Y c y R 5 R x G V R e g U j l j 8 g d f Y e F g 0 C Z U x d h 2 n j a y h 2 / T D i e Q + i k Q j e e e c K R k Z H c f h w 4 0 4 M O 4 H L O 6 h s K 8 a S W D d t + c b c 3 a / h 7 i e 0 G t e h g y f w 3 f / l z 9 T z y V N r q t h / e C m G 9 J I R m W Q K N q c T f U f t K h h A Q Z h 8 M 4 y J 5 5 l i U 7 O Q F C j W B m R J a O b 4 c U l A 9 2 F u j M 2 t z r R M g X r o A l U P W i Y 9 4 p d a T 6 P c U Z s I f R B a r c 8 i 9 F 9 I L R X g 6 r c g n k j K w G 2 k j f d O B 7 H 3 m S 6 5 J s 0 i J c I p e A K 1 g E F k K o 2 2 c S e i W S P 8 Y t W T h k V k M 0 I d R Z n E k z E 4 7 W 6 5 F z u 8 x i 6 h m S a s X j H C N y E W X J T U Q t K u S i M z l y 8 o 5 + k f 7 1 b 3 v r G 8 g a I t g u 7 A h A h 8 F l 5 h I Y T u d 6 3 K A B 5 q K 2 J j K i l K z o m N 6 R i u T 1 / H o x O H M O z 9 T + o Y L n e / 8 X h 1 3 9 0 q P v r Z X 4 K 5 b m n 9 a u D H V Y I x o 3 i 6 A v r E P / o y / u s P z + B / + c I T + J 2 f P o S K k 3 7 0 A v y 2 A d y 9 d Q M 9 3 m F 4 + t y 4 F i z h Q M C M t 6 Y f U A / k A 4 w m 1 S n 8 v O 1 j 8 t e g 5 q E u X r y A O 7 d v q Q 5 5 G L A I D 7 + j 9 g 6 u f v X e d 3 8 X P v 7 V v 6 c e P / Q P j 6 v 3 Q r M i K C J M R K D f h 6 E T H u x 7 u Q c j J 7 2 b k T U K g X U 0 s y k M s Q W h V y K k z L T g f B Y 7 L z q X Q c 9 h z Z d g / h 2 d d v p G D 0 L J S G q q B R e c b Q 4 R x a 3 R v O 2 w X d p U s a w F O C h M 2 b W K 2 l C a W F z S A g h E t m l p 1 d r d x m 1 v 7 O 2 a 7 0 B h I r i J N 8 P R G a G I X r d P F J R J l J b 4 N a m C W g 0 M z 6 r 4 I Q 5 V w 5 z C R D B l q q d L s / j T N 8 N C e Q N q U 7 y Z i y u i 5 G p z Y 0 x I t Z p L G G 4 v S h s D H R N u L E S t 8 A s V e + r 5 J z e F i R g I N 9 a T I F 7 5 v n 9 d f U Y / z o J i J a P a N L G u 3 d N v f + o V n P 6 F O x h p y + F T P / k W s m I R X f J 7 X q t 2 b d k F G w w l K 1 6 b d C A c d + P U h 1 i Y i E b K J x J g K C d R M Z P K N G r z d w t D p a i W w J u m / 9 f q O x o W 2 r 8 P w V N + d L + g Z U X r q U i t w O 1 m m A K k I x 3 N w u l n w w u 9 y q z B 4 K w N E I I 5 e p w s L B g T Y s F S Y r F q Y X o K G 6 0 Q / 9 r g U 8 m e u U U n A g O 1 O Q 8 t W 2 L r d p r 1 W F h Y x O B g j a L m R c i t p v p w S Q 3 x x T Q i a y m U f W m M T g x j I 5 p Q B W 9 0 C 8 X 6 4 W P P e O W 1 U N d b Y f Q d a p x / m R e / L C D 3 n y w v o d 0 5 q O 1 a I c e m Y n J v f s 2 y z V + I w v M I t / j x I Z k z w G 4 q i k + c h b v T h e V Q H n 2 d N W X B j c 7 W J w s Y O O a F t 9 O D W G U R X s M A C n X z b W s z I S y a + / G y 4 7 f U a x 1 f + d h v V 5 / V 8 J Q I q T S 3 3 L t B q D D r d k Q R v L 8 u P l M n H t 3 7 n 6 t H a e C q s 1 j H L w v V z S M f L S M 4 F 8 O k a 3 d 1 N z 4 M a L B Q F a M Z e S P p y T c v T F q 0 r 4 o m q k X E J u P C l S P I T D u x d r 6 E e H j 7 F B P u U V Q P C l N 0 N o 4 K s x B S H g z M / S O E / u Z 3 Y u p H f r R 6 h B Z A s V b E p y r 3 K u H R H 1 w 6 y I A D h Y q 5 Z w 5 0 w C n a v R 4 P E i a F q t X + v d M x n P x n 8 3 j + d x b U 3 1 b w D j g x L D 5 N X 2 8 P 7 r 6 2 h v R K T G U y M I u C P h Z 3 / 5 i a W c a Z W T t 6 D 2 r C p J a 4 y E 8 U 5 T j W s i O 1 6 3 b v 3 d w C Z v J U e F O Y i K E n / H C V n L g f K u D K 9 T s o h A 1 K m I j 0 d C 0 z J Y O w 2 k 5 1 4 o U u V U C T Y W 5 3 p Q c 3 l 8 1 i 7 T S r Q o r N T f Q e H a x N I e y E 6 6 s p a d E F t c j T 5 7 M i s V K G y W b G 2 N N b J 2 b j g b + j + o Y b p z n b H Z h 2 f + s I E 9 E w U i + H L + I 3 L v 1 9 3 I h c 3 5 y H e u X r X 9 u c b 2 K 6 y u r K S s P 8 E 1 F P f 5 a X l p T v l c l q V o N h Y w 6 K 6 1 + q b X 5 M J N a 6 Y P d b 0 T U a Q O 8 J m 3 S u B z N v x z F 1 K o L L f / E O F s 5 l 1 C w 6 w a j T t V d v q D U 2 x O X v O Y H b P 7 A X 5 5 4 e x q 2 P T 4 g V L G D j x g a y d + / h p n D 8 u H F 7 u s d 4 n r j / 1 e c F G W D r W L r c u J R E 2 7 a n T i G 0 g O 4 / / c G Z R u p H S 9 U K X G j J M l 7 7 X u 5 W V V T z Q g d 5 D m V 5 c x V M j A 0 g M C e + U i 4 r A 8 6 o 3 q c i s V i s S K Z S K r B D G S 7 m i r j 3 j W X l U z b D 6 r a g V 6 x 5 f 1 c n S t X 5 Q o V C T f B Y e C a 3 U V T V j j i w x 5 5 t F + V n h n c h i r X J M O 6 9 s b R 5 7 k h i F W + c + z b c n f s F T K V / G L d n G y s T E f v + 6 b 8 X I f c j E s 7 A X H T K t a 1 h 7 / M 9 c N o 6 1 G r c q Z R W Z p l I + v + G + v v q X Z u K 5 P F R N 8 / + L Y E G y n d 9 4 5 r Q M z P 6 H f 2 q o g 7 n n d 5 4 4 3 W M j o 5 p C a 4 i L N S c B w + K Y y m 9 + 7 n P f R b f 9 u 3 f r o r l 9 / c P Y H 5 + D q u r K 7 D K I P g b P / r j 2 L N 3 L 0 K r 2 u A + v 6 S F d m m r 2 I a m V A L P P J r F z O s p 7 H m p S 8 6 r C c + F B T e e G q 4 J b D g Y Q k A G S D 3 O H G 9 0 Q j 7 2 6 W / H q z / 2 G o o Z b R A d + s I p e P v G 1 X O C A s b B 2 G w o a a X W 1 m b R 3 d 2 o J W n J u D T e 2 S K 4 o S M e j c P r 9 2 6 x S m d + Z V C s y e 4 s / O R b a 5 h 4 t h u z 5 + I o T 7 S h e H 0 Z e 1 / c u v 0 N 2 / r O m 9 O w G j s w / t z W y G I 9 U s s F z C 3 P Y W x o X H 0 v K + 0 c C 2 b U 7 n 9 c 4 j 5 z b R 5 W q / g t 7 W U M D d c s c T a d Q / B a B U M n t W A F 2 4 D t E w 3 F 4 e / 0 q t J o v Q f b V I X X U i a N x f / 6 r + B 8 6 W 8 i t B h S A Q j + 1 s E X 9 6 o p E q J S z C J 6 + 1 / g m u 0 3 8 f R 4 C Z Z q H Z K b a 2 a s R O W Y X b b R h w 3 v S 9 i 8 H s 0 C V Q / f 3 B R 8 V j M G X j B h P a E 5 7 X 2 u o 1 h J m D D g 0 w Q s H u c E q k c 9 1 9 E s U B / / z M f w y o + + u i l Q 1 J r t L 3 1 C e L 2 w e u l o T a A q s B v 8 y m f S Q W o 3 + 8 4 8 R o 4 1 V i O t M O w v / / Q I Y C s w G Z b b c h K 6 U P X 7 z f j s z 2 w v h K 0 Q n 8 8 g t i b 3 e 9 y C y Q s z 2 H N i D M n 1 J D L J D D L i Y + T T e Q w 9 2 q 2 t p p b L W Z s L o X u 4 U c E 0 4 + 6 d + 9 i 3 v 7 b l 5 v y 5 F I a e 1 K w U p w t S 0 w Y k W J G o x 4 9 M P I P g r R I 6 9 k p f 3 c m h s r c b n Y H p K u 0 1 q P z K k j D G 4 W o 2 + N T b a + h 5 m q v h b A 0 r n A k u M u Q k t r m w B F f s T 6 r v y v V Y f w U u 7 7 w c H 8 A b d 6 t T A d + i A t U 4 Y p h H t 7 o g X K i k r A 5 p 3 8 0 b Q r W q 9 I F U j + u A 9 N d L i 4 t q 0 v f d I j Y 8 r i Z E i w k j X C o Q Q t 8 L m 8 J E N A s T B e P A l + 5 V X 4 k A V g u H 1 K P 9 p e 9 Q w q C s o f y l p u W D W Q X 8 y 3 k c P h i N M q S 3 L s F I G p d 3 p I 2 E W p N V x d l f H V K P z + x S m J j B v Q l n E V 2 H K r h 9 P w m b 2 6 Y K o E z n / J g 3 9 W P o a D c m n h p E U f w N f S e Y 0 K p Y k u S 0 + v 1 M K a 6 o J J / r i z r J I D o 6 O + T O q o E a M Q y D T 9 Q m Y z m X x J 0 J u 9 u d i A c T i o a 2 n 9 y A r d 2 A / s c 8 a q c O t t F S r B o E K o h q M d Y C G s x 8 W H n T s k W Y C A o T x 0 O 9 M B F D 6 T 9 U K 6 U 3 h e l b G I 0 W a v 4 + T N f P o X T k K U w J r 3 8 Q 5 b v y z m U c O v g I l p Y W l a l / 8 u R T O P X m G + r 1 D / / I j + K 5 5 1 / Y 0 U I R o 8 G g d L g D a + E Z r N 0 U r 8 a a F P o h b v r i M s x W C 3 o 6 x O f w 7 l c a r W 3 E g s C g C F 6 d c t M z 0 3 U L 9 W 9 / t R e / + z + c k X E Q U q F j L g l X U T 6 5 X p 6 D 4 f T 6 U m Z M d Z q / F M L 4 M z V h I N 0 h O L C 2 Q z K Z h L t a e L M e O + n d 6 i U o r N w N y W s D 8 h t 2 Z e 0 M P h c K k X X x q + z w D R n Q M d h 6 8 N 1 4 d Q a j z / u U L + V z 1 9 Y O c d 2 Z s Z o Y u 7 w a h q + H + 1 v 1 I h 4 S C 9 + 5 V S n R H 8 2 V T H A 7 t e / o k c 3 5 K 2 I B D 3 d h Q W j Z R K C I 8 N w G c s k y + u s i j 3 e / s S K C a F I b D D S D y / K Z R F u / 5 U / c 9 5 P 4 + n S T s v k W t V A N A m W I b Y i V S q E i g 1 j 4 T P W Q b w 4 P E i j v 7 B T G x n 3 o G H M r 3 4 r + x 6 p Q v h 5 P S Q n v l / 7 o L 3 D 4 y C M Y P c L B 3 d g J K m t A o + b I h 4 N 4 d u 3 7 t R e C b 8 t 8 B L 9 + 4 m / B X u G E c M 0 i M L L H Y i 3 N C M 4 G 0 T W y d Y A U V I b A 1 u U X r a i o g g z W x f N p p F N J e L g n k z j / 5 Z x R n P R u r E e m 4 f O M o v e Y G b a 6 D P b p i 4 s o p 5 y w + t P o P T w g T r 4 2 6 K + 9 e k s u Q K 7 W 5 Y O 7 y 4 S 2 f g + S M 1 7 4 H y m o F C 9 C C U e 2 i F h q H Y u X w + j w 7 U G h P S 3 + k X Z t C x f z G H 3 a q Z a l 6 1 n + t 9 6 4 j 4 k T w 8 i Y 3 c o i 1 S M 8 v 4 7 5 W w u w m X z Y + 5 x c i 9 2 C + 2 + u Y M / z t d S p u a s r G D 7 a q 3 6 b O 2 g g q 5 V x f u z A f 6 w e U U O 4 M I g 3 4 j 9 W f V W H v w o C 9 X 7 g Q Q J F H K z M o 2 9 f z R l f F o H q E 4 H S O X k w P Y W N 5 S i u n 5 3 H R z 7 + A t o D e n Z 5 T a B O J d 7 G r 8 z / m v a i i i + 5 v w B H b y f c 9 s r m m q Z 8 K o + F G 0 v o P 9 i r K B Y 3 I e O E a F f q / 1 H f i R b k O n r 1 8 D u Q x r K I n 7 Y C t R 6 J h A h M X Q b E 7 O k Y + h 8 X o a i u H X o Y z N 1 Y U K u I u 8 b b 4 O b W L 9 X 3 W y E + m 4 V r y K 6 o M Z O C 9 d z D t f t B d O / R F M K t 2 3 d x 8 M A + 9 Z z b 3 X C H D l o g 0 r T Q n S T 6 9 m t t v Z 4 2 N i T S E n M X N j D 8 R C O d Y 5 T R k D T A 1 a 1 R x 6 n z C x g / s X V q g d a p H p 9 Z b 5 x 7 b M C 3 q E A 1 j J K b 0 8 v 4 D 1 9 4 C + F o U v l P Z 9 4 + j S / + 2 R d w / X p j y P t d g Q 2 4 z e N O X n d U t U e f V 3 w o + Z s X S s S / X l s X 3 D 1 m P P U 9 Y 0 j Z F l S 6 y h c / 8 + d I i P a n P P H x p L s x J Y b w D g n p E 2 E q l p M o W e L q 9 D a X F Y N H + 2 C 0 G N R 2 / B a 7 e V O Y C L 9 l D Z W S U D B 5 z g f T m F S J 4 + p r / c F 0 I v 6 N B q O Y e 2 c F o 8 / 4 3 p U w i Z J X V Y f G T 4 i f J 8 J 0 8 0 w t o 6 I Z T B V 2 D t p V l d v 5 V Y b 6 D S r 0 n 1 z I i T D V A h W 6 M M 1 c W l H C R J D O W e R u y u V a O N 1 i b B Q m 1 g P p P d x o d Z n + 5 H K y F n v t W E O h M U F 2 W 7 T o 6 8 3 H t y g a B C p X 4 B x G G y L x t E o 9 4 t J 3 B i B m p q e r R 7 w / K N u 9 i C 9 t n U T 0 O q 1 q r i K S 9 m P A c 1 R G F O v r A f s O P Y J n P / I R u D 1 e T E 5 N 4 e 2 z p 8 U Z r u A X e 3 5 B f c 9 p d O D 8 4 d O w C 2 0 h O B A d p t q S k d N v v 6 2 K p + i P Z t g L d 6 v P t g c 3 2 Z 5 6 O 4 y 2 L j 9 G j m 3 N J N 8 t e D + Z e G 1 9 2 E A 1 q b Y V R D X g t Y t z K C W A z v Y s E r F u I b A h O P t I H 7 V B u i L C R t A i G b K N w j F 5 l q H v m u C J Y W 7 A z J n Y F q X g s W n L K X w D b i Q W M o j O x d F 7 p L V A R f y / q P 4 W r H v w m Y 1 f V 8 / / q q G B 8 q W y e U R i K f T J I N n t X M q D s E n 5 l n e e P + H P n f C s w 9 N T m 4 Q k m l P 5 9 Q 2 0 i d h c E r 5 h b Q B m c z l c O H s e y Z U s P B N a p S V 7 u T Z 4 1 E S n / A j X Z l E I f / A H a x u J m f P T c M U / V 3 0 F L J p / C h 5 / 6 6 D A z J k o 7 G 1 5 9 O 7 f 6 m + 9 W 8 y 8 F c f o s z U / j R u Q + a t F Y f T 5 o H B u H V 6 L D d F i E q 4 N H 5 K + e V W t a U 6 E Y O y p L p W I W i z n Y T Z a 1 X d I B e f f y s h 5 a 1 S b C b L t f e 2 q M A 2 j b r T s e i 8 v X E h h 8 I n G t t 8 O 9 G 3 X J x N w + 9 z i 9 w G v / + Y R 0 T B x m N f L s N 0 q o f T 4 x 5 H 9 1 c Z I 3 1 8 V b P G h K q U i D H V 5 c 9 8 s d i t Q x G M I o 3 1 v o 4 Z + V Q S q 6 i Y 1 g I L F v V 2 5 v X 8 9 0 u W S W K j W q f / F Y h 6 r m d v o c x 8 U h a F p 4 m T W o H w s 6 n / k w 4 C 1 E 7 N T s z D m T b B k O 9 B 1 2 I a 1 6 T C S G 3 F k 0 w Y c e b m x 8 t I 3 i / B C G B 0 D H S L r N Q U 2 f z 6 h E o U J X a B o c S 5 N j u G F i T y i 0 Q R s W R s c P R a E Z p f g 7 + u H 1 W r E u Z k k n h y t t d / c h b D 4 Q 7 X o H J e Y l / u W N q O X z F J g M G 7 y G x F M v N g G F v r U l 4 Y 8 C D P n 1 j D 6 Z D d S q / d x 5 v 9 + W b 1 n D o l A 3 d G m P F J / z B r x f / X Q M B p D N 1 7 B p d / 9 M S S W b i k f i q t y T 7 9 1 S i 1 9 5 8 Y A 7 z d u G F v M b V i 2 i p M e 4 a I w R a c a M 7 W 3 E y Z i K X F T / d W F i d C E i T C g V N F o 4 c j 4 C C x + M + w j W W X p + v Z 2 Y + / J P Z v C l E q k c O f U N C 7 / + Q 1 c / c p d s R K N 1 / A g n J n V I n y / + Z U k / s 3 b 0 Q Z h I i h M s 5 e W c W b G C l N B m 3 S m D / T i R E G u k m v M C i p M n i 5 E U I m 7 s H R L C / P X C x N h c N V S q m b P h + T + M k p g d M y c W 1 L z j e M v 6 M r O s C l M 0 b R W h Y q L K q d n a j U 2 d J i q i x i / 8 c + + V / 1 t h v W z 9 Q U z / + q g Y Q l 8 Z n 0 O 3 U e / E x a H B 6 v h G L 7 + 9 a 8 i l 8 t i Z W V Z b R g w O l b b p G u 3 S C c 1 Q V z i n r U P A B f b d a S E U v l q I W X O h x S b d l 4 o y 3 F j 1 e 0 w 7 e 3 a s Y n F L L K R H J J F c d y d r S 2 s q W J D r i K W J p + B y 7 a V 0 n E a R x / c H g 8 r o Q J v v v k W R k c b d 5 l g C b H A c B t 6 9 3 S h Z y I A / 6 B 2 D R x 8 6 X g W C 1 f D C N 1 L o W P E p Y I O N H 7 1 Q j P o L + G P 3 3 w D / / D o F / H x s b t q i X j O + X T 1 U w 0 Z n w G D X S t I i R V 2 m R v b z u l 0 I r d R g s P t g q f P h b Y e P + Z u z M P X 6 U V C L C 5 9 I x b L U a u L u / 2 i H F O w u 8 0 w G Y 2 o u F K w G X w I z W 3 g z r p Q 4 H A a t 6 f v I L 9 Y g b e 9 Q x X 3 Z D j c b L K o H D 9 e 9 / o t 8 Z 2 W U 3 C 2 W 5 C U c x V L Z V g 8 B k x f W I U 5 f h r 5 u F b / 3 Z i W 7 4 U 1 Q c v / / L + W 3 3 o w K / l W Q y P l k 4 Y s F T I w W X c Z x d k F H o b y E c P l B P b s r 1 m Q h a h Z l a x q x o A M y v 1 d j c s 2 d o N b 0 + d w c O z J 6 q s H Y 3 l 5 G X 1 9 D 5 d O p I M D k w N y 9 n w Q Q 4 8 F Y K y m O 1 D I / O u N I W Z W g G 1 G O h e B s 4 X g E + t 3 W Y W o D G e v 1 j b T F x b g 8 / c i s M + K x a t x 7 H 2 u G x e / e B v J f U c w s L y m l k u k h 7 u w X p S + l e + h m l b 1 / H g W 8 a x J 1 Y 3 Q M d J e R J + P Z Q / i s J s 8 q m w A U 5 Z M 8 i + b L q L N M S g 0 O I g 0 t 1 e l B f v U Y + p 7 / 3 / K 1 y R Q u X Q e 8 X A K g Q E / k q k k p q e n R C M l V K R v c H A I 8 U Q c x 4 4 9 W v 3 q 7 v C w A k W c s E b V U n X f s F P 5 T / S j W q E + Q L F b M D V G T + B s x l I + h 3 5 r 4 y p c C g W L 1 L T a g e R h w P P M n N 7 A 2 L M a r W y e s 2 k l U K t T a + g Z r 8 3 P c W u a s n M d n Y f 2 o d 2 t W Y J 6 R N J G V d e d W F p c R X j O g q h Y q v 5 B B 0 I m L 7 r d R r X E f r f o d J d w q C e F R G V B W a s 7 C 3 t U u b K X 9 6 S E N t f a k P f 2 2 q + M w B g p w T X r R f x 3 3 9 + o 8 A c Z D Q J 1 + + w 0 r r 1 x H 8 9 9 3 6 P I G O L 4 8 p e / q H a A Z 4 N x 2 Q b 9 q t / 4 z f 9 d 1 f b e L d 6 N Q G 0 K i o y Z 9 H o G d 3 M + t X N f M z 6 y h 0 s d q i 9 2 C S 5 B Y W n p V k g s 5 e D p 3 7 q s / d V X X 8 X z L z 0 t v l v j 9 4 L B I C 5 d v I R o N I a I P F i Z 9 c d / v D Y p 3 A r X v z q D w x 8 b x f K N W R z o q W 0 E E G 3 / u 6 q d F 2 4 t o h C x i h I r I R A Y R W R j A R v F L D y m H A 6 + t F f o K u f o T E g X D W h 3 y P E R E w b b S n h b / K 2 n R 7 U s f W F k a u K X Y L s x G 6 J Q z u C N y d b W b i e 8 M B H B p Q U z k r n G E P y L E 1 w Y W l b r m i b P z W P i S S 3 Q o T Z s m B P m 4 H j v W M 6 H C Q 0 C t X h 3 T d E S f 8 C t d s B 7 L / B u B I r o 9 p R w u F e j d P p s P 0 P o l J 9 6 3 d x s p b K l o t C U 1 j 7 U g 5 B a L M I 1 s P W 7 O b F c N 6 b O Y H h k C A F H z Y + c n 5 v H 0 H A t 3 4 8 C 8 a e f / j J + 6 A e + U 0 X P W u H e W 7 O w o F 3 R t d 5 H b V s W N + q 4 / c Y 0 / M e 7 s H h + B f m R g / C L 8 K z E W l t W 1 v s L J v m D B n x 0 X 2 1 O a z 0 z i 5 n Q H g y 1 l 3 B j h V t 2 V j 9 4 D z D g L w r l r k 0 S E 6 H s P d i x D y u X Z z A f 2 F 9 9 9 6 8 W G t T + w L 5 u 9 I 1 3 v m f C 9 M 1 g L W H a n I O i F c o l 8 k p 4 2 l 2 1 T H T i 9 l q j A J S p w d 8 l S t U 1 W T d X G m m R T W h g 3 2 A 3 T n 3 j n N p X m E g J J S 6 6 G 2 u 0 0 1 / 6 H 3 / w O 3 H q j T e V c L W C 1 e B H s Z D D + P P + b Y W J O P D C G H p d b v Q d 3 Y P 0 c m h b Y S K 0 i r S a B L 9 y 1 6 Z q p L 8 1 b c O 1 x X 0 4 1 F v E t W U r H h / M i w V 7 e I q 8 H R b F t 5 1 Z 5 6 J H j W J O n l t A T v z v 2 V g R / c c b r d l f J T Q I V C G 1 i v j C 6 y g X 0 s p v 4 P 6 6 X H 3 L J R u E / v e b g b N F G H w n U K h o N T n n R M Q z j Q O r e d w W 1 + S N h 9 T E u u Z 2 d G j n P l S 1 j P X o d R / A s y + e Q M 6 + j N / / 9 7 + P m f A V o b 4 W B N P 3 q 0 f U 8 P w L z y E U b N x P i 5 h 9 O 6 7 q 1 B m 3 8 e G a Q e p 2 O 2 S D I V D z o 3 a D N y a t 4 I J p f v / 0 t E b P L 8 x b 1 R L 7 9 x J T 4 o + x u A p R y d n F U o 6 j x z u D y D U n P P M f v k L / 7 w U a K F 8 q d A X J t Q v w 9 D y N l a h d + V A M S F C o u E d r T 2 + v F k Y N h 1 X A 4 u i x R 9 U W N x Q 0 p z j t H r c H 8 / P z + J 9 + 6 q d h t d l w 4 s S T 7 5 r y 1 Y P + w H F r D J 4 h z b 8 5 O 2 t V 9 c A J 5 q O 1 u y q b 9 D A 6 l Y F v z I 7 Y T A b e I U 0 Y 6 z E X u a z m l i w G B 7 p c e 9 T 9 x N I m + J y a d d o I F 9 E e 2 J k y F i t F r C Z v o s s 5 g V w x B Y 9 t a 9 b E l U v v 4 N H H t c K U O l j D 2 y T X w / B 6 q 5 L Q V A 6 0 x k W x M O c W r M j U 2 N s 3 B 5 7 0 f c R j Q 3 c R v W z H y g E T n m k L 4 G I 8 g v Z 7 E c x 4 D z 6 s b v v Q o 0 G g S o U U S t k o L K 5 u 6 f A H + y G c m 4 p s b G B g c P u i J u + F Q B E D x h T 2 T 9 Q 0 + y m h N K q m X N V E P d Z f Q r u 7 i P R a C c 7 u 2 n G q 2 u t 8 G s a K A f Y u C 9 Z X Q s i 3 B W G 2 G l A J e + E q d M H M y J j b B a 9 f G + z R 2 R T a t s m p W w + H 0 B H o x G r q N n p c B 6 r v N i I d y c D q s m A j u o G u L k 3 Y k h s p t d M 6 E U w Y k b w e w t j T t f x C W k n K G C n b e 4 7 3 W a B I x V c i 9 9 D j 3 4 O b M 0 t w + L o Q t 0 d h T f S r H T 7 + K q F B f Z s s L l g 9 / b s S J o K h 5 J 2 E 6 Z t B D z P O 6 2 B k 8 e 4 6 H O x u p G W X l 0 y K D h a 5 q 1 k d M m U T 2 k Z c 8 I 0 6 Y X W a 0 T H i g y c 0 A b v Z L 1 Q q j v a 9 I k g D H i V M B C 0 H h S m + 0 N r f o D A R 2 w k T Y f X b V d H J x Z u r q i A m E Z 3 V K C v R 5 S l j V I R p + o w 2 I c o F e Q s R 4 / s j T O 8 z n h z K Y v b q A n r b 9 m L q 7 B r 2 d H f C 5 M j i U V c X Q l P b Z 8 5 / q 6 J B o C 7 N X M Q / / O O / j / n Q 3 G b q E X c q Z E S K 1 k j f Z 7 d + v 1 3 9 s + Z K S N 8 s W M m 0 H h 6 / A b l E T V h s L X y x 8 / P i K M c N e G e 1 N n i z d Z f F a 7 W Z X e j Y 7 0 b A M Q y H c W s Y O T K j 1 Z z w D m 7 1 N + b m Z q v P t s d y K A d z 1 S I 8 9 t I R X D 1 9 S z 3 n d p / 1 4 B F j T 3 W r 9 V g U 4 v u h 3 c 8 P f Z B Q F B q b D J q R T q Q x 8 V S P W l K / F u 5 A Q d p 6 e H d 6 + V s K D Z S P A u W 0 O u G 2 u Z G P 5 p U P x R 0 m O O / E 6 F Z H R 4 c M D G 3 2 / 9 L F C 2 h v 7 1 B L 4 1 k L u 1 O o z d r q K n 7 8 J / 4 n 9 A 8 0 1 i h P 5 8 p 4 / e a 7 2 y l d D 4 t f X b b g a F 8 B 6 / d j 6 N i j Z V B f X 7 F g L d 7 o I x F M A n h + Q r 4 n 1 2 q u Z g T s F r l 4 H j a v 5 s i v F v P o M d f m 3 J j P 2 L z j R j O i 0 6 x r X p u D 4 Q T 5 V 7 / 8 G r 7 7 u 7 5 j s y 6 7 j v i C + H m D j v f f M r 2 P l I 9 R v o G F e R z 4 a K 1 w D m t 1 c P o i E Q 9 i M j a h t h T 9 q 4 I G g c o V c 0 h n U / C 7 2 p T Q P C w Y F R y f a M z G X l m a R 1 t b O 1 7 9 J o I + F C r d Y S c 4 E L m 5 A J e W r w Y z m H V s D Q q 8 v D e n f J K U + F S u O p 9 q p 0 w J H b n 1 C m w d 7 2 4 Q x B d S I i Q u z M w t Y L R a p m v p + h r s A S s 6 e h s t I k t + X c 6 4 p d 2 r b 7 x f e B 8 F i h h Z W c b E C 7 X E 5 r t B C 8 Y D K b W U 5 O Y 7 y 1 h x P n w O 6 I c V S q D c d i P G u y 3 i k J d R y c t A t L 9 3 8 1 D t j g K s F g u + e v 3 d h 6 w 4 H J 4 Z z S J b N K g J z o Q I E h e + E c y k O L P u V w L X D G 7 a 9 c x o H o W o G R Z / E Y W K W M m K C R b j 7 i x C f C m D B K s B O X Y O N 9 N q R + f j s H t t U L u N u A 3 K a u s Z J f S j r l y 8 i p P P N K 4 q j s 9 k M G P 1 I l S 3 s + H 7 g v d Z o I z r Q f R l E 9 j / U q 3 k t b Z f s P i G l 1 Y w 7 W 9 M L v 5 W h h K o 6 v M P P L g d J m f o K V A H 6 h J j 1 6 Y y u F 5 s H U V k 5 g B v U O v e M u Z m 5 j E y u n 3 5 3 6 X F J a G s t Y F B 8 P v x W B R J 0 4 J G c b h 6 u A 6 R a e 5 Y 4 c b G f A z t Q x o d j c e j Q g + 1 a 6 I / O j 2 / h k M T o z D b a t a R u 2 C c z 2 5 f a + M 9 w / s s U I T P k Y Y r c g 0 H j x z D R t q I O 2 K l j v X l h P r N 4 / p F F w r d j W 3 6 r Y r 3 W T W + t 2 A R / D t r F i x F T W r S U k f 3 u A M v 0 2 d q A f o n L P 2 b q M 6 n x a x a A U j u 2 N 4 K u j D V B 1 o 4 H H 0 + P 6 J V G e b c n I 5 c u L I Z Y q c w R W d S q i y Y L k w E l 4 K M D n Z i 5 l p j U C M a j e B F o a b f C j D A D m N W o 9 5 l z O D p k R x M / 3 Y E r t 9 7 H i c v P w 5 T s b Z m z G w U S m 3 + 0 O j x h 8 K H S q D q 8 f q k H f N 1 m z q X H p B y 5 B A 7 0 9 b W g a P 9 m l S w o l I z 9 B A 3 w S k B n b L p a U S 9 j g l 0 2 f f L 4 N E 0 f n w h D V u g U f u 7 B q z I x 0 o N F J R L J 0 w W M 9 r 2 D + B z n / k S L n z 1 G q K r M a S j j A h W D / q Q g 5 t y L 1 o 7 1 T y e x 9 i J x c / + v e o n G p 7 + e q 0 0 N t e 3 N e 8 H X L c R / I c a H 1 q B I u 6 F z L g 8 r w 1 6 i 8 O M v f l 1 9 b w Z L q G K X H 5 Q D 6 d L i 8 Q x x U q H x d o 6 d K 0 H a N r F t 7 y c T a p 9 m h T 0 G m Z 1 s I i / a P W Z k Q z W V s u a D F a 4 H C 7 x / 0 w 4 O n o I Y 4 e H c e P S P c w s T O H N z 5 1 H d / 5 C 9 c g P O Z w e r G d n E C r c h + m E t i y + h p 0 1 x 7 H + b x F L / W H y o V p C T I G e Y b 0 + k 8 S V f C 3 7 o B 5 H + 4 u w R p N w 9 9 h U + k 8 9 W N 2 p r W 1 3 S x v i y y l E Y 0 l 4 T C 4 4 e 2 3 I x b M o d F r Q Y a 0 F L r K 5 P G 5 l U / B c L W D 8 2 Q B i x Q J m E 1 k c b e M W n I 2 / T b / r V q E N 2 e L 7 O A / 1 l + B D 1 a P N U U K 3 / y I 6 / + C v V 9 8 B T n 3 H i v z / L W K O d 8 C 3 j E A l g j L I u 9 x q v i q U 2 N 7 w 8 t h o P A O / 9 9 1 F M s 9 t B P G I w Q G X C E c z b i d j K L 8 d w y M v H U A 0 v Q x L y a r 2 Q G r G 6 u o a 2 l 3 t S K 0 V M O 3 I I J J 8 d y u C d 4 2 / Z I E i 9 P n D t 2 d t D z U P x Z 0 U 5 z Y + v D P C H 2 r K R + h j x d 2 h 5 c k d 6 W t M P W o G g x T T M R 9 S J S 2 w k F P h 3 d 2 j 3 W x p E C Z m X + g 4 4 P Z h 7 H g X K h a x T m 4 v 0 u U U N q Z r x W 3 o i 7 E m e k 9 P t 9 o B P e W f Q S r 7 7 m v 6 f Z A R T J o U J W e O 4 n b o b U o v I z 7 M w k R 8 6 A W K / h G R q 7 p P F A + f Y 2 e j u 5 E 2 w G U y q / Q Y b r C d y T Z u u F a P S l O B G P 9 i 7 d z c 0 0 q n c L X 1 T 9 r x R p M B H W 0 d a B / z I l t N h a I v p m 8 w w F J t J W F 5 + S b n / F s F 1 4 Q p M G i U L W x / f 5 w G + e 9 g P N 9 X f O g F K p U 1 K K t j D h g 2 r U V u Z y O l c G H O C o s I Q + h e D A 6 7 Q y 0 Y b I m 6 w M N s K o 6 O v b V w u N F o U n N U B I W l m B U B c 9 S u I 7 m s W c F k u W k d m X y p f d w N k 3 H n y O S H E b s V E O Z i M t / 5 s Y H t c 0 D 1 E n J N L u 8 H G h 9 6 g d I H 9 D f u 2 6 j 2 E Z l J 4 d G B B 0 t U T A T x d f m O V w Z 2 L p m H y + V W d C y R 1 D b R 1 q E P k P l U A i M u r 1 p f l Y p o c y q c p 6 o f P 4 V U S e 2 q M T 8 3 p + r d e Q a 1 Q E P F W t z c 3 p S I z 2 v X t x 7 f f r u c D y v q p w t 2 Q k 4 s 1 4 z Q u 0 s L t V z J Z t C 6 c e d D b i 3 6 4 Q D w / w E Y I Q 2 a B n J 1 n g 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 N a m e = " C e l l s   a n d   E l e c t r o d e s "   G u i d = " e c 6 9 1 a 1 2 - 3 6 a 5 - 4 a 0 8 - 8 9 7 6 - 8 4 4 e d e 0 4 a 9 8 a "   R e v = " 1 1 "   R e v G u i d = " 9 f d 8 a 8 2 a - 7 f 5 f - 4 2 d 2 - b 4 6 f - 3 8 4 7 2 1 3 b 2 d d a "   V i s i b l e = " t r u e "   I n s t O n l y = " f a l s e " & g t ; & l t ; G e o V i s   V i s i b l e = " t r u e "   L a y e r C o l o r S e t = " f a l s e "   R e g i o n S h a d i n g M o d e S e t = " f a l s e "   R e g i o n S h a d i n g M o d e = " G l o b a l "   T T T e m p l a t e = " T w o C o l u m n "   V i s u a l T y p e = " P i e C h a r t "   N u l l s = " t r u e "   Z e r o s = " t r u e "   N e g a t i v e s = " f a l s e "   H e a t M a p B l e n d M o d e = " A d d "   V i s u a l S h a p e = " S q u a r e "   L a y e r S h a p e S e t = " f a l s e "   L a y e r S h a p e = " I n v e r t e d P y r a m i d "   H i d d e n M e a s u r e = " t r u 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4 1 & l t ; / C o l o r I n d e x & g t ; & l t ; C o l o r I n d e x & g t ; 4 2 & l t ; / C o l o r I n d e x & g t ; & l t ; C o l o r I n d e x & g t ; 4 3 & l t ; / C o l o r I n d e x & g t ; & l t ; C o l o r I n d e x & g t ; 4 4 & l t ; / C o l o r I n d e x & g t ; & l t ; C o l o r I n d e x & g t ; 4 5 & l t ; / C o l o r I n d e x & g t ; & l t ; C o l o r I n d e x & g t ; 4 6 & l t ; / C o l o r I n d e x & g t ; & l t ; C o l o r I n d e x & g t ; 4 7 & l t ; / C o l o r I n d e x & g t ; & l t ; C o l o r I n d e x & g t ; 4 8 & l t ; / C o l o r I n d e x & g t ; & l t ; C o l o r I n d e x & g t ; 4 9 & l t ; / C o l o r I n d e x & g t ; & l t ; C o l o r I n d e x & g t ; 5 0 & l t ; / C o l o r I n d e x & g t ; & l t ; C o l o r I n d e x & g t ; 5 1 & l t ; / C o l o r I n d e x & g t ; & l t ; C o l o r I n d e x & g t ; 5 2 & l t ; / C o l o r I n d e x & g t ; & l t ; C o l o r I n d e x & g t ; 5 3 & l t ; / C o l o r I n d e x & g t ; & l t ; C o l o r I n d e x & g t ; 5 4 & l t ; / C o l o r I n d e x & g t ; & l t ; C o l o r I n d e x & g t ; 5 5 & l t ; / C o l o r I n d e x & g t ; & l t ; C o l o r I n d e x & g t ; 5 6 & l t ; / C o l o r I n d e x & g t ; & l t ; C o l o r I n d e x & g t ; 5 7 & l t ; / C o l o r I n d e x & g t ; & l t ; C o l o r I n d e x & g t ; 5 8 & l t ; / C o l o r I n d e x & g t ; & l t ; C o l o r I n d e x & g t ; 5 9 & l t ; / C o l o r I n d e x & g t ; & l t ; C o l o r I n d e x & g t ; 6 0 & l t ; / C o l o r I n d e x & g t ; & l t ; C o l o r I n d e x & g t ; 6 1 & l t ; / C o l o r I n d e x & g t ; & l t ; C o l o r I n d e x & g t ; 6 2 & l t ; / C o l o r I n d e x & g t ; & l t ; C o l o r I n d e x & g t ; 6 3 & l t ; / C o l o r I n d e x & g t ; & l t ; C o l o r I n d e x & g t ; 6 4 & 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 D a t a T y p e = " D o u b l e "   M o d e l Q u e r y N a m e = " ' C e l l s ' [ L a t i t u d e ] " & g t ; & l t ; T a b l e   M o d e l N a m e = " C e l l s "   N a m e I n S o u r c e = " C e l l s "   V i s i b l e = " t r u e "   L a s t R e f r e s h = " 0 0 0 1 - 0 1 - 0 1 T 0 0 : 0 0 : 0 0 "   / & g t ; & l t ; / G e o C o l u m n & g t ; & l t ; G e o C o l u m n   N a m e = " L o n g i t u d e "   V i s i b l e = " t r u e "   D a t a T y p e = " D o u b l e "   M o d e l Q u e r y N a m e = " ' C e l l s ' [ L o n g i t u d e ] " & g t ; & l t ; T a b l e   M o d e l N a m e = " C e l l s "   N a m e I n S o u r c e = " C e l l s "   V i s i b l e = " t r u e "   L a s t R e f r e s h = " 0 0 0 1 - 0 1 - 0 1 T 0 0 : 0 0 : 0 0 "   / & g t ; & l t ; / G e o C o l u m n & g t ; & l t ; / G e o C o l u m n s & g t ; & l t ; O L o c   N a m e = " F a c i l i t y   C i t y "   V i s i b l e = " t r u e "   D a t a T y p e = " S t r i n g "   M o d e l Q u e r y N a m e = " ' C e l l s ' [ F a c i l i t y   C i t y ] " & g t ; & l t ; T a b l e   M o d e l N a m e = " C e l l s "   N a m e I n S o u r c e = " C e l l s "   V i s i b l e = " t r u e "   L a s t R e f r e s h = " 0 0 0 1 - 0 1 - 0 1 T 0 0 : 0 0 : 0 0 "   / & g t ; & l t ; / O L o c & g t ; & l t ; O A D   N a m e = " F a c i l i t y   S t a t e   o r   P r o v i n c e "   V i s i b l e = " t r u e "   D a t a T y p e = " S t r i n g "   M o d e l Q u e r y N a m e = " ' C e l l s ' [ F a c i l i t y   S t a t e   o r   P r o v i n c e ] " & g t ; & l t ; T a b l e   M o d e l N a m e = " C e l l s "   N a m e I n S o u r c e = " C e l l s "   V i s i b l e = " t r u e "   L a s t R e f r e s h = " 0 0 0 1 - 0 1 - 0 1 T 0 0 : 0 0 : 0 0 "   / & g t ; & l t ; / O A D & g t ; & l t ; O Z i p   N a m e = " F a c i l i t y   Z i p "   V i s i b l e = " t r u e "   D a t a T y p e = " S t r i n g "   M o d e l Q u e r y N a m e = " ' C e l l s ' [ F a c i l i t y   Z i p ] " & g t ; & l t ; T a b l e   M o d e l N a m e = " C e l l s "   N a m e I n S o u r c e = " C e l l s "   V i s i b l e = " t r u e "   L a s t R e f r e s h = " 0 0 0 1 - 0 1 - 0 1 T 0 0 : 0 0 : 0 0 "   / & g t ; & l t ; / O Z i p & g t ; & l t ; O C o u n t r y   N a m e = " F a c i l i t y   C o u n t r y "   V i s i b l e = " t r u e "   D a t a T y p e = " S t r i n g "   M o d e l Q u e r y N a m e = " ' C e l l s ' [ F a c i l i t y   C o u n t r y ] " & g t ; & l t ; T a b l e   M o d e l N a m e = " C e l l s "   N a m e I n S o u r c e = " C e l l s "   V i s i b l e = " t r u e "   L a s t R e f r e s h = " 0 0 0 1 - 0 1 - 0 1 T 0 0 : 0 0 : 0 0 "   / & g t ; & l t ; / O C o u n t r y & g t ; & l t ; L a t i t u d e   N a m e = " L a t i t u d e "   V i s i b l e = " t r u e "   D a t a T y p e = " D o u b l e "   M o d e l Q u e r y N a m e = " ' C e l l s ' [ L a t i t u d e ] " & g t ; & l t ; T a b l e   M o d e l N a m e = " C e l l s "   N a m e I n S o u r c e = " C e l l s "   V i s i b l e = " t r u e "   L a s t R e f r e s h = " 0 0 0 1 - 0 1 - 0 1 T 0 0 : 0 0 : 0 0 "   / & g t ; & l t ; / L a t i t u d e & g t ; & l t ; L o n g i t u d e   N a m e = " L o n g i t u d e "   V i s i b l e = " t r u e "   D a t a T y p e = " D o u b l e "   M o d e l Q u e r y N a m e = " ' C e l l s ' [ L o n g i t u d e ] " & g t ; & l t ; T a b l e   M o d e l N a m e = " C e l l s "   N a m e I n S o u r c e = " C e l l s "   V i s i b l e = " t r u e "   L a s t R e f r e s h = " 0 0 0 1 - 0 1 - 0 1 T 0 0 : 0 0 : 0 0 "   / & g t ; & l t ; / L o n g i t u d e & g t ; & l t ; I s X Y C o o r d s & g t ; f a l s e & l t ; / I s X Y C o o r d s & g t ; & l t ; / L a t L o n g & g t ; & l t ; M e a s u r e s & g t ; & l t ; M e a s u r e   N a m e = " P r o d u c t "   V i s i b l e = " t r u e "   D a t a T y p e = " S t r i n g "   M o d e l Q u e r y N a m e = " ' C e l l s ' [ P r o d u c t ] " & g t ; & l t ; T a b l e   M o d e l N a m e = " C e l l s "   N a m e I n S o u r c e = " C e l l s "   V i s i b l e = " t r u e "   L a s t R e f r e s h = " 0 0 0 1 - 0 1 - 0 1 T 0 0 : 0 0 : 0 0 "   / & g t ; & l t ; / M e a s u r e & g t ; & l t ; / M e a s u r e s & g t ; & l t ; M e a s u r e A F s & g t ; & l t ; A g g r e g a t i o n F u n c t i o n & g t ; C o u n t & l t ; / A g g r e g a t i o n F u n c t i o n & g t ; & l t ; / M e a s u r e A F s & g t ; & l t ; C a t e g o r y   N a m e = " P r o d u c t "   V i s i b l e = " t r u e "   D a t a T y p e = " S t r i n g "   M o d e l Q u e r y N a m e = " ' C e l l s ' [ P r o d u c t ] " & g t ; & l t ; T a b l e   M o d e l N a m e = " C e l l s "   N a m e I n S o u r c e = " C e l l s "   V i s i b l e = " t r u e "   L a s t R e f r e s h = " 0 0 0 1 - 0 1 - 0 1 T 0 0 : 0 0 : 0 0 "   / & g t ; & l t ; / C a t e g o r y & g t ; & l t ; C o l o r A F & g t ; N o n e & l t ; / C o l o r A F & g t ; & l t ; C h o s e n F i e l d s   / & g t ; & l t ; C h u n k B y & g t ; N o n e & l t ; / C h u n k B y & g t ; & l t ; C h o s e n G e o M a p p i n g s & g t ; & l t ; G e o M a p p i n g T y p e & g t ; Z i p & l t ; / G e o M a p p i n g T y p e & g t ; & l t ; G e o M a p p i n g T y p e & g t ; L o n g i t u d e & l t ; / G e o M a p p i n g T y p e & g t ; & l t ; G e o M a p p i n g T y p e & g t ; L a t i t u d e & l t ; / G e o M a p p i n g T y p e & g t ; & l t ; G e o M a p p i n g T y p e & g t ; C i t y & l t ; / G e o M a p p i n g T y p e & g t ; & l t ; G e o M a p p i n g T y p e & g t ; C o u n t r y & l t ; / G e o M a p p i n g T y p e & g t ; & l t ; G e o M a p p i n g T y p e & g t ; S t a t e & l t ; / G e o M a p p i n g T y p e & g t ; & l t ; / C h o s e n G e o M a p p i n g s & g t ; & l t ; F i l t e r & g t ; & l t ; F C s   / & g t ; & l t ; / F i l t e r & g t ; & l t ; / G e o F i e l d W e l l D e f i n i t i o n & g t ; & l t ; P r o p e r t i e s   / & g t ; & l t ; C h a r t V i s u a l i z a t i o n s   / & g t ; & l t ; T T s & g t ; & l t ; T T   A F = " N o n e " & g t ; & l t ; M e a s u r e   N a m e = " C o m p a n y "   V i s i b l e = " t r u e "   D a t a T y p e = " S t r i n g "   M o d e l Q u e r y N a m e = " ' C e l l s ' [ C o m p a n y ] " & g t ; & l t ; T a b l e   M o d e l N a m e = " C e l l s "   N a m e I n S o u r c e = " C e l l s "   V i s i b l e = " t r u e "   L a s t R e f r e s h = " 0 0 0 1 - 0 1 - 0 1 T 0 0 : 0 0 : 0 0 "   / & g t ; & l t ; / M e a s u r e & g t ; & l t ; / T T & g t ; & l t ; T T   A F = " N o n e " & g t ; & l t ; M e a s u r e   N a m e = " F a c i l i t y   N a m e "   V i s i b l e = " t r u e "   D a t a T y p e = " S t r i n g "   M o d e l Q u e r y N a m e = " ' C e l l s ' [ F a c i l i t y   N a m e ] " & g t ; & l t ; T a b l e   M o d e l N a m e = " C e l l s "   N a m e I n S o u r c e = " C e l l s "   V i s i b l e = " t r u e "   L a s t R e f r e s h = " 0 0 0 1 - 0 1 - 0 1 T 0 0 : 0 0 : 0 0 "   / & g t ; & l t ; / M e a s u r e & g t ; & l t ; / T T & g t ; & l t ; T T   A F = " N o n e " & g t ; & l t ; M e a s u r e   N a m e = " S t a t u s "   V i s i b l e = " t r u e "   D a t a T y p e = " S t r i n g "   M o d e l Q u e r y N a m e = " ' C e l l s ' [ S t a t u s ] " & g t ; & l t ; T a b l e   M o d e l N a m e = " C e l l s "   N a m e I n S o u r c e = " C e l l s "   V i s i b l e = " t r u e "   L a s t R e f r e s h = " 0 0 0 1 - 0 1 - 0 1 T 0 0 : 0 0 : 0 0 "   / & g t ; & l t ; / M e a s u r e & g t ; & l t ; / T T & g t ; & l t ; T T   A F = " N o n e " & g t ; & l t ; M e a s u r e   N a m e = " F a c i l i t y   W o r k f o r c e "   V i s i b l e = " t r u e "   D a t a T y p e = " S t r i n g "   M o d e l Q u e r y N a m e = " ' C e l l s ' [ F a c i l i t y   W o r k f o r c e ] " & g t ; & l t ; T a b l e   M o d e l N a m e = " C e l l s "   N a m e I n S o u r c e = " C e l l s "   V i s i b l e = " t r u e "   L a s t R e f r e s h = " 0 0 0 1 - 0 1 - 0 1 T 0 0 : 0 0 : 0 0 "   / & g t ; & l t ; / M e a s u r e & g t ; & l t ; / T T & g t ; & l t ; T T   A F = " N o n e " & g t ; & l t ; M e a s u r e   N a m e = " P r o d u c t "   V i s i b l e = " t r u e "   D a t a T y p e = " S t r i n g "   M o d e l Q u e r y N a m e = " ' C e l l s ' [ P r o d u c t ] " & g t ; & l t ; T a b l e   M o d e l N a m e = " C e l l s "   N a m e I n S o u r c e = " C e l l s "   V i s i b l e = " t r u e "   L a s t R e f r e s h = " 0 0 0 1 - 0 1 - 0 1 T 0 0 : 0 0 : 0 0 "   / & g t ; & l t ; / M e a s u r e & g t ; & l t ; / T T & g t ; & l t ; T T   A F = " S u m " & g t ; & l t ; M e a s u r e   N a m e = " P r o d u c t i o n   C a p a c i t y "   V i s i b l e = " t r u e "   D a t a T y p e = " D o u b l e "   M o d e l Q u e r y N a m e = " ' C e l l s ' [ P r o d u c t i o n   C a p a c i t y ] " & g t ; & l t ; T a b l e   M o d e l N a m e = " C e l l s "   N a m e I n S o u r c e = " C e l l s "   V i s i b l e = " t r u e "   L a s t R e f r e s h = " 0 0 0 1 - 0 1 - 0 1 T 0 0 : 0 0 : 0 0 "   / & g t ; & l t ; / M e a s u r e & g t ; & l t ; / T T & g t ; & l t ; T T   A F = " N o n e " & g t ; & l t ; M e a s u r e   N a m e = " P r o d u c t i o n   U n i t s "   V i s i b l e = " t r u e "   D a t a T y p e = " S t r i n g "   M o d e l Q u e r y N a m e = " ' C e l l s ' [ P r o d u c t i o n   U n i t s ] " & g t ; & l t ; T a b l e   M o d e l N a m e = " C e l l s "   N a m e I n S o u r c e = " C e l l s "   V i s i b l e = " t r u e "   L a s t R e f r e s h = " 0 0 0 1 - 0 1 - 0 1 T 0 0 : 0 0 : 0 0 "   / & g t ; & l t ; / M e a s u r e & g t ; & l t ; / T T & g t ; & l t ; / T T s & g t ; & l t ; O p a c i t y F a c t o r s & g t ; & l t ; O p a c i t y F a c t o r & g t ; 1 & l t ; / O p a c i t y F a c t o r & g t ; & l t ; O p a c i t y F a c t o r & g t ; 1 & l t ; / O p a c i t y F a c t o r & g t ; & l t ; O p a c i t y F a c t o r & g t ; 1 & l t ; / O p a c i t y F a c t o r & g t ; & l t ; O p a c i t y F a c t o r & g t ; 1 & l t ; / O p a c i t y F a c t o r & g t ; & l t ; / O p a c i t y F a c t o r s & g t ; & l t ; D a t a S c a l e s & g t ; & l t ; D a t a S c a l e & g t ; 1 & l t ; / D a t a S c a l e & g t ; & l t ; D a t a S c a l e & g t ; 0 . 5 & l t ; / D a t a S c a l e & g t ; & l t ; D a t a S c a l e & g t ; 1 & l t ; / D a t a S c a l e & g t ; & l t ; D a t a S c a l e & g t ; 0 & l t ; / D a t a S c a l e & g t ; & l t ; / D a t a S c a l e s & g t ; & l t ; D i m n S c a l e s & g t ; & l t ; D i m n S c a l e & g t ; 1 & l t ; / D i m n S c a l e & g t ; & l t ; D i m n S c a l e & g t ; 0 . 5 & l t ; / D i m n S c a l e & g t ; & l t ; D i m n S c a l e & g t ; 1 & l t ; / D i m n S c a l e & g t ; & l t ; D i m n S c a l e & g t ; 1 & l t ; / D i m n S c a l e & g t ; & l t ; / D i m n S c a l e s & g t ; & l t ; / G e o V i s & g t ; & l t ; / L a y e r D e f i n i t i o n & g t ; & l t ; L a y e r D e f i n i t i o n   N a m e = " L a y e r   2 "   G u i d = " 0 4 e a 0 2 2 2 - d f 5 4 - 4 5 7 0 - a a 8 6 - 5 7 0 3 0 c f d 3 a 7 2 "   R e v = " 1 "   R e v G u i d = " 9 e e c 3 7 5 f - b e 3 f - 4 e 0 0 - 8 7 c 4 - 5 4 f c 4 3 d a 8 a 0 7 " 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g t ; & l t ; D e c o r a t o r & g t ; & l t ; X & g t ; 1 & l t ; / X & g t ; & l t ; Y & g t ; 4 0 5 & l t ; / Y & g t ; & l t ; D i s t a n c e T o N e a r e s t C o r n e r X & g t ; 1 & l t ; / D i s t a n c e T o N e a r e s t C o r n e r X & g t ; & l t ; D i s t a n c e T o N e a r e s t C o r n e r Y & g t ; 1 2 3 & l t ; / D i s t a n c e T o N e a r e s t C o r n e r Y & g t ; & l t ; Z O r d e r & g t ; 0 & l t ; / Z O r d e r & g t ; & l t ; W i d t h & g t ; 1 6 9 & l t ; / W i d t h & g t ; & l t ; H e i g h t & g t ; 3 3 3 & l t ; / H e i g h t & g t ; & l t ; A c t u a l W i d t h & g t ; 1 6 9 & l t ; / A c t u a l W i d t h & g t ; & l t ; A c t u a l H e i g h t & g t ; 3 3 3 & l t ; / A c t u a l H e i g h t & g t ; & l t ; I s V i s i b l e & g t ; t r u e & l t ; / I s V i s i b l e & g t ; & l t ; S e t F o c u s O n L o a d V i e w & g t ; f a l s e & l t ; / S e t F o c u s O n L o a d V i e w & g t ; & l t ; L e g e n d   D i s p l a y L e g e n d T i t l e = " t r u e " & g t ; & l t ; B a c k g r o u n d C o l o r & g t ; & l t ; R & g t ; 1 & l t ; / R & g t ; & l t ; G & g t ; 1 & l t ; / G & g t ; & l t ; B & g t ; 1 & l t ; / B & g t ; & l t ; A & g t ; 0 . 9 0 1 9 6 0 8 & l t ; / A & g t ; & l t ; / B a c k g r o u n d C o l o r & g t ; & l t ; L a y e r F o r m a t & g t ; & l t ; F o r m a t T y p e & g t ; S t a t i c & l t ; / F o r m a t T y p 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1 & 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0 & l t ; / M i n M a x F o n t S i z e & g t ; & l t ; S w a t c h S i z e & g t ; 1 5 & l t ; / S w a t c h S i z e & g t ; & l t ; G r a d i e n t S w a t c h S i z e & g t ; 1 1 & l t ; / G r a d i e n t S w a t c h S i z e & g t ; & l t ; L a y e r I d & g t ; e c 6 9 1 a 1 2 - 3 6 a 5 - 4 a 0 8 - 8 9 7 6 - 8 4 4 e d e 0 4 a 9 8 a & l t ; / L a y e r I d & g t ; & l t ; R a w H e a t M a p M i n & g t ; 0 & l t ; / R a w H e a t M a p M i n & g t ; & l t ; R a w H e a t M a p M a x & g t ; 0 & l t ; / R a w H e a t M a p M a x & g t ; & l t ; M i n i m u m & g t ; 1 & l t ; / M i n i m u m & g t ; & l t ; M a x i m u m & g t ; 3 & l t ; / M a x i m u m & g t ; & l t ; / L e g e n d & g t ; & l t ; D o c k & g t ; B o t t o m L e f t & l t ; / D o c k & g t ; & l t ; / D e c o r a t o r & g t ; & l t ; / D e c o r a t o r s & g t ; & l t ; / S e r i a l i z e d L a y e r M a n a g e r & g t ; < / L a y e r s C o n t e n t > < / S c e n e > < S c e n e   N a m e = " M o d u l e s   a n d   P a c k s "   C u s t o m M a p G u i d = " 0 0 0 0 0 0 0 0 - 0 0 0 0 - 0 0 0 0 - 0 0 0 0 - 0 0 0 0 0 0 0 0 0 0 0 0 "   C u s t o m M a p I d = " 0 0 0 0 0 0 0 0 - 0 0 0 0 - 0 0 0 0 - 0 0 0 0 - 0 0 0 0 0 0 0 0 0 0 0 0 "   S c e n e I d = " 6 4 1 1 1 e 9 1 - 8 8 d 8 - 4 8 7 c - a 5 4 b - 5 8 f 4 1 4 6 8 b 1 f d " > < T r a n s i t i o n > M o v e T o < / T r a n s i t i o n > < E f f e c t > S t a t i o n < / E f f e c t > < T h e m e > B i n g R o a d < / T h e m e > < T h e m e W i t h L a b e l > f a l s e < / T h e m e W i t h L a b e l > < F l a t M o d e E n a b l e d > t r u e < / F l a t M o d e E n a b l e d > < D u r a t i o n > 1 0 0 0 0 0 0 0 0 < / D u r a t i o n > < T r a n s i t i o n D u r a t i o n > 3 0 0 0 0 0 0 0 < / T r a n s i t i o n D u r a t i o n > < S p e e d > 0 . 5 < / S p e e d > < F r a m e > < C a m e r a > < L a t i t u d e > 3 6 . 1 3 9 1 6 9 7 1 6 8 8 5 9 1 7 < / L a t i t u d e > < L o n g i t u d e > - 9 6 . 9 4 1 9 5 < / L o n g i t u d e > < R o t a t i o n > 0 < / R o t a t i o n > < P i v o t A n g l e > 0 < / P i v o t A n g l e > < D i s t a n c e > 0 . 8 9 8 9 9 1 2 8 7 0 5 7 1 6 5 4 7 < / D i s t a n c e > < / C a m e r a > < I m a g e > i V B O R w 0 K G g o A A A A N S U h E U g A A A N Q A A A B 1 C A Y A A A A 2 n s 9 T A A A A A X N S R 0 I A r s 4 c 6 Q A A A A R n Q U 1 B A A C x j w v 8 Y Q U A A A A J c E h Z c w A A B K g A A A S o A Y q y P w k A A F B m S U R B V H h e 7 X 0 H n B x n f f a z / X r v / a R T t S T L R S 6 S 3 A 2 x M f B h I A T b Y B x T b c C 0 Q C B A A i Q E E g I E F 2 w M / n A I c Q B j Y x v 3 K l u S J b l I V p e u 9 9 7 2 y t 7 2 / d 7 n n Z n b c r N 7 u 3 u 7 J w H f o 9 9 o y s 7 O z s 2 8 / 1 5 e w + T 4 c A B p g N v t h t V q V f f 0 4 f P 5 M D U 5 A Y v V h p z c X P X o 6 Y 2 u z j b U N 6 x U 9 5 Y P v d 2 d q K l r U P e W B r f L h f 3 H u p B Z t g 4 Z F i P q C r 3 I t A T Q P m a W C / x u w G j F 2 d V u F G X 7 1 W 8 F E R A j x m B Q t j 0 + A 1 5 u s y k 7 U V C U 5 U d p j g 8 H m k c x 0 N W M r d u 2 Y m O V T / 0 0 e Q z P G F G W E 7 y / k S k f S v N M 6 l 5 8 O D 5 k h t d v w M Z K j 3 o k c W T M v A i b 8 4 D c T h t B B c R T N 2 h P f R H w X J f L i Y y M T P X I 6 Q u / 3 w + j 0 a j u L R 8 8 H g 8 s F o u 6 l z z 4 r I e H B l B e U a U e C U f P h A k B x w D q q s v U I 4 t j X 5 c V 0 6 7 g M 7 G Z A 1 h T 6 h F E 5 J 8 n P O K p o w a 0 7 H 0 E 7 7 j y P B h 9 T u T n 5 6 G 4 u F j 9 d O n w e H 2 w T 4 y h p D T + e y f 8 g g K M 8 Q 3 V B e i c M C M / w 4 + G 2 R / I / b R K K A 6 A e I h q e s o u J F R e 3 A R 4 K n G q J B Q J e X Z 2 B r n i O c U L j 2 D e Q g C F g Q Q 1 O T 6 K w u J S 9 c h C 8 L c m J 8 Z R V F y i H o k N X 0 C 8 N 3 F d D k q 3 k F g k K D 0 4 P Q Z M 2 i f Q 3 N I h C G p O 3 E M J 1 q 9 b j W T e O q / F 4 e I V f 6 P 4 a W R b y c C V z 6 a n p x J 6 T s l g T v z + i W E z z q z y z B N j x v D d 6 S M o w u f z w m Q S K s Q i m B g f Q 2 F R 6 j h V O u G c m 0 N G 5 q m R p L M z 0 8 j O i U 8 1 J t d 9 u T U D W + p c y L E F X z E J y i 4 G d U F B k X p E H 1 Q L T W Y z + n q 7 U F F Z E z d z j B f t n b 0 Y H b d j 1 L Q a + d k m o Z 1 k I E M l x I Z C n 1 B F A z A Z o w / N s V m T k A 4 m z L o N 8 A m i W l / u Q X m u o v 7 N i O e U l Z W N / t 5 u F K v S K j M z S 6 5 T g Z 5 J E 8 Y c R m w W x B S J p A m K X I x q m s V i l e o I 7 S V K J Z v N J o 6 7 5 L q 1 + T h W r z 1 D / U Z 0 9 P f 1 o K q 6 V t 0 7 v d H d 1 Y 6 6 + h X q 3 v K i q 7 0 V 9 S u a 1 L 3 F 4 R B c N E s M z F B M T 0 0 J o s x J W G 3 t E 4 O z p K R U v G u v / H 7 8 6 j x w T H D y L M F X G 4 q 8 8 1 J k z u n E b x 9 6 G t 6 A S S 6 1 G 9 8 O W 1 a O 8 q E A z y P n t 5 g C K M 7 y o b b A J 6 X Q s S G L J D y z u H 2 7 0 4 A 1 Z V 7 M C K I S w 1 G q m H q Y m 3 P I v 9 d s t g g G n 5 i N p S F r 6 l G 5 P u G / F t W C c K N d J i G C I h G N j Y 3 C 7 X S g r L w K R n F V / u F + w Q 5 5 o 3 Q y a G u z 4 G 4 j I 0 M o L C y W 2 7 E w O j y E k r J y d e / 0 x t j o C F z O O Z S W V 2 J E 2 C I l Z R U Y E 3 9 n v u D 4 U 1 O T M J s s 4 r k Y 5 T m 5 e Q W Y E t K g T J z L A V l T W y / X 3 B 8 Z H h A D M 0 9 K P K M Y O R a L T X D W K W n b D A 3 2 o 1 I w m A H B a C q r a z D Q 3 y c H M 9 d N q 9 e q d 5 I 4 J s b H B a f O X J K E 9 X q 9 8 n 6 P H X 4 L G 8 4 8 R z 0 a B F U w E s K u D h v c X p V 6 V F j E I C S B u N T j H t c c v G 4 X 2 v Y / g b X n / x 8 0 V W X A p T L 9 o u w A W k d N c L i N c o z x G 1 y T Q L f U u m E Q B J V j 1 S e g a O h s b 0 N 1 T a 2 Q 3 g H J 8 O O B I e B B 3 t j t 6 p 6 C q a J b E D C q E o 8 3 5 H W K P 0 x 5 p v M E 5 f f 7 x M P y Y V i 8 z H L x w s 1 C 4 p A w O t u a p b 5 N n b p x 5 a q E O R u J k N w s F k c b 6 O u V A 2 d 2 Z k Z y v 9 M Z 3 V 0 d Q k I 1 q n v L B 6 p q X i 8 d E 7 E 9 p 7 H A d 5 E q h w q 1 E q r q Z e U V 6 h H g Q J 8 F X m F D U T L S + x e J g k w / N l d 7 s L t D a D X q 5 7 P T k z i 5 5 x H U r N + G g t J a q f o 1 l X q k R I I Y m U P T J h w Z D H f G U L 2 r y k / O S x g 2 H g N + 5 I / 9 W P n A Y I K 9 + P P K d g j y R 3 + o b o X D X v I l e B 5 4 B / w j x 9 Q j g O 3 j + 2 E 4 f G B v o K i 4 D B 7 x s g o K C t W P g J n p 6 Z S 4 s j k Q K I F K Q x 5 8 J B z C 2 J 4 R h i S 5 P b l + e W W 1 + s n p B 3 r I K G G W G 0 e F R D h j 4 2 Z 1 L 3 E 4 h d o z Z b e j r C J 1 9 z 4 + P o q i o h I h i Y B X 2 j P k A J W i Q w e U T B e v d M 0 7 I B x C T X u 1 U 5 E S b i H N R / u a M d J z D P U b L k V u Y e m 8 7 Z 2 X 4 c e U c + E 1 q T 4 2 l Y g f T g J 0 W n g F Q 2 j w 3 6 8 e U e D y 5 2 I 0 6 3 r Y J 8 e R J 7 Q L i x A q 5 T N 3 q Z + G w 5 7 9 U b j u X f g + j L X C H q B U C C U m I l V x o S n 7 Z E x i I j K F A U n j k d y T K s X p j K V I i K W A x D Q u 1 O 1 k k S G M 8 q w U S 3 + q t 9 P T d h w X N p J p q g U m Z z 9 M M 5 2 C s P S l R 6 j M y h L 2 0 B W r n F g r b C B r R i Y q V 2 z C q i 3 X Y K j j I A Y 7 j k h G T O g R E 0 H J 1 T y y u M N L D / Q A l m W P q H t B 2 I x C i I h n V F 1 T J 1 V C q r b R c O T X t 6 l b 4 U i N / I + B e A Y B x a / G k W i b 0 L l x u s J z C u + N x E y V J V H 4 D v 0 K 7 v s v h v O l b y t S J E X I y 8 8 X Z o H Q Q M a n 4 c 9 v g i + z B r 6 c B i F y 7 D B 4 Z 9 W z + H 6 B 8 + s W P j c e r y n w y q A q x 0 B W d h 4 a N l 2 K 8 Y E W o b V M q W c B a 8 o 8 q B c S K R R 0 W 0 / M p W f 4 k p j N F g t G J + Y w Z d 2 q H g 3 C X v Q Z r L 3 2 6 + p e O N L q N k / W x d z X 3 Y n q O L I C O L j p G K E I z 8 8 v g F 1 I Q 2 1 N t 6 n D M a s O Q p + 0 B z M F J 5 w T 6 k V O T q 5 0 r e p 9 h 5 5 L S k q + Y N o J P D f 0 + j a r T U j U 1 L l g E w H / D j L u R D x V n o c + C H / v X n V P Q N g K t t v a 1 J 2 l o 2 X A g 5 4 x H 2 r L c 9 A 1 I Z i i z w m D x 4 F A h u K W z 7 D 4 Y R L P 8 s I G l 9 z X g z D d s V O o j I I 2 J f r b D y E r v x Q F x Y p 6 W p D p Q 2 O x D w d 6 w 7 U D y o / t K 1 x R 4 1 6 L I d I + 8 p p K 0 e G 5 C q 2 t H R g Z m 0 B 5 W Q k M g g G Z f f 2 o z 2 l G l 2 M 9 A u Z K O Z Z m Z m d R e + S 7 q E e r + m 1 g 1 / p 7 0 0 t Q H W 0 t 0 p G R K C j V 8 s Q A X s w 7 O D j Q j 4 p K / Y h / u t D d 2 Y G 6 h u V 3 S h A k c H L P x V K 6 5 i F U L 9 f t C 4 P Q 1 h t f g K F w 6 c H p t / o E F 5 8 1 Y V u j S 9 p D U k v z z g l d M F O 6 t s + r c 8 E a h 1 b G 7 z F 9 i S l A x G h / B 4 + i p C o Y n q A N l i m I c 8 o Z z k y s Y v f i l U 5 1 L w l M v Y l 8 9 w 4 M Z t y A N w 6 0 S e a 5 f u N Z y L I p T J X Q t I L j z V 1 Y 2 d S E n A z l u P R m + x 3 w u + f g M m Z L r 2 3 a V D 6 q b c k Q E 6 F E 6 A P S s 6 g H D q o T x 4 6 E e Z i W C z b b q b G h C D K Y h N K P o q m H S a i N k W D g e M J h w m V N T k F U R o W Y x H 9 G n 0 N + n p f p j 4 u Y C I 5 b 5 h J q y M j J h 3 2 4 S 1 w u e J + B g E H a W y Z x L l N 9 C B L Y R S u W Q E x E 3 j n o z / w k n n p 2 H + r r 6 3 D l l V e g o b Y C Z W V l K C 0 t l U t 5 e b l c U H a e T J U q L C y U S 0 l J C Q r K 6 l B U s 0 Z o N z n I F f Z X 2 g i q R 6 h t S w G D c D Z b h n R S z D k c U n 1 s b 2 m W a l 5 3 Z z t W r V k n 4 z Q E X 8 X A l E m + 5 H Q j 2 Z / g g G M q 0 F L A Z 0 E p F T d M F h j K I g L r 9 M I V x R 8 c j g b a 6 + c K C W Q S l + s c V y k n 4 I b f p m S 8 r C l N 3 r l k N l s x N z 0 + L x m I b J s f e R k B n F 3 r w h Z h j z F X k E S m C h H s a L W F 5 R P G C 2 a E 7 N q 1 G 9 u 2 X Y D a m u q Y 0 t 8 2 0 y y d K X p w u 4 W q K 0 y F t B A U J U h F C l z f t L 8 Y 6 z C Z T X J 7 x a r V 0 p V Z 3 7 h S 2 h G a 9 9 A u j N N B Q V D 2 K B 6 h V C J Z p w R f P A f A t M u Q N O E n L K E E r N c 9 A d / m T 8 G Q X Q b j y r + C 7 b O t 8 m / o 7 + t V z 0 g e u W p K k / b 3 m O 3 N y k Y M v N V 1 E B / 6 2 U 1 4 9 y / e i 4 u P X I E H R n 8 j A 6 3 M A d R g t g j 1 z + O E 3 6 c Q J Q c x g 7 l E v i A q o r b Q J + 2 n G U F E 9 P g x c 2 J c S M p 4 w T H a P z y J F 3 e 8 g q q q K i m J S B C x Y M y r V 7 e C I N E 7 h V 2 e l 5 c v 9 9 N m Q 4 2 O D K G 4 p G x e D 0 0 H Q j M s K A G I N P 6 c h H 1 y A v k R I Y Z E Q U 7 q E m O F a U H R O J 4 e E r a h Y o A D Y X J i T K j X 0 Z N k o 2 F 0 x o S S H M U 1 T m J 6 q T V D P n + D Z x o B S 6 5 0 E l w k B n s k P v Z / P 4 W X 9 3 f B O P Y 2 r L b 2 4 L a i 3 + O N 1 T l 4 d H s p v m 3 b D R M U Z s F 7 O 7 7 3 j 1 h x 5 h X I z M 7 B a q H q 1 R X E l n h 0 a F A d X A w d Y 2 Z x b g C H W s d h b 9 + J a 6 4 U a l x J s Z C 0 i z t 6 X j / c h S 0 b w 4 l q b E w 8 w 6 K i + X G e N p Z e U l o u n R L p R G 5 e M K O Y f 0 + 6 i Y l Y S i x I Q 6 5 Q X 4 q z / G F c O R 4 k I 6 G i g Z 5 M M g a q P I m g X 2 g C J 4 e D x t E b P Y o z w u A X x G 7 K k M c q c x f G o Z 4 + 9 C x e P t A u i Y n o 8 l T A I L 6 3 5 e Q M P v / 7 X v y z + 3 K U i + + R w f D e 8 k p r 4 J 6 b l u d W q M S r w e n 2 y i U U e s T E b I w + u w m H B 6 x o F v c s f g 6 D 0 0 Y 0 D 3 j R e e g l N G 2 + T N p K 8 R A T U V p S J N T 2 8 B + i L R U q N N K q I 5 W n 2 Q N n n 5 x U t 5 Y P V T W p S e L l O 9 C M 6 3 j h S 9 S G W g S M / V G F T o T x V e X 5 s K p M u Q c O 0 C m n O p g Y d z I q x J 4 d k t 2 u 4 T P / / T k Y R 6 9 S 9 8 J R Y v e g c k B I / q I 2 n C / s M i I z q x D O 2 Q m 5 r W W d + 4 Q 4 X H / D j 3 H m R 2 6 X y 1 V f + q U 8 r o F B 4 A 5 h z 7 3 c l o E X W z K k 5 / D 4 k E W Y A w Z 0 T Z j w U r N N q I h i 3 I z 2 o b h 2 P V b V J B b o l s n g E R n w f T 1 d 6 p a C t B E U V Z N s I a 7 T C W u c C Y 6 p R H + v 4 g h J B R K V q E y 6 T T Z b O h r I X W m T J g K t S p Z l E x p M c 3 3 q l u D a m e G M I h C H K y f H 6 c O M f 1 Y 6 O f h c L B n Z c E w r B K V h 4 4 0 / k U S l o a N / Q k o 9 g v V R + z q M e K v V j r 7 u d g x 0 N 6 O / 7 Z B c B t o P o + v Y X r Q d 3 Y N O s e 4 8 9 C K K K l Y I t T u x 4 W 9 A O D P j G A + t o i Y B L 4 m g K O q j I Z 2 2 k w b N a F 1 O M C 3 l V K G n q 0 M s 7 c L 2 m Z C c c X C g D 2 O j w 9 K j y l z I r o 4 2 u J x O u W a u G t d M O G b 5 / K g 4 b 6 C / V 3 p G a T v x W s z v 4 z m R X H Y x N I / 4 8 K X H p v H 9 F x 3 z R G X w B Z 0 1 z i R e S y B k v N B e 8 r j n Y M s K T 3 / z h V K w i i / c / i R c Q i P c c T K A E 2 8 8 j f 7 W 1 x H w u o T a a E J O U Y V Y K p F T X I X S u n U o q z t D L m d c / E E U F m R L r 2 E i y L D R V g x + p 6 e z P W y c 0 0 m S t F O C 1 z 0 0 Y E F 1 v g 8 l O n 0 H l g O j I 8 M J l z s v F a n s 7 Z A o a K y n K l s 8 W T x y x I V f 7 F N i T Q T H 0 2 3 b K o W E 6 o U / q 0 Y e K x T 2 I f t R s P T B 3 P 0 i z P 2 7 8 Y G d O / D a w f f M M 2 G b w Y M f l d 2 J Q Y M R P x a 2 1 5 e u 2 I p b t m z A X M 7 b M N 3 V j 3 0 n R j B Z + z c 4 s z E T 9 Y W K D X X + x + / G 5 M y c 3 N b w 2 P c / h B 5 X n V C H P W h + 8 2 m c e e 4 2 6 X H L E N q n 1 R S Q W R g 9 d m E / q b / L m q p 1 5 R 6 Z + Z 4 o I p 8 / S 3 R s E W 0 b l u T l 0 y u x 1 k B K T r e U m p q y z 7 s r l w t z j l m Z z H s q Q C n E i t 1 U P 1 c l d 5 L e w 8 V V 6 P f 9 1 6 R Q l c K H z P s 3 F a M e L f D l n y E 5 7 a W + f w W d h 6 6 T Y + o Z C o 7 5 c / C O e x S P I L 1 8 N S W P 4 T m j 4 r H 8 t 7 d v x U f q V 8 A 7 H M w B p J L l 3 P 4 v c k 0 4 X G 5 s / e T P M K c W T X 3 0 n V v w l R s u k p 7 G s V k j R n p b Y L M Y s H J l e A E o 7 1 b Q g o y d R T 4 6 2 l 1 G Q y C s q j k a 6 O F l B o / 2 / F m 3 F t m b I 6 2 p R 6 k A H 9 S c 1 4 A a n f q X U 1 G Y S P W I X M n p c K C w p A R j w 8 O o r K n F g L C t 6 I Q Z G u i X v R L 4 8 F n b w / Q U q l / s m c F j j J 2 N D A 2 i u q 5 O 6 P r d K K t k o e K Q e F H 8 f F L + P c w p 1 A O v w 6 T N V I P M j 0 s 8 0 i 8 a Q d X m G Y X a Z k b W j n / F 1 e 8 V k k E Q h m 9 8 Y R a D e X U x P n S P A c c 6 Z t F f 8 o B 6 F L j 3 3 Z f j H Y a F z N G 9 8 W P w 5 4 c T i I / U I W C K u N / u n n 5 0 d n Z i + 7 Y L 0 i L J P R 7 2 S Q m G L O i k Y P I B k T V 2 P y y B s f Q R V K r U E 6 a 1 R F M p Q / + g 5 Y J S R Z u + c n 0 O 7 N a T x 2 X B J S U H M 0 Z G B O N Y u W p 1 0 r m R 8 e D k 8 a N Y s 2 7 x d g X / 9 O w M 3 u w J N 8 4 / t 7 1 S e v k M l m y 8 M + u 7 g u G I X R 2 C C l j z 4 D z 3 y / B M H U O + 6 2 m s v + N / 4 B X j 5 O y q M n y + v g n n F y 7 s c + F p u h a + i i 3 q X j i c g t E e F W a H 0 x P A + O Q 0 e k 7 u Q 1 l B F q 5 9 + 9 k x n D d e 5 I / + R N 0 W 9 2 S w Y a r 4 M 2 g 9 o D h V m s 6 K n p A w I p i n 2 W y S T I 3 B c b a / y 8 3 N h W 3 m F W Q 4 X 5 f n z B M U / 0 u t I p F + j I + O o k h I i e U E 8 w s L d F 5 8 u k F 9 f X x 8 D J V V i p 2 S D t g n q N L k S 5 U m G p f l Z 1 / 5 9 S G 0 e K p h M x t x 4 7 n l w l b R R o 4 B l / i + I + x a Z T C 7 T o S r f L 6 a i + F p U F z n e p W w n t 5 p + G f C M 1 G c W 7 8 N P y x o H T N j x m W Q 2 R n s 8 c f + g W O z B s z N T m O o 4 x A c 9 h F s P H c r L l 6 f K w d 9 N I T + r n i k E F Y D / u k 2 A 0 Y G 1 Y M C P 3 n 1 F u Q U L K y S i G Y / u z t + i t J c x b a b J y i 6 / M 6 r c 4 c l K S 4 F y 2 F A s 5 y B 3 p z l B F W + 6 t q F K S j L A Z b A T 9 v t U q V M B / j O + n u E G l p R K X 9 L W M G S 0 z O H 0 C q 4 M k t e C v J y Y X 3 l Q / A Y y j B c d C k O 2 / 4 a R t e o M F D M 8 N t K Y X S M 4 t r a X 6 h X F I O t 0 w 6 / 1 w p v 9 T b 4 a i + T x 7 y T B 1 D s f V F u R 0 I j K o M g U u c 5 f 4 8 Z 5 G N f l 0 2 6 y / 1 C f f Y J t c v p c s A 1 M 4 m 5 m X H M T Y 2 i a t V 5 a K z O w e Y 4 e I 1 G U L / 9 v 8 C D 9 + u L k M Y N F f j G 7 6 5 X 9 4 K I 5 h c w z + x F t n O 3 3 A 6 T U M y J S 8 b 7 s V x 4 t W U P W o b a s L q 8 C R e u u m C + F 8 V y g h 1 0 U t m S K l G w S U x x S e L p Q v G C R D U x P i r T x h Z A D K j c w f / A b M C L 8 + 9 9 E C O z c z A L Q v r 6 + 5 5 C d U Y e / B n K d 1 i 2 f k n R 0 3 B 4 8 m A o P F c e C 0 W 2 / U G Y P d 3 q X n T s 9 H x V p j k x V 2 6 0 v x X j P S c F 3 Q o 7 L c O K z K I 6 Z O a X o 7 g w T x J S f l Z 8 g o A E J f 4 M / P U l 0 f W x 3 M J M / O f u W 9 Q 9 B b S F 2 T 8 y m n a S O 3 4 v j P 5 p G E a G e g N m k x l e 8 Q V y I 3 5 R o 0 J J k U I C B I Q k U D 7 z S q O M x h l 1 e 3 I x R t v J O a g v G s Q / J j r y X L f b J b 1 G v J 5 W S i w N X 4 N R c B t 2 R V K + H 7 5 m m y m D O I d t o Y S E C / n N c / 7 x f E H w w S r O w u w C v P z l 5 5 G V v b w e t 1 4 h o d i 9 6 F S B R Y 4 s e o x u I y w d 0 T y Z v g O / Q F G t H e X / f p 9 8 z 6 G 4 5 8 P C h s g o E e 8 P u K h u C o H 7 z h L i Z l Y M C i O s n z w I g y 0 Y U 3 L N 2 V E 2 G 5 R i e n h 1 + m / Q 5 2 z E j H 0 c 3 c d 2 o r h 6 D Y o q G m A S Y 8 E c c C I 7 K w M b q / z S O 8 f s E W p D c 4 L A b / / k 4 5 g Y n s a h S 1 e j I N u C + z 9 z H s w G j k k x 7 n x K g 5 b C 8 Z / g A 5 d G J 6 j 3 f W E 7 3 v H x 8 9 Q 9 B c x S G R i g V 6 9 S j G N q X + r z F 8 / B 5 m 1 F z u y T c l f R y S Q B i Q e k P S S x V k k A / X Y T 5 o Q N y k G v B x K J 9 m h J A H z R v G k S E 9 f c J x H N X 1 p Z y e + F r g k G G b X r c V G + b 8 a c e y 6 M m I i J 2 U m M j A 6 p e 8 u H d N o w 8 Y C V w 3 T G L A Z y Y m 0 x u 1 m w l x j o U Y y E I a s E c 1 7 f A m I i Z s b 2 y 3 V x p h e B n 6 1 V i I k Q g 8 9 9 z 0 a K P m V f w J a Z j 5 n 8 6 9 S 9 h X h u 5 K / R Y a 9 E 5 9 H d G G z f j 8 Z N l 6 G y 8 Q z x v W w 0 l B h x T r V L F i 9 q r m 7 J 7 L 1 + f H 7 r z 9 F + q A 8 X 1 z + F b 1 q / B / t Q B y 7 8 h + f h 9 A g C E G O Q 5 3 G Z K v 2 C M u R 1 c N 4 1 q x c Q E z E r m E x 5 e Y X M p T T I 8 c x G n E a Z o a 4 R E 2 E k 9 + f A 5 Z o E w S / Q i 8 G u o T x W k S f E W Z Y F Q / 0 D c p 8 I / Q 5 v U H 5 H S B g e I 6 d Y s B Y L E z t 5 j n K + + C 1 x L H T N c 5 k C w 2 t p 1 6 T M c / v E w w p 5 G a H I z F 3 + e J B W g 3 U q M T Y y r G 7 p Q 7 M T N G R P P a x u x Q e T e E 9 6 7 n n j m v c g M 4 r B n 1 2 x H a X u Q 1 i Z P y 6 J K B K 9 v d 2 y k 1 Z n W 6 t U m w + f G M Z I 3 m f R 4 n q P e g Y w 6 S n G 9 5 8 5 E 7 t 2 7 s f J 1 x 5 F f n k j V m y + H N l 5 h d I U u V w 2 d f H A Y q a b X / 2 S A M f Q 7 V / 4 v f z d u z 5 x B 9 5 + 5 n 5 s y T i B R 6 u + j p t y n 8 K n 7 z s g h Y Y 2 J k k Q 3 3 9 0 L Y X n P L 7 7 x E 3 4 x d E v 4 t o v L 1 R R C a s Y o 9 o z 4 d j k w n H N s R q K R b 0 G V n H z J G b G T d I N S q h Q H O y 3 y o a J G Z Z s y W F C w Y f j c + p L z X S i u v b U p R 5 p y E o i R 9 L k X V y a U z 1 n a h P X 0 e A 3 F W B b X X g r s j W V a / C 2 d U a c u W E 1 c i N V c D G A y 6 7 7 N M 7 I e g j V r n u x q n x Y 2 q D r N 2 6 W Z S h l 1 S t l j z s u E 3 k 3 4 9 I r r 8 a a C 9 6 F N e e / B 2 W V t a g u N M q q 3 H N r 3 W I M K J e 0 C I K n W R C K 6 Q F h 1 6 0 6 o e 4 F c X 3 e 8 5 i Y W T h O S p r e g V 8 c + S L u O / o F 3 H f s i 6 h o Z A m G o t q F a k 0 a 2 I u E x L g Y 4 n b D M W C Z b l R F O B g 0 B 8 n e b h u O f u 8 g 1 l e t k 6 n 2 G 2 s 2 4 M T 3 D 5 8 S 5 0 B f z + L G d L r B F g H T w p Z K B A F D 7 B q q o Y E + O Z D Y V o 7 d Z a N h q u B m P H L d N e j + 0 k 3 4 1 J Y N a P 7 c h / H o b U I 6 a B D v x / z O n 6 s 7 Q O n 7 P k b u p + 4 J Z u D c A 4 O w g f T A q X O Y F n T J G j P e v k E p r 2 d H J F t E K T 3 t 8 0 i 1 k z a S H j y B R e r w I 4 i E h b F M G G A 3 4 F B E E h m z M 9 g B l + 2 g D 0 1 f C a F U y u N x B 3 a X I 4 j a 2 n x i Q a t h u v N Z 1 8 K 2 u + f X u 8 P + f q o + W j P 4 5 U K q G o A u F U 4 n p / / R f x 8 Z j p 2 w O V 5 T 9 4 Q 9 Z G 3 A b N 7 7 1 D 1 9 9 H R 2 o D a R 5 j O e C S E q C s W 4 c A m J Y Z b m Q h j 8 X t m + r K g m P G O c m M 3 / a 3 g t y U t 6 O q + o a o V K j H u / 8 R i O P H E E P 7 j p X v W I g q + P f g z u x q t x + 8 0 L 2 0 b r g Q 4 O 9 p J k r R i J 1 O 1 W + v Z 7 R n b I b J c D 9 g t k u w U N b E b D A L M G 0 1 f / / s v f U r d j Y n x 0 R O a R p R P M l A 4 t G i T Y m s o f M M j C M 9 a 6 M B l X E / 1 8 n t S H m X F t E 4 O L X I X R 6 / G x E a F O + 2 W v c T 4 c e q x 4 D l 8 C M 7 X J b T i T h U c 8 L H I 7 u k P p t Z m Y G J O 6 M r / P u a r 4 N 1 N v Z k 9 w v 9 D P Z w U x 0 V N E L 9 j c 3 B y 8 P q / 4 7 q S 4 r l m 6 m p m N z M 6 y V M n i U Q + W A s b D o r l w v Z Z 6 O D P P Q 0 C o Z 6 6 s C + A S 2 4 u B K n R C D N O k S D G 6 t G l v 8 / s a Z l 2 z + N E z d 2 D A V o 5 z i u z q 0 S A 8 G W c I 1 T H 5 H E z m N N I e D / 3 N s y 5 d h c f u f Q u H O u r Q U D a M C U s u v j H 2 c e x x b 8 b v v 7 R d n L v 4 + + C 4 4 A S A R S W l 8 t p 8 h y 7 H B E p n 7 k G 2 Y Q A W T y d q j b s w a t q O X M H g z 6 5 R k m y H p 0 3 z z r a 4 J R Q H p G 5 s I o W Y m B h H Y c Q g m X Q Y c X B A 6 Z l 9 e f 7 9 K D D 1 w W e u x E z B w s B b J D Q x n e 7 B H Q q m p E Q O s H S A 5 R e 1 K e y x T k Z T U J h 4 a T / D G m R G 2 j N m z 4 j 3 3 / l B u U 2 Y B Z c f + L u b 1 T 0 F t J e W A o Z p C i Z / J l R H N f P c Y I a 9 + H O C i Q b w q 3 9 5 G n 0 n 7 D h x Q Q M + f G k D r t x Y I e 5 N O S 0 S g S k x l t 6 4 C + Z t X w V s C i M n c 8 0 N S b j O G / 2 h 6 v E O w m c u w w n D T b I 5 D e u w Q h E 3 Q T G h s z T N b b v 0 V D 4 N k Z 4 r Y r E X I 7 m n e N m s S l 0 u k H u y o Q w 5 a D p B F X y w v 0 / 2 g R 8 Z H E B e Q Y G U u k Y h L W k D M a u B 8 S q m E 5 W U l Q m 7 Y B i V 1 d U Y 6 O t D Q V G R L O U n 4 d f W N c i c Q U r v S I 9 V P K A K r P y 9 i q 3 S 9 O V 1 c h 2 K w u s K 8 f 6 i c / H 3 d T + Q 6 j u 9 u k t B 1 t R j s L j D q 4 w 9 1 p V w 5 A U 9 h o v B / f N z E H A E U 6 M M R a u B v 3 l c E l / o / e W N / M c 8 s w j F Q + P 6 n W P j Y q M R 9 l j a k O q A q X T B q y 8 6 I Q j 9 3 / v s l + H 5 3 X v h e f Q m + I c P q x 8 s D q q X W l v p d I I v v U R o D L S j a P t Q 5 6 + q q Z O N P 7 n N Q k i u 6 x p X S B W U a 6 r D X L M E o W F F k y Q m J t y S G J I h J o K B d e 2 7 0 S p z v R N e P D T 9 J r 7 Z / T 2 p K u v B 6 J + a j 5 s x 4 y A W D M 5 g t 1 Y N F n f Q Q 8 x r c Y k G 1 0 R v G D E R g f F m a S t R v Q 9 F w L R w J s Q n J h f O 0 q F h U Y J i Q u L e L p v g Q o o 7 l E H C X d O v w u H X f z B L A b M Q U g k a m H S D J o L A y D G 4 7 m i C 7 / i D 8 A / s h 7 9 z B z z / + y 7 4 d n 1 P P S M 2 a F 9 R D U o 3 q F I 6 h Z R a 6 m 8 x 9 r c U 9 d Q x y 7 9 X c b M z U y b X t N D O t p U p H P + Z 6 e e E B B W / J e z b A N t D u 5 X g r 9 V 5 A L n j Q c 8 g 0 3 h i w Z V 5 o b o V B C W U 0 T c p C Z L X 4 q K n 1 R B W t 3 4 D V X h d K C 0 r l 0 m w G u y F n 8 C I O 5 i B / s L U R + H 0 R 4 9 / x q X y s U V u 4 S R z l a Y k D 1 o 7 o A Q K / 6 r g b f j n 2 r h 8 G n G B K l q 0 i a u z p p + C x R W c i 4 d Y T O V j i p S M k C c g p V x 3 b x A v e k b d C 4 f 1 4 2 / I b I F Y 4 O D i 9 D y U C l x T 3 W T W A Q c t F 3 q o 6 O 5 n 3 3 U 6 e e Q 0 n + J c z p / L 4 w x 6 a v f r 9 / k F 1 7 R I l Y z X 4 7 n 0 N L G s n Z K B + 9 T 5 K Z m S x V J L Q m j P M M C p q U V D d 2 3 F 1 w Z H 0 a 7 2 a / h V q Q u t Z 6 7 A V 8 s U V / n D h l t Q + s I 3 5 D Z h r D o X J Z c t J B A 6 V m b z 3 6 / u B c G y / W m h Z j a Y n 4 T Z r x C G V o J h G 7 k f G Y Z w y e O x r Y Y j 9 1 3 q n g q f G 6 4 7 h Y o X C p M F t s + 0 y O f J M a i Z C a H T 7 s S D u F h T p v u w r g h 9 Z v I 5 7 J x U s m x T g d 7 u 6 B L K k X s 1 5 n K V 1 H + u 4 z F s O b N i N D V E F z 5 P V G I i + l 6 6 W 9 2 K j j n B s a 1 C D S P x c P o Y e s 5 I D J x O h s e 5 T R c z P 9 P O 0 f Z J S F z z h d I u I d F Q T Z P f E Q O W B M e B S z W P a + 7 T h u r u a I u q S i 0 G z u g X G W M h P E / f J i W 1 + 3 + u R s A T L H m P h M P h m J d Q R F F p B e 4 u c e O Z C q d c y k 0 B X N g e r I 0 I J S b C 3 / 8 G A i H f X w x U p z k f 8 0 z h T X I M c C E x E Z H E F B U m K 6 w 3 P i / E i a K q + r K r Z L 4 h G R S f d 6 j N z R k U E 0 F c Z 2 f N P K N u L c T X + s I f 0 F K w 2 D y 7 b t s Z 8 g F y H Q 8 M b P y W A D 0 t B u / w U X U r O j I F E d D 1 z g F P h w j X m n S i t O R a + 4 w I X W v H I 8 / l W m z M p 7 5 w z e N c 0 3 6 R M 5 X o p P v E A 6 s g + J P H w m 1 E 9 / 2 X w n / y M T H a v Q i M H o e b U j u K I Z 2 R m S H u I W Q Y Z S 9 0 X P 3 k L C V g X + D W v 0 f H s T f V r S D 0 p B P B S b S p x r P o k n M z 0 0 x g a I T u 7 h H 3 Q q 9 n n 2 M t x k e H 5 V S s J B j O k U x T o N s u J O o n j m L g 3 c + h Z 9 v P M T A 0 p j A + w a x C w Y m x E 0 F i 5 K c D t z e 5 1 s R 6 4 A N K J Y x G s 1 R H 4 o Y Q + x y 4 0 V D / n n 9 V t 6 J j u W y o U H C A J f R 3 R m D t G Z s w N a V q I E J K B + w R f e k F s f p P P q L u h M M 5 R z v O j 5 8 8 c w c + d f + t u G J v y N Q 5 K h 6 2 C d X X Y M E T Z 7 4 M o 2 q L h 8 J 7 y Q P S 7 a 0 h d F s D Z 9 i k Z 7 O m v l H G H D l R B B k w H V l 0 c 5 P c j a X v w g y C B Y B + U x E y 8 2 t g E U y D T h q q 2 J x w n M 6 q + o a V k p k g f 5 2 c T S W n u F Y y q V B 0 T 5 g x m e A c V E s m q C x j 9 D S V R J F M H C Q W O N B k a U k C s H 5 0 4 Y A g D A W N M B Q u P v s 7 1 Q U p U Z Y R 7 E 8 4 s c S O t p l C 0 s j Z T g Q T 0 o O h Z q G d Q 7 C U 4 R O / v B V 3 P P 9 T P H / 0 J f Q L O / i M 3 k y 0 X X U f n j z v X / C + S 8 / C / U 3 3 Y f e G H X L G w 4 K 3 v x 9 G N Y B s E J I 8 Z 8 t l 4 j e F F G A s S V X h u B 0 K h i I 8 L r d U n 1 l q F A l N W l N 1 9 h W / V 1 5 j K P f T m M y / U e b 9 0 Z a O V G u 5 S 2 d b S b Z P p t V N u s x h v d G Z D Z H M D I l x v X l H 9 h X q 1 k L 8 Z v X / q F t L R 2 g j f v 7 5 2 m z h y Y K D O 1 G 3 u S G 7 H N Z b D s G Q V w d D Z p H c N 6 1 7 L 6 w f e U k 9 I z Z 8 L G / Q 6 R + X b n B + Y s a e k o W W 8 U 8 J 7 W 6 8 R j 2 q w F D Q A E O O f g z S L d S n A 9 1 v q X t B t A j b 6 t o L P 4 T H z / w D 1 m c q s U U 6 Z H r z b k P h + z + D 0 g / e g t I P 3 A r P 1 v D u r 5 G Y F K o c b c X F 6 t 6 k m q y q x q y l 6 + 3 s k O r z 2 N i I T B Z Q c l G D R H V i 2 C x n r G c J C B O e 2 Q v w Q L 9 V T u p G J 9 z R i I m y 4 0 X c g d 2 5 i U O o 8 D 0 n b 4 l e P r p I f 7 7 y b m z K 2 q i c k A I M 9 v e i Q q 0 3 Y g C Q f b T r C 5 N X n 0 5 F Y F e b N V E p P 0 k D 6 D g h q J 5 G g I O G 5 e u R q k u 8 4 P P i / Z O x l b r a 4 e / f C 2 P V + T D W X 6 S e s R D M o L n m r v d i d C b c I f D T j 9 y O t 2 9 Q + p h r 4 H X d Q l o w 3 s P s i s V i X 0 w B Y 8 7 i Y r Z 1 J J h f y D l y Q 0 E J 1 d H e K o m u o X E l e i d N g v A M q C v y o q u j H f W N K / A K 8 0 b F s W y r X 8 7 q k Q z i J i i C 3 h x O L 1 N Q U g S T Q R j R 4 l 8 q E V r e z Z n x i r K C e X v J 4 F S k H n F Q y o B y G o K 7 n s d u h r 9 D 7 c U g / i b r z X v C J A c 9 f b E y x e P F v J t / k Q F P U B 3 7 z u P / i o f 3 P 6 o e E S q o 2 Y p j 3 z u o 7 i n n U P 1 m t X F d g 6 I 2 U 7 2 k M 0 H b p w 4 2 w m R n N Y + O z 5 H v j x 7 P e N + f l I B d H a h f 0 a T 7 H X 7 O W W H K K 6 r l j C G c p p Q 9 V O i k 4 D v z C O t g j 1 A D 3 U v Q j B I i Q 3 I U d s V x z 7 l T T k y E Y y b o s q Z u u x R i I m j E U n 9 e T v C l U e V I O R y j Q W I i x G B z 3 x d u 1 9 g F s 9 N z g S c K + 9 S k J N h 4 w F K H f 7 / u + / j 5 R + 9 B p j U T N 2 y 9 D k e + e 0 D 9 V A E Z Z b 5 Q u + a J R 4 C J v d w n E 5 i 0 T 8 A x 5 0 B x c Y k M q v J v C A i 1 W Q s T L A Z + h 4 n V z G 9 s W L k q 6 n d o T 7 M 8 g x + H 9 k 5 h g j N h M v h R n J m Y z R 0 J Q 6 D 5 q / I N 2 E u + K A / E A 0 q q 9 r Z m r F q 9 M G 9 r K W B w M 5 U T D J w K C c V W A V R n p D 6 f Q g S m e u H + 5 X Z 1 L w j b 5 4 I e O T o m U t E R i c F T x s 0 W w / S 0 H b m 5 s b P G q d E w b p Q I W G j K h p / x j g W 2 5 K Z D i 1 p B r H f d 1 n o S l Z U 1 0 h 4 b d x g x N S f U v 2 K v H M 8 U F p w p s 3 U i B 0 O z y Z s I 4 q 1 z 0 A V k m o b N s S d m E E 8 D f 5 z E N C y 4 U y o 4 o o Y x c b 1 U 4 l R I K E 5 d S i m V a h h s B e p W C K z h h j r t k 1 R g o H / x Y l K + d z p g 9 M A Y E T + n p M 7 O S Y J B C p q I l 5 h Y Y s P + 9 l o L h l h Y 2 b Q G 9 s l x + X 6 y z S 6 0 j 5 u l 8 0 F T b W 2 C i S y F m I g w N p r h e B U F 9 r t h d S 4 e w C T K B B d h s 8 l U o T L F M 1 s o P S x S b 8 v E A o O D T B d K O W w 5 M D Z e P q + K G W x 5 s H 3 q i N z W o O d S T g a N K 5 v k P M a x m K X H 6 5 b 2 D d O r t I Y u l M 4 k I p P B g 4 K x H 6 F w / M c o n b o T F l d 4 a 4 P F U F Q k p G w c j J o x P 8 a k E g G 7 / j I Z e L i / V z o f B q f p n B D S q + U k d r U l F s T V g 1 D 5 / l 7 3 z m U 8 I E 6 w d f D K 1 W u X r F p 1 t b d K g z J V Y P E g b b 3 l 9 P L R A G f A M B X T d u p D v C 4 G j n W 8 f N E q m D 3 C H r F E K R G P B X J y e u Y y s x a q f 1 T l a L d Q x W T F L t U 0 1 m f R 2 b D S + G v 1 r C A S G U 9 s Y M q k W + Y t x s J S q 6 d f 7 7 F i x m m E T W 3 u y r y 9 p S L G U 1 6 c Q 2 h o W r M O d v E g Q 3 O 6 k k H q e 4 Y L c l p G + 4 m g h E q b y 1 x C / D 0 6 x E S U B n Y g a / q P 6 h 5 w o G M C Z 3 / 5 G Z z 7 l W e x 9 R + e g 5 u B l w R A T i 6 r n 3 W k B Q m n o q p a u q e p M j U 2 r Z b B 1 W i T N 2 Q 4 4 s / 5 p A 3 K Y P X Q 0 I B 6 Z C G S k U 6 R 4 M j g 3 L x s S Z Y K Y i J i E F R i P 1 D A h M W Z a d n E M l m c D i 2 6 l g r a U H T D L j d k 2 Y K x R 6 h X z Y o 9 P P 5 b 3 H T n P t n C m J h 1 + X D h 1 5 6 T 2 4 m A 0 7 W E E h R V u u 7 u T p n 6 o 4 f c 4 f 9 Q t 8 L h z N q m b s U L o V k I l Z 2 E E w q 7 f Q I t J 4 8 J r c O 2 Z M b F R 5 O b 4 Z c z y K c K u p e y F 9 + m b i U G N m G k Y 4 E x h G T A W v 5 U g m k x e k 0 Z 0 w m r z S o 5 + 3 J C r + 6 n b 2 R E 3 Q r C q x J X I q D a T I J i z I g T X N N 7 W V f X I P P i 2 G f j w n + + W F b p s r K V 9 6 H X u y F g S C w 2 R n W P z i R 2 d 6 L 6 3 H z i m N x v P n E U W Z n Z W L V m / Z K f 8 a F + i 5 w b i n G o g 2 I 7 V V h A U D M F H x L M I f k f K B M c j Y 6 A 2 Z n o F Z P R 0 N f b I 1 8 e Y x t 8 k Y x f M E O Y a g f n V q I E Z O m 2 S 3 z G c y g N u a Z E 4 J q E T D t i S n A x e f 7 U l M x C Z r K q / H z O I d e c q I 0 q C 6 / F j q D 8 D j 1 k / I y N V 7 j W v j M 7 O y 3 t h c n J c V k r w 3 P p P W S A k O e M D A 9 K V V e 5 / p y s + O S 9 T 0 3 b 5 f F p Y V N x n / f O W i d m I s y I a 3 I 2 D X 6 m n U P O T z e 0 9 r f Q 2 K c b n P f P C Q L 4 u 7 w + P 9 P O Y b C U a z 0 w K J 4 K U I W l g 4 L 3 S T W M 2 d q E w + 3 A 6 q + c g Z G p h Y Q b i a n i W 9 W t x d H a c k L a b J q X j x 7 l 1 W v X C 2 l k F e s z U m Y P s z 0 Z M T J j k k u q Y P j 9 3 q n A e T m P w G I r g K 3 0 U t j M q e H o H D g 2 a w Z M M a Y W i c T o 0 C B K 4 u x b 4 R U E E M s L R b A w j z Z U O m 2 a 5 e o h E Q t m T x e y 7 S G 9 8 V R c / 4 d L 8 O q J o B f 2 p W 9 f j q K c 5 A b k s H g 3 o W r e x + + 5 B S + 1 7 V D 3 x O d f + a i u v e q 1 N m E 2 7 / + o e 9 F B g u 1 s a 5 H O r V g I O P t Q M P M b u e 3 M 2 g 5 X 1 v l y O x n 4 / A Y M T B l x Y j h 1 7 0 4 S F D f W V V u x t s q S o O U U G 4 q 6 p U w Q o A c W / 4 V m X P D s e H 9 / Z n p C c v V Y W A 4 v H 4 l 6 u R 0 f e m C 7 5 d A e 5 n P Z l 8 O d e R a m 5 j x 4 a v 8 A 3 r + 1 D v P T O C U A e t z G O A + X U L 9 C c + 8 u + / 7 b 0 D P W q + 5 F J 6 h W / w 1 S s j F m x S U 3 P 1 9 I 3 2 k U F B Y L L W F M q o 6 9 X Z 0 y X l V W X i k l b l 5 B o Z T W d D r w O 3 R 6 c D o d k 9 G L 0 p n g J A M M 9 7 m y z o U n 9 2 I p t a k G 0 n V P D Y k E y v s J V Q 3 5 r q i y c t x w 7 f W x P 7 k B L 7 Q s z b k R i n m C 2 l x v w Q q 1 9 j + V 4 M V l b C I k c 2 D K O Q W n x y W 3 O e C L c t T o v n h 5 o S 8 t F u I h K D 5 c X j + p R i 1 x g u o a O w t x V g Z 2 h s o t y I d z 1 i F e p l E Q s k W o r D M o q 6 z C 8 E A / q m r r 5 P x L F d U 1 8 o W m G p 3 t L Y J 5 m W T 2 9 K D 4 v e L S U h n 4 Z F M W l o 0 z P s Z n x m x 4 q l W U r i Q U q t a s / B 0 e 7 J d 2 r M y 4 K C q W 2 R J M 5 5 E D X a i c p e X l U v X k l K i 3 / O Y 2 v N k Z T D G K R l C T x c E M H I 3 5 y P E g 3 j P X 3 N e O a Y O d + 8 q 5 l F x + G e c i U d p G 7 k O W S T E l v n C j A T 1 q k g g f 5 c + f y E W g 7 m N S D S Y B K j P C K N c W F 5 P j k E S X I a 5 D k 4 H e S b 6 b K V 8 u j g 9 n y s 9 T g X m C W l V p x f p q w Q W S 4 G K L Q f l z O L Q p Z g X H m w 1 v k s F P S n N L p E e K H C M e x E N Q t H U 4 s N M X E x I v i Z 1 T x c t J B O 0 t J 7 F i 1 R p 1 L 3 V I 1 d x V J D Q S H D k 9 8 9 x y 8 x Z m a f z u t Y f w D w 8 G q 7 W j E V Q i 8 a d I 0 M 7 0 D T + N 8 l y l + 2 y / o w E 1 t g M 4 s h / 4 1 u f D f 6 u y B v i P R 8 6 T a m C 8 E H S G a Z c R h w c s m I v o r 5 c s w t g k 6 0 C S c A Q t C o W U A p K Y I q e l I U h w H s r v 1 P x N 8 6 C q x 6 B j O j E + P i q 5 a S I o E Z w + L R D 3 Q V V n q a D T h i + D u W 3 Z O f r B 1 Q + c 9 z 4 U Z a d + a l Q G k 7 k w y J + z 9 2 Z U Z r X D 6 J u Q C 4 m J a F 0 4 J 4 D Q A A C b Y 5 + 6 t z g 6 x s w y 4 / y 1 b q t g z O r B F G C B 3 s F 6 k F t u v R U T Q o 1 5 7 I 9 / x C s 7 X 1 E / U X D n X X e p W + H b i + G u u 3 4 q a 5 M + / + n P 4 z v f / E 6 Y d D l y 6 A h 2 7 d o p p G N q K Y p u X p Z O p x O c s V 2 P M 8 d C K t O 1 Q s G e g I k S t x 5 Y f 0 S V z O w f l u l D d I f r u e Z f + 9 Z u 3 H X j 7 V h T u R o + c w k m n Y o a r + H T j 7 + M 3 v G g n b U Y 2 D 6 b C Q K 0 e y p f / x K y N i y c W o Y S r 2 n T w g T g 8 m r a U / E 7 K B q L v X J 6 n A v r X T i n L r x n / l I Q p v K t F g t x x 0 9 + j N y c L B w 7 d k x 6 y K 6 4 4 g o c P H h Q q k 6 z s 7 M o L C y U z S z Y h 6 C v r 2 9 + Q N 1 2 2 2 d R V F i E + / / r v + Q x n j M 4 O C h r d P i 9 b 3 7 j G 7 j 1 0 5 + G y W b C l v O 3 o L e 7 V x L W m q Y 1 e P q p p 1 F R U Y H L L r s M l 4 t l M R s j H p U v 0 u m R D j A R l M m Z i R A V e 2 c k W j Q X L 5 L J 7 o 4 G P S K K p c I x H r W p v A Q f 3 L g K 3 9 / 5 J q Z c b r z 5 7 b 3 I z 4 q d k U 4 m 0 N 3 Z J m y / h n k n g u e 3 7 0 H J F Q s L G 7 X f / / b 7 f o 3 u 4 8 o 8 W T S 7 7 3 8 m B + 6 q T 8 j 9 R M F G L K 0 j q f H 0 6 Y 5 a p p C M j Y 1 j 0 6 Z N 6 h G W S C t T d s 4 I Q 2 5 U c F g S G M F p 5 W + 4 4 X p c f f X V e P b Z 5 / D M s 8 9 K w i A x r l j R q H h T 1 O 8 R 6 9 e v x + 0 / u h 0 n D h 3 H 1 A Q 7 f B q l w 4 I P 9 f L L L 8 e e P X t S o r Y Q z D W j p y + d i O b B j I V E J Z o e j g 1 a M B Q y C 4 Q G P u u l g p L C N h y 7 2 a Q e b n v 7 Z 3 B o a B T / 8 P w e S U z V h d U x i Y n v v K O 9 R a z 9 q G 9 s C v P I T Z R f B v d A 9 K m D / u m h D + H e Q 5 / D z w 5 + D v c e / m L S x M Q Z O l N F T I S u h N J g M Q X 0 K S 5 F U O b 1 F b 8 g 7 i D R Q R a X h B I v i r Z A K g Z w N D C A z A w R 8 S P q k c W x 1 O a S B D W 7 n k n W / w C 1 B U E i S k U P e g 7 0 n I l f C p V v 4 V Q 0 i z k Z x m f G 8 W b n f k l M 6 6 u j 1 8 u x f y E L G V n w F w 6 W E v 1 I b j m O H 4 A p J x + 2 6 g b p y l u K g y M S Q 9 M m 6 Y w g + A w z L f 6 E e / D p I e Y V 2 N d h 6 R p 5 d M y 7 y N M 0 4 N l b I N 3 1 U D T c E 3 1 G 7 D m + V P g C B t j n D G H E R C z G Z O L B s L D w J 7 J v U P e C c M Q R o C 3 K K c L b N l w Z k 5 g I g 9 k 0 T 0 w k Y K 2 W S y M m I m v d W b D V N M J r y E K H 4 U a Z 6 + l J k c Y R 2 t G I z C k V x E Q k f B W D f 1 Y u E 9 5 x B B z D C M y K R a y T g S Q j j k b + R W n A c t R D F R Y X J y w B l 9 r y i z A b A 1 g h D O t I 5 B f o F C I m A K Z k 5 W T n y r g P J U L A Y J E L t z 3 W Y G l N Z 7 v S s J 9 O H y 5 M 2 S J R M L + P a 4 1 I G K D l m m q 8 P I 9 e P H G u F n P i Z 3 x + U x M T + s x P f G Y 2 O F F U X C q r E T g T u 2 J C T I u h E 5 A M L R k m c t E K F 7 K t q R 9 3 C R E U C U l D g V u 8 T O 1 + x F o S l Z / c O r G b l I M x T R K K Q b 5 0 N 5 2 c G I u z / W 8 I 6 h p X q l t L Q 7 Y 6 C 3 o o x p O 4 n 1 A w g B s 6 s d 5 U 8 W 1 y i U R R i e J p Y 0 Y 4 F x Y 3 s m M u b U q t c y 7 X L J G n d 5 f a C M 8 z G A 3 4 z H / f h k 3 f O A v W w X 9 H q f 0 O 2 e a b 6 V u h 0 8 i E w m 8 K e v X q 6 h u l r Z V N 7 6 r 4 x 2 w K E l g 8 C d m c y 4 k F h Z 0 T Z n R P m D C b o p K N U C x K U D I 2 J b d C H A W 0 T U L f p X h 4 B v F A q S A a k y A q X o y c L d V g N 9 V 0 Z C S E I p k p S T m v E z k 2 A 7 G p R l l F 8 v Y T O X 3 u I k V 9 G u Z O P A 3 f i Y c R m A y m O 0 U D Z 3 U k O C r + 8 d c f w A P v X I m B L 9 8 s J I R i w 3 C m j C w L E 4 v H d O O g 0 4 U f U b e C 0 D r l 8 v 3 S + 8 z E Y a Z J R U P 7 q F l O g H 5 E 2 E 2 t Q t 1 r T q E j I h S L j j b + g d K W 8 o e I Y 0 2 i i J U x I 1 M s W T B Y g t k C J K p E Q E 6 T H s e B u P l E a T t B M B U n U d T W N 0 i O T e 9 m 6 8 k T U j 1 K F Z h 3 l w x I T M z q 1 9 q 4 x Y L r p 2 e g Y M 9 X 4 X 3 m i 3 D / 1 2 X w v v B V 9 Z P Y O N h 1 C H e + Y y u H z Q I U z v x a u v v f m r w G r q y t 8 p g z + 9 K 4 H R H s o s Q Q h t u 1 c E L s N 3 p s s n / E c i A m Q W n F a Q s h H o k k p i y x X n i J S U F P 3 k D 8 A V X + C m f K S D n E Q E 1 3 P d R S J s 1 m r c + K V a s l Q b H p P S U W y y O Y Y 5 Y s S k q T q y m b m 5 u V J R M M m c S E V w x Y T 3 j R n + / I b + S z j g a t 1 8 V A 6 + N y H Q t 1 D S s x Y z 1 X E p I r M 7 6 J p j W w G N I s 1 E a W 6 W i Y 8 x o w O Z c O Z q 0 P X Y L q H h j H f z 7 w P L 5 9 7 6 P 4 y D / 9 E v 0 j k / A E w o v E 3 G Z K p O C N D g 4 F 6 3 K y s / y Y 9 E 1 h 1 D s G h 3 d x 3 Z a i O j R 5 N h S G g E M u y Y g a o 9 C 1 Q 2 M b 6 c D Q Y J + 6 l R y o s n B h 0 3 v m 4 b G Z v c M x I 2 u 1 T h 4 / I u N 3 z P h g E x G 2 W S O U G r F R W a f E I D H d 8 F r 8 K X I G v n j B 2 j F m W i y K J B i U W a h k Z B r X b l i 8 0 J D x z r 7 u T r g f u F p O p + O 6 a y 3 8 A + F 9 / m K B z 3 J w a F y q e O 1 j Z h x T X e P L B d 1 R v P d I O z 5 / / Z X I F g b f y / u b 8 d z e Y 2 I 4 K 8 T z 7 H M v 4 P Y 7 7 8 H T T z 6 N n b t e x W c + 9 3 d 4 + J H H 0 N U V D M J Z x G X Z V 5 Z w i H / J y g j p B O E L F I u B t p n f O e 9 l X G y W O 4 J Z y n R M p B O y Q 0 + K U V p W I b P A 1 6 z b I K S G M u X m y l V r J M F 1 t r V K A 5 6 f s 1 E k M y 6 0 m B a L 8 z i v b q J e L x Z J 6 i X A 6 s I S T h Q G s w U l 1 / 4 t 8 s d + J B j f Q n W L y B X 3 R I K y m e K 7 r 8 r d n 0 J g 5 L j g t O L d C Y n o + d 2 1 g o M H p T Y d C + w F o Y f R G S P a 3 E 1 S x S N B T S Q 4 e 8 Z S E f P X P v h X W / D 7 f / s k V t U p y Z z O A F U C G w o L 8 1 E m V I v H n 3 g a K 1 c 0 Y s u 5 Z 2 P v v j f k O R q K j D a U G p U 6 k 2 k P X Z x 0 c M j d M P D l s y n H A g Q W u l C N o Y 4 R g b y x O 9 Q t f T B F f 1 E V Z o l g M / t 0 g r b l a y f 7 8 Y F / / F 9 8 8 F u / x c n R g G 4 o g J K 4 a d V a S W w M N i e S b Z I n i C k R p 5 D n b w / A U N Q E Y 1 4 J S v / m U z B m K d W 1 e W N 3 w e R d W M H L v 8 H t d m M u 5 0 r 1 y E K E 2 k q B 8 Y V t x z w P / Y 2 6 B V T k + o Q E s s A t b P t Q T L k M e K t f S E N 1 / 1 R A N 1 N i 9 1 u t s M / M 4 Z J z 1 u A P O / Z j 6 8 a V W F E T r p t b D Q 4 x w B d / C W 5 B B C Z j r j j X I L k K f 8 w c 8 h x 8 g q B 0 1 T 1 B U I Z Y d l j P n Y J C 7 T G N V r p S 0 z 1 Z A N 3 M z O V L F 1 5 6 4 x g + 9 c O n 1 T 0 F 3 3 5 v A N e 9 T 3 B x o 7 6 K x t Z f 9 I L F q + 6 y d s j p m k O W S h i L g R 4 1 W a U 8 8 g C y D e G d i f y m f E w X f k z d C 4 J p Y H R x Z 8 4 8 B 6 v z k H p U j I + M T Y L Q w i c V c N 2 + Q r z / 8 L F l v e 6 P M J T F n p j i r T 4 r R k O m p D k V 0 P 3 1 b Z u b c P H Z q 9 H S M 4 R 3 b T 9 z A T E R 7 k C W I K f g 1 z 0 B / Z o g a 8 A g i Y l g r V U 4 T 1 H 2 d d 3 s h q U T w X J I q E A c T C V Z P D v 5 P D 7 3 e j B z Q M O d z x m Q N 3 6 P u q e P y f E x 6 f G a m b L L z k H s 8 c E 6 J 9 n v w j 4 p J R j X V M W G B v t l u 4 J 4 w f O J S G K S o I q u g 4 F + J e u c x E M m q C 2 R x E R M X v Q T d U t B w G Q T x L R B 3 V s I T n s 0 I g h p u d U 7 P c T M 5 U s U Z i G P z I Z w V c 3 v d m L O W I B M a 6 R a p 4 g r / j g 9 5 n S d L 4 R f 2 E u K U y M g 1 E e D s K H m I S T U b P Z V 8 F q U 6 W / 0 s B w S i o 1 l O E 9 t O n D R 0 c s x + d R 6 u N 8 M n + h t S y P w x y 8 G o k p n O i h I K J R Q V K m p c n G f o N H O Y 7 T L S F R c K / E w z t k b X 3 c i S k A + U 9 q y k Y Q 9 U 3 A D f O a F s T B W T y f S d y P g G A W o + p k s c O a t l t X D e r M 0 8 q + S 0 9 B E q H + n C i k l a T a 9 C O N Q Q m x z F o V Z l 1 e W H 9 N b x f l + l E V s i 3 1 W 1 U a H U a o 1 i m p j U r e z 5 D J d 9 I m Y x E R Y r U J C p d n L l 5 c X X y A 0 U X g D X r j 8 L m R e G V S P N N x 9 U 8 g z 1 o F m P 5 G Q S D A k I h n 3 E o t 2 j N D W b K k 8 P B C / t 1 J L O + L 7 C M 2 i m C q 6 R Z e Y C K / X J 9 9 / v O B s + 4 a a 8 2 G o P B u Z 2 T n S B o v E r N u I l 9 s y T h t i I n Q J y j s 3 h f b n 7 k D z I 9 / B i d 9 / A 1 5 n f H G R g N E C n y A Q / 9 y s s g g J 4 Q o o X I k v l e q X 0 W y T d f 0 Z G T a l N F 2 M D T 5 s G s X x Z V j w 4 c X 3 A K n e a O 7 k d I E 9 J d I B s 8 G M S m u l G P U + 5 H / 1 D 7 C s 6 s c 1 Z w q J + J M A q o u V 3 L p o o O s 5 E U Z C I m N K U L x g l 1 g N W p 4 f F z K 6 a G B t 3 F J 6 e 7 B t m y Z l u T r Y Z 8 G e T i v E 0 D m t o E t Q Q w e f R N 2 2 D 8 P v d a P t 6 R 9 i + N A T 6 i c K h g a D 0 + R H w m M r h U P Y U 4 5 A B v p m r Z g J Z M r z z e S Q 5 J R 8 c X y B 4 h + J j I Y q 1 + R A l F o s 6 W A w N h 7 S W g w c V L x 2 O s E G J u n C b 1 b 9 N 6 q t 1 e I t + V F 3 f Q v O / V g 1 Z s q + p J t b F w p q A 4 k w E t Y / s f I 4 3 v m I J 8 Y W 7 8 W n h 5 5 O p a d f M q i u r Z c x N h L T D q H i j c z q e I Z P A + j a U F 2 v 3 I f 6 i z + K w Q O P Y e z k K y h o O B v V F 1 w v P / v V f / 0 S l 1 1 2 h e R q z z z z F G q E / T A 6 O g K 7 3 S 7 L J S o r K + V 6 0 + Z z 8 M b r r 2 H r t u 0 4 t H 8 v V q 1 S Y i V z c 0 6 8 8 s o r s n i R u j w n 3 O K 6 t L Q E q 1 e v x t D Q M L Z s 2 S K v b z Y L d Y W Z G J I A w x F v G z E p G T X d P Q a h M l O A L 4 s 1 V C a h t 3 s F M 2 H c h 5 X G j O 0 w u z k n J 0 c G W s l t O W i p 0 0 + O j c q X n U 6 4 A 2 5 Y E 3 D S k J N 7 v A F Y L f E x E 5 7 P 5 q D 5 B f H 1 i C C x J q N K s + k K O y Y l i + m p K T i R g 4 O D S 2 9 E k y 7 o P n F L R h 5 c 9 i F U n P V u 1 A h J l V E Y N L q p T l C a H D i w X 3 r R X t 2 9 S 7 a o O u u s s 9 H U t A r 1 9 Q 1 y o L + + 7 1 X x Q k 2 o K i s S A 9 Q s C W n / / g O S g D g g t 2 3 d i l 2 7 d u H w 4 c N w O B w o K i q S x 1 9 7 7 T V x X c 5 R q x j U T q F C 8 v f 0 V M K h z g m 5 a K p A L H j c H r S 0 t o r f O x K 2 H D j w F t 5 8 c z 9 a m l v F 7 2 Y I o s m T x j n X J M S 8 v H x p a y h r M / L F W j k v V 2 Y 8 p 5 u Y i E S I i S A z a m 3 W 6 W Q S B S e P H k Z e f v w 1 W p r t l Q j o + I h n i t F Y y M j O O 6 2 J i d C V U D 6 P E 3 1 7 H 5 A 9 3 m z 5 l S j d + H Z 5 P B m w b o f u 8 p d 2 v I S q q i q s W R 3 e P o v B O Y M h A D J T x q m k R q h + p p A J J + 7 i 5 F 7 K V J v s R M u B / X d X 3 o 6 e E 0 p i K v t p 3 / X G Z 2 H N C O e a l C L 8 T C H o O T z + + J O 4 + J K L x G 9 E y j u g W R B U c X G R k K R N S Q 2 Y U w 2 N p W h / m d P l w Y z X h q I s v 3 y m 0 T D Q 1 y t r q N h y O Z 2 g O k m J T m J P F n s 6 b W k p u U g l U u o 2 j w a r S U t c W g i X j o d G 7 3 z e J C U R V b K 5 G T e + f M U d G O 1 n u y s F d R t K c M V t K + U 8 r Z R u h N 0 + J Y j D g P z 8 f K E i z u L 4 i R O 4 9 t p 3 i 8 8 X / p 2 0 3 6 i K 0 u N 1 9 t m b p X r 3 p 4 a x W a M k n k J B R H x W R 0 9 2 Y c P a B v V T f T Q f P 4 r V 6 8 5 Q 9 + J D M l O 3 k r k x j B F v e U g k W E a 0 o z W x / o e n A u m 1 2 F V E c 2 t G y 8 e i 1 G K a U u j H v A I l i 1 a s F o n B 1 k m U l 5 e j o C B P G N h Z Y s k U h M R t Y W y L a + X m 5 W L 7 9 q 3 y + 3 q g 1 / G K K y 7 D i p U r s H v 3 X v H y Y 7 n z T 0 8 U Z / v F s x O M Z I 4 5 L A a s b F w 8 P s Z u t g k j D h U 7 E n x 3 W T p N O D t H u 2 S 3 J G 2 J 1 v a t c / x P Q 2 u I S l B d x w Z w 4 M X j 6 D o e 3 a M X L 6 I 9 / l i q C H s m R K v o M O l M 6 H P G x b V S X a N T p K q K S 5 W w 6 V b K X M O K 8 l I 0 N N T L Y 7 H 0 e K q G l R X l W L G i A T t e 3 i k d E P H Y Z 6 m G b e 7 N + V 5 4 n A g g F q a c 4 Q + x P N c v c z e o Z v t c d L R E v 3 9 + N i v s X 7 Z b Z i I x C x + Z V c H 1 2 O g w + n v 1 u w 6 F O o P Y F H N i f F T W I g 0 O 9 M p Z Q w b 6 e 2 R 8 k d f h u f L 6 Q m X X M i w 0 8 P e v / L e r 1 D 0 F 6 7 4 W 7 L Q V i q 5 l q m d a K n Q J a t 8 T h + G w z + H k v i 5 8 8 5 o 7 c G S X E s g L B b 1 f e t B z 2 d L p Q K k z M B C e q s K h Y B I 2 V j R E o z e r z Y y C 8 m C Z d u 3 a U n z 6 x 9 e q e + H g 1 R O Z O J n S j 4 R 4 1 u Z N e O S R x z E 8 P J J Q o u l S Y T n + Q 2 T M B m e 1 4 K w a z L S P h o E p J a s 6 F I W Z y o D P z I 7 d h J O f l V d W y a k 8 G S P k j I Q s 4 e C 6 u K R M O l / 0 w G l 9 N F C F Y + P / 0 r J y V M g Z 1 n N Q W V U r v 8 v r 0 M v K 6 8 v G / z 7 e V / B 9 9 0 7 o N 8 F 0 u B 3 i r A D 2 T O 3 F o 2 N / x O H p I 1 G Z 8 u k G X R t q 5 + / f x E X v P w e P 3 P 4 C X n v y G C 5 4 9 0 a 8 + 9 Z L 5 W f P P / e s e H h l 2 P P q b j Q 2 r h A P r w r H j x 0 V y z F p d 1 T X 1 K C i o l I S F s 9 j d P z I k c O 4 9 L L L 8 d q e X V K K E P T 6 D Q 8 P o 6 W 1 D W v W r p O 2 D 9 3 s K 1 Y 2 Y d u 2 7 d K L e N V V V 8 E S h e D o N v e w r 4 W A n s T S Q A 8 k V c B E H Q 3 k n p R Q e / b s w 0 q h B n J J O 7 w u 5 I 3 8 C A Y d G y 9 W I J e 5 b H r T E F E y c D A n C 2 Z E N O j M e U w b y m j N F Q Q p p K n J j 9 6 e T t T W x f c 7 r O U i g y I x j 4 6 N 4 G 0 / f Z f 6 S R A v f f Z J f H D q b + E J S Y 7 e a r o e 7 z R H f w a n C 3 R H o u J V 8 + M 9 t 1 2 B r z 1 w M x o 3 B n u n 0 W 1 e U V 4 h H w p d 5 q + 8 v E O 6 y i + 7 / A q p T t U K n f y 1 f X u x V h D J m 2 + 8 j l c F 4 X F w 5 g l O Z h D 2 S 6 j 7 n A R 4 1 u b N 2 L n z F b S 3 t 8 k G 9 W N j o 7 L j D o m L K l 8 s z k R C i k V M B B t x T k 5 O q n v x g y + c 3 9 2 2 7 U K 8 9 d b B 5 b G p A v S E J W 4 r R J v T q 7 I 6 d m p W N P B q T k G k F V U 1 M u h L 0 A 7 u n j B j 3 G H E 8 M i Y n P 2 P W Q p 8 T j W 1 D d J p w I b 7 H U J a H u y z S p v H L a 4 R C T a A 4 W w g u X n 5 g i E 3 4 e v v D i + f / + m N t 6 O n c D C M m I h X f Q + o W 6 c 3 d C X U + I A d D / / n C 8 g v y Y F F q F f v v O U S o R K k x i h 8 d e e L Y e 5 z O i b 4 M q K B n 9 D r F 4 l 4 A r s a G O B l X l 8 y I D N 4 / f U 3 p V 1 W U x P Z l D H 1 0 G t / T M S S U N H A c n p W A C e K 3 R 0 2 S R w N x V 7 M j X Z g y t o k O w b p k y 1 D I 3 y H 6 o 4 K S i / W L a 0 u 9 W C x o U N H h H 3 O j o L s A n E t M 5 6 f f B H / 0 P N N 9 d M g / t X 2 p r p 1 + m J Z 3 O a h 0 H O J c 4 K C W C 0 l 9 L 6 T C E F N T I y j s D D 5 m S I 6 O j q l C r t 6 d f R u r 4 p b 2 C l V S z o 3 l I w L k 5 T o i S A e g m J l L I v 5 N H j M d X A U / L W 6 p 4 C M g H 3 u k m E k l E 6 z L g N O D l u k 5 5 D 9 6 0 4 M J + 8 U 2 F L r Q n 5 m 8 A W T i b 6 k T n K 2 q c q N s p z w 9 + g T k v r C I x e r e w r M s O I 7 t j 3 q 3 u k L 0 w c + 9 r V v c a M 4 1 y S X d I O c K 9 K 7 x 3 1 6 9 a J B 7 z v 0 I h 1 4 s V U M L g O y C z L E O d G / z w y M W J 8 v B n 6 V 2 R Q N D c F m 9 q G Y n Z n F Y 3 9 8 A s e P H 0 d X V w / 2 H 3 g L r S 1 t a G t r E y p w j Z I E H C f Y 8 S f D E T 5 w I q V T / l h 4 v Z D J b 8 d s x l Z h z B t g V W + v p f k k b H m V 6 J 8 2 y b L w P D F + 2 f W a o D T Z 3 2 t F r s 0 v 1 E X l W C g o c b I E E d U W + l A i C I p z K C 2 l c G 9 y T p g C 4 l p s 4 5 U p + M u + r i C R s y U y 3 2 2 B 6 k g h m G 6 2 P W 8 b 9 k 6 / h r n A H M 7 I O g P / 2 / g Q e u 3 J E / V y I a q E c n l c G J s e R W l + m R D Z i X H Z x c C h b R Z S J / Q V 8 S Y i S 5 p D E S q l e O 6 t 5 / 0 A o 3 2 q b W T x 4 r 6 D X 1 G 2 d T D Q P 4 B K o b I l C 9 q L z c 3 N 6 O r u w d a t F w p 7 M O h h J L r F c T p f G h q V I K r s D y d u s r O r G w c O H M Q 1 1 1 y V 0 k C x n h R 7 e O L r O K / O J V Q z I 9 p G T Z i R G Q X B 5 8 m t v A z W R i n 7 v D 8 O 5 B U l 3 r D B H I n X u 6 2 w C 3 u J 4 H e F 4 E s a / L 1 o m s j 2 R h c y L L E v v r P d J h 0 w p z N 0 2 c 5 r r X v x q 1 d + i f t e u h f b v r k F J 3 q P q 5 9 E B 1 U e D d F c 6 h r 4 2 G j k U t X T w C 3 N V m K 6 U q R E C r W z p s c c 4 W / W Y 8 Z b L y 3 s Q 6 C h o n J p z f O p u q 1 Z s w Z n n 7 U Z f 3 z s C Q w O s v + b U t v D P E M 6 W d i + i 9 K L C 9 U s O l a a m l b g o o u 2 y m Y 2 0 9 P J t w a L B 5 l i M J L z H + y 3 C G L i a w 1 / g H x a J I z J O X U R 2 + N i f W L I o j t I e f 6 Y w 4 T 1 F U z f U p 7 1 U o i J i K X W 7 x W E 6 4 k S n f C N v Y L M 6 a e x O f t 5 9 c j p C 1 2 V 7 9 X m X f j w x T d h x / E X 8 f K x l 1 C c V 4 y t q 5 W p F h 9 7 9 B G Z X f 7 j H / 4 A G z Z s x I M P / h b l Z W W 4 5 + 6 7 p O e u X a g 5 O 3 a 8 K D O 1 j x w + J O y P d j C J 9 o U X n s f a d e v w 4 O 9 + I y R G P 5 5 6 6 g n p T p 9 z u v D G G 6 9 L O 6 e 7 u 1 t 6 D t e d s U n G p / w h a q D R E C Q y 5 5 w H z / / 6 N T i m g w V r 5 7 x t F a q a 9 O d F m r L b p d q 3 F F B l Z A e i R i G F W l p a c e j w Y W G X F e D k y R Y U F O T L w H G k W s n p S H N y s q V E 2 / f 6 6 2 i o r 0 / Y f a 8 H T 8 Y G 2 O b 2 q 3 t A b 8 b H 0 D e d E 3 P A R g O 1 A n r v S E J W s w E z w n Z q G z P j 6 I A V A 1 M m G e e 6 s F 7 Y Y u K 2 0 1 l i z n f b W E x 3 u n p A h X V 6 B / K 8 b 8 D k G 0 G e s Q + r M l 7 D S a f S C P N 0 h O 4 T Y g N 3 4 g t X / x 1 2 f e c 1 n N t 4 n t w n y g T x P P n E 4 2 h c s X I + 4 / z h h 3 6 P O j F Y x s f H p M u c B v G e P b s F g b B 5 4 x x e f P F 5 m R Y k o + Y 9 P Z L I G P B j m c e k f U r O C T U 5 a R f f n 8 D g w I C M s F M i h T 5 b d d Y b C a P O R M C Z + d H 1 a 9 2 u S k k i N z c H F 5 y / B R d f f B F e f X U v S k q K s G n T R v n 3 6 I F E V V p W K v t 6 M 7 c w F f A b 8 6 R d Z S / + H P Z 4 v 4 p 9 / e V R u X u 8 a B 9 T C v Z o W w 0 K Q t K I k 7 F Y e v 0 6 0 p y p w P d N R 8 W w s K l C k e k K 9 + x Z D O m d 7 2 u p 0 L W h j v Q c x l M H H s d Z D e f g 9 f Z 9 u P V t n 0 V + d v K z O v T 1 9 s q A b y z 8 5 n 9 + h e u v + + C 8 V 4 w v N F Q l 1 K D Z U p + / 5 D / R 1 z o i N Z t 3 3 X I h 3 v O Z C 5 U T d M C Z F l N d q q 4 F J + M t Y B w Z H R U S + 4 g g x O 3 S C 7 g U 0 L k 5 K 2 y l N 4 S a F C 0 f 8 k 8 V Z J y X N Q V j f n r 2 4 j H n 5 T j u i P 6 + T y W i O i X c X r f Q r V 3 I y c g R Y 3 b h w E 4 H I h 0 P t L P 0 x g v P m 5 2 e w F D 3 B P p b x q S X r + m s K v X T h a B k Z D p U K m e D n x D S t L A o / h o i / v 4 L L + 7 A u e e c L c t E E s X o r E m o X I Y / m Z y 2 p e D K 1 U G C 4 k Q C n J 0 j F C e s X 8 H R w d Q 6 y l K F q O z V a r Y i N y N 3 2 Y g p E v x V z U k R C e r 9 L z 9 4 G F 9 9 + 3 2 4 / d O P 4 H s 3 / A Y 3 b / 4 3 9 d N w U D q x S 0 8 y F a b R w N z E R I i J 4 O + f e 8 5 Z s q i R x J U o T A a / D K 7 + u Y P B 4 F B M F X 5 M q L h B D y l V X c 3 9 f z o i 5 q 0 t 1 a s T C 5 F D g / t U 8 7 R + E r T D 1 C 1 + v A C P 3 7 N X 3 V J g c F v Q f i S i 6 a K Q T H R G a H 0 r U o V 4 A 8 q R Y F 2 W 1 W r B 0 a P H E 7 o G b R q 2 F m b M 5 s 8 d z J Y P f e d U q 6 e L P q n Y j G o 8 j v G z 0 x W 6 o 6 x / 0 o N f 7 R n D X T u G 8 c 3 H B j D p C O c a o U 1 a F n O R R 4 M + m S g P U B K b d P d E k Y 9 R 6 M z n D n / Q J C I t F y 2 V S D T 7 Q Q O l 1 D l C 5 W P A d 3 x 8 f F G i m n Q Y M T V n x P F h C y Y c f / 7 E R D Q 5 / 1 3 Y T T + K m j F C M E R g j Z K / e K q h S 1 B H + u d w 4 4 X F s F k M 2 N M + g 5 d b p t V P I D 1 6 j L 3 8 / s H f 4 s M 3 X I c f / N v 3 8 N K L L 8 j s c 7 q 8 f / y j / 1 D P j A 9 U 6 2 x i Y a C X 0 A h I I S d + r s S l w i A + M O g k i O n Z U V L i p V j U W p M k K K p 6 V D / X r 1 + L p 5 5 8 B s e P x + 7 7 U J D l R 8 u Y W X r a / h L w v q L v q l s K Y h F V e U S 6 0 u k C X Y L y q G / w w h U 5 u O W S Y u R k B E 9 j o m n / Q D 9 K S k p x 3 f U 3 o L y i A i d P n p D E R D c 5 m 6 0 k A t p D H O 7 8 B R 1 v u A S P R 3 7 0 r r t v Q W 5 F o Z R o W c U 5 u H v / b X I 7 E m y 4 0 t u j X 3 e T L H p 6 k 7 s e P Y M 5 u b m y u 9 P V 7 7 g K r a 1 t c A k C i 4 V k Y k t / T j A E 9 N 3 k V f m x 4 w S L Z V 2 k C 7 p e v n 1 C K n k E T Z 1 T l 4 X n T 0 x h c 0 0 W a o t S 5 y G L B M n A I i R U F H q S 4 E 2 G p i a 9 e G Q W c 2 7 l o V F Y N R V 7 h P 7 t E 5 J O H g o D B 3 I q A q o a G D 9 j / C 1 e K F 5 G T 1 i i a m 9 v D w 4 f O Y 6 L t m + N m p Z E w f q C m k T 6 l 4 B I C U V E 5 j E y 3 q Y p J y + K Z 7 M Y w 2 F p i 2 T a i 5 y X K u h K q P O F Z K o T B N Q 2 6 s I l q 3 L T S k y E R i y a t C K 4 D n 0 G J K U F q p 8 K P m T a G T v a M q Q B H w k S 1 M j w s C S E V C D R 6 1 B y e j 3 e s F b E b F F W U l w k C y C j g d n e f 0 l 4 c z a 8 2 N B n D l f h 2 S v j F f G O N X u S z W g W A 9 O q l o u Y C F 2 C I k h Q G 6 o y k Z e Z O s 6 + G P h 3 K / V R S g w q E l T 9 m I I U C 8 e H L A s e I A s f C w o K 4 P P 6 5 L Q q s c D 5 n k i A e h g Z G Z F V v J Q 4 i R A V C U p O / x J i e 1 E 1 X r 1 m N X b v 3 h O 1 e J G p P r G k 9 p 8 b O l 2 b 8 N D 4 1 7 F v 5 r 3 Y 4 / g Q 3 n T f q H 6 i I F d N 7 s 1 S v X x n V k Z X l 3 m e t h D M n i c i c 0 R T j a g E d a r A C Q d Y y i G J S 4 c B M Q Y R T V I R s t a m N Q P H 1 M A f J Y D f 6 5 W z R W R l Z 8 o a o W g Y H h o S h K f Y Z c z u Y N Y 4 C Y c L H R v M y a N 6 R v c 3 P X 2 x W l K H o q + v V 9 5 H q O u e 3 z e J 3 6 m p q c L E B I l 4 Y W y q t s A b J q X / U t D r X o d h d z 1 W l o Q / E x L D 5 a u c 0 o k l o U M c N B 0 y h Z p X r E k v 9 V S W t t i E X U U V M Z 0 e Q n 2 C 4 r y 4 n c 8 D z X 8 E W h 4 X R k C M i c / S C B I W b b n Q P 5 8 3 v B i X 4 U P r F 6 p f d / + 4 s J 2 M M v N b g S D W K C 4 z E g x L 8 A k O f K Z K M Q e Q 0 o j 2 F z 9 n P I s g w f G c o m L 9 Z N x Q 0 K t X X V 0 j i T A U 0 o E i F r a o Z t + K F 1 9 4 W T a E C Q 3 6 1 h Q s T B b 9 S w G 1 F P b h Y 8 Z 7 I q B m w 4 m q W b 9 F T S V 0 7 G i a i 1 5 p f q q g T 1 D D h 2 C o 3 i r u w A 1 D 2 2 P A U O x J g 6 P F o p h R o A c 2 f Y 8 3 W 4 A Z 5 7 S t Q o 1 P P o 7 M R c w 6 G q N 1 V U W y L 1 8 o 8 s T A H h o c m p c 6 G r j N x N d I 0 E v I + J F e Y N g R R w y O 3 V K j x Z s o 7 U h Y 7 3 7 3 N T j 7 n M 0 4 e b I Z z z z z H N r b 2 2 U D G 2 Z 5 Z J i 8 Q l U 9 N Q z t d E C f P T p B s b F n v C B j S i c h a d A t 3 w h M t g m L b x U M 7 i k E z B l i y Y W h Q C m e Y 1 O W V 1 / d J Q m i v 7 9 P l m g 8 9 O D v Z K s u 2 i d v H d i P 5 p M n 0 d n R g e b m k / j t / z 4 g u P B q M V C e l n 3 K 6 W 6 / 9 9 5 7 h J Q R X G R 0 V H Z M O i a W n 9 3 z U 8 l O T p 4 4 g c c f e x R D Q v 0 q F h J g 9 6 6 d W N n U J A m L 6 p 7 2 S A Y n X J h 2 R X 9 A 6 8 u 9 y L G F 8 i c F H M A c y J Q 6 j K d p K U m D g w O y J V Y i 4 P d j e v t I s C 2 P Y u b w H + D N q Y N V J 8 G Y m R w k Z r Y q Z s + K s r J S m Z U + K N T J g w c P I j D T D b t b q K u 5 y Z f w / y m D r Z f r C r 2 6 W g m b w e g l U E c D r 7 F w R K Q W u g R l c A w L F i 9 U l I I V g k W X w G A R q k 6 m o t 5 0 d n Z g + / a L 8 c L z z 6 G 1 p U U O T E o o z r 7 B O q k D + 9 + U / c e Z i M q 4 F A d v W 1 u r b M P L R v s N j Y 1 S c p H 7 P i e I 7 I w N G y R h s r a K w e F Z x 6 y U C o x 3 b d x 0 J h 7 9 w 8 O 4 6 O J L 5 G / z g W g q k M X g Q M 9 E d O 7 F Y j o G / + j l 0 c r C Q 0 H C 4 k D m f f D 3 + D d E c 1 9 H g 0 O 9 V 1 2 I a 7 v u W A l / 6 9 M w D + + H 8 f D 9 M D V e B k N O e L G j p j 5 S n S S B 0 n l C o m L p f H 1 9 H b y 2 S v g y q q S k + 0 t F 5 7 g Z + R n + e c c C 4 R V a S 8 t o Y v m Z 6 S Y m Q j / b 3 O e B Y W C v k E z C p j C L A V O y X j k e J x 7 4 n / 9 G X V 0 9 t l + k N N q g y v O L n / 8 M F 1 y 4 F Z s E k R D 7 B e F R y p 1 3 3 v l y P x 6 w 6 F C b 8 J p N W v Z 0 m j G t l m f r I U O o f S z 7 X l e u 3 3 m H U o D 1 X Q Q H N p d E Q C d G W b k y Q 3 4 k f I d + D e 9 L 3 1 D 3 F B g r z 4 b l A w + r e w t B V b S 8 I v x 6 d J 3 3 T E Z n H H 9 J u L T J N e + Q a h k 2 o 2 s y u Y R n B o X 7 Y 6 i S S 0 H U 8 o 3 T E X S Z a 1 M e k a D o Y I g n 8 M n c r 7 O q 3 W E c j i C h 6 9 l G 8 U B z n U e T U J 4 n b 4 W / 5 U l 1 T 4 X R C t d H 3 t C t z a K k p P q o q Z B 7 O 2 1 w s H W X u O X w u / 7 L x b Y V 4 n k L J k l P 8 K T D g A P 9 s c c r N Z p o g V 9 + R h N i q Y W Z k f i T 0 i M i 9 W g K l D V l i x v s 7 D H 3 q h i g X E J B i Z R s A 0 s S Y u i 7 G h s d w / j Y O H p 7 e m Q c y 3 z + 5 9 V P g j B t v n E B M X G a H l Y p 0 y U f a o 9 t r O K c W P + f m E K x u 9 2 G 5 5 s z 8 F K r D W 8 N L M 7 8 i 7 L 1 n U E E n 2 2 q i Y m I S l A G 9 w C M s 8 d h 8 C x 9 s o B U Q W + A 1 R b E / 1 Q Y i 2 D P B A 0 k K N p R 8 X o c I 5 E l p N P g w K D 0 9 n G 2 x a L i I t T U 1 k p i m x W 2 z 8 y q 6 w C r s M u s e T C e + y m Y L w p X A f n b E 5 O T q K i s V L h D C P Q C 2 3 + K S O V f w W v l q U F d S u 7 F Q G l W l h u d q E p z w s d O K u 5 V V + U z z b w l J y M 2 u r p h n t k J d + n N 8 G c u 7 H G t g Q Y 9 G 5 g s B 6 j 2 s W 8 c K 3 Y 1 d z S 5 V r y o z P N h V a k 3 r H h x K a p f K O h U i K w K Z m t p z n 5 I o g 1 V D + n Q M A h + l p m l r z K 2 C Y M 7 3 X 0 c l g u 5 t o B s a x Y P E T D o m g r 3 d n 6 m X x L T j N O A w W n G E d U P Q s B f i T z M w P B S m J m u l 8 / o 6 o U / Z z O M z m 7 x i 0 I l M m T A n 6 E 0 g 4 / l N p c Z A c I W Y E u t d I E p t F w 8 7 j m 5 R 3 R P s K l I f A 9 h x m V E 1 4 R Z 2 m J 8 6 A Q l B Z v J c N p Q i z W + / D l + h 8 0 2 q e b R l n O 5 X b o N N R k s 5 r V J t K E q H Y P G n H k 9 W t L u o X 5 L 3 H / T 6 Q 7 G E f m X a P Z v L L q i f b R U S N t J X I d r x i P Z N m 0 x k J D 5 2 3 z m Z N g k r G T u J f o v B f z w F l 4 B T 5 m Q T r Z g g x U O p K u v v k Z O B L D z l Z d l p y M O F M a f G E t 5 6 6 1 g e 6 t 0 g a r f 6 z 2 2 + Q Y l F w l j N S 8 j E F e y p A Y 2 s 9 d i G J R O l B 6 2 z I y 4 0 4 k Y Q + N s h / T y 5 e X n S d t I T 8 p 1 d 3 X J 5 6 O 4 5 I N D i a l G s Q o V Q 1 s X / z m A f w 2 z X q I 5 C V I J / g Y n n h u a V p g n W 0 k v h l C p x C w N h l t I V I k B + H 9 k l 3 n P f t l 2 u w 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 N a m e = " M o d u l e s   a n d   P a c k s "   G u i d = " 9 a 9 2 7 7 a 3 - b 1 f f - 4 e 7 c - b e 2 2 - b e 9 d 2 b c f 0 b 6 8 "   R e v = " 8 "   R e v G u i d = " f 2 2 d e 8 f 8 - 8 5 b d - 4 e 9 a - a c 9 1 - 8 e c 6 5 8 c b e d d 2 "   V i s i b l e = " t r u e "   I n s t O n l y = " f a l s e " & g t ; & l t ; G e o V i s   V i s i b l e = " t r u e "   L a y e r C o l o r S e t = " f a l s e "   R e g i o n S h a d i n g M o d e S e t = " f a l s e "   R e g i o n S h a d i n g M o d e = " G l o b a l "   T T T e m p l a t e = " T w o C o l u m n "   V i s u a l T y p e = " P i e C h a r t "   N u l l s = " t r u e "   Z e r o s = " t r u e "   N e g a t i v e s = " f a l s e "   H e a t M a p B l e n d M o d e = " A d d "   V i s u a l S h a p e = " S q u a r e "   L a y e r S h a p e S e t = " f a l s e "   L a y e r S h a p e = " I n v e r t e d P y r a m i d "   H i d d e n M e a s u r e = " t r u 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4 8 & l t ; / C o l o r I n d e x & g t ; & l t ; C o l o r I n d e x & g t ; 4 9 & l t ; / C o l o r I n d e x & g t ; & l t ; C o l o r I n d e x & g t ; 5 0 & l t ; / C o l o r I n d e x & g t ; & l t ; C o l o r I n d e x & g t ; 5 2 & l t ; / C o l o r I n d e x & g t ; & l t ; C o l o r I n d e x & g t ; 5 4 & l t ; / C o l o r I n d e x & g t ; & l t ; C o l o r I n d e x & g t ; 5 5 & l t ; / C o l o r I n d e x & g t ; & l t ; C o l o r I n d e x & g t ; 5 7 & l t ; / C o l o r I n d e x & g t ; & l t ; C o l o r I n d e x & g t ; 5 8 & l t ; / C o l o r I n d e x & g t ; & l t ; C o l o r I n d e x & g t ; 6 0 & l t ; / C o l o r I n d e x & g t ; & l t ; C o l o r I n d e x & g t ; 6 1 & 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 D a t a T y p e = " S t r i n g "   M o d e l Q u e r y N a m e = " ' P a c k M o d ' [ L a t i t u d e ] " & g t ; & l t ; T a b l e   M o d e l N a m e = " P a c k M o d "   N a m e I n S o u r c e = " P a c k M o d "   V i s i b l e = " t r u e "   L a s t R e f r e s h = " 0 0 0 1 - 0 1 - 0 1 T 0 0 : 0 0 : 0 0 "   / & g t ; & l t ; / G e o C o l u m n & g t ; & l t ; G e o C o l u m n   N a m e = " L o n g i t u d e "   V i s i b l e = " t r u e "   D a t a T y p e = " D o u b l e "   M o d e l Q u e r y N a m e = " ' P a c k M o d ' [ L o n g i t u d e ] " & g t ; & l t ; T a b l e   M o d e l N a m e = " P a c k M o d "   N a m e I n S o u r c e = " P a c k M o d "   V i s i b l e = " t r u e "   L a s t R e f r e s h = " 0 0 0 1 - 0 1 - 0 1 T 0 0 : 0 0 : 0 0 "   / & g t ; & l t ; / G e o C o l u m n & g t ; & l t ; / G e o C o l u m n s & g t ; & l t ; O L o c   N a m e = " F a c i l i t y   C i t y "   V i s i b l e = " t r u e "   D a t a T y p e = " S t r i n g "   M o d e l Q u e r y N a m e = " ' P a c k M o d ' [ F a c i l i t y   C i t y ] " & g t ; & l t ; T a b l e   M o d e l N a m e = " P a c k M o d "   N a m e I n S o u r c e = " P a c k M o d "   V i s i b l e = " t r u e "   L a s t R e f r e s h = " 0 0 0 1 - 0 1 - 0 1 T 0 0 : 0 0 : 0 0 "   / & g t ; & l t ; / O L o c & g t ; & l t ; O A D   N a m e = " F a c i l i t y   S t a t e   o r   P r o v i n c e "   V i s i b l e = " t r u e "   D a t a T y p e = " S t r i n g "   M o d e l Q u e r y N a m e = " ' P a c k M o d ' [ F a c i l i t y   S t a t e   o r   P r o v i n c e ] " & g t ; & l t ; T a b l e   M o d e l N a m e = " P a c k M o d "   N a m e I n S o u r c e = " P a c k M o d "   V i s i b l e = " t r u e "   L a s t R e f r e s h = " 0 0 0 1 - 0 1 - 0 1 T 0 0 : 0 0 : 0 0 "   / & g t ; & l t ; / O A D & g t ; & l t ; O Z i p   N a m e = " F a c i l i t y   Z i p "   V i s i b l e = " t r u e "   D a t a T y p e = " S t r i n g "   M o d e l Q u e r y N a m e = " ' P a c k M o d ' [ F a c i l i t y   Z i p ] " & g t ; & l t ; T a b l e   M o d e l N a m e = " P a c k M o d "   N a m e I n S o u r c e = " P a c k M o d "   V i s i b l e = " t r u e "   L a s t R e f r e s h = " 0 0 0 1 - 0 1 - 0 1 T 0 0 : 0 0 : 0 0 "   / & g t ; & l t ; / O Z i p & g t ; & l t ; O C o u n t r y   N a m e = " F a c i l i t y   C o u n t r y "   V i s i b l e = " t r u e "   D a t a T y p e = " S t r i n g "   M o d e l Q u e r y N a m e = " ' P a c k M o d ' [ F a c i l i t y   C o u n t r y ] " & g t ; & l t ; T a b l e   M o d e l N a m e = " P a c k M o d "   N a m e I n S o u r c e = " P a c k M o d "   V i s i b l e = " t r u e "   L a s t R e f r e s h = " 0 0 0 1 - 0 1 - 0 1 T 0 0 : 0 0 : 0 0 "   / & g t ; & l t ; / O C o u n t r y & g t ; & l t ; L a t i t u d e   N a m e = " L a t i t u d e "   V i s i b l e = " t r u e "   D a t a T y p e = " S t r i n g "   M o d e l Q u e r y N a m e = " ' P a c k M o d ' [ L a t i t u d e ] " & g t ; & l t ; T a b l e   M o d e l N a m e = " P a c k M o d "   N a m e I n S o u r c e = " P a c k M o d "   V i s i b l e = " t r u e "   L a s t R e f r e s h = " 0 0 0 1 - 0 1 - 0 1 T 0 0 : 0 0 : 0 0 "   / & g t ; & l t ; / L a t i t u d e & g t ; & l t ; L o n g i t u d e   N a m e = " L o n g i t u d e "   V i s i b l e = " t r u e "   D a t a T y p e = " D o u b l e "   M o d e l Q u e r y N a m e = " ' P a c k M o d ' [ L o n g i t u d e ] " & g t ; & l t ; T a b l e   M o d e l N a m e = " P a c k M o d "   N a m e I n S o u r c e = " P a c k M o d "   V i s i b l e = " t r u e "   L a s t R e f r e s h = " 0 0 0 1 - 0 1 - 0 1 T 0 0 : 0 0 : 0 0 "   / & g t ; & l t ; / L o n g i t u d e & g t ; & l t ; I s X Y C o o r d s & g t ; f a l s e & l t ; / I s X Y C o o r d s & g t ; & l t ; / L a t L o n g & g t ; & l t ; M e a s u r e s & g t ; & l t ; M e a s u r e   N a m e = " P r o d u c t "   V i s i b l e = " t r u e "   D a t a T y p e = " S t r i n g "   M o d e l Q u e r y N a m e = " ' P a c k M o d ' [ P r o d u c t ] " & g t ; & l t ; T a b l e   M o d e l N a m e = " P a c k M o d "   N a m e I n S o u r c e = " P a c k M o d "   V i s i b l e = " t r u e "   L a s t R e f r e s h = " 0 0 0 1 - 0 1 - 0 1 T 0 0 : 0 0 : 0 0 "   / & g t ; & l t ; / M e a s u r e & g t ; & l t ; / M e a s u r e s & g t ; & l t ; M e a s u r e A F s & g t ; & l t ; A g g r e g a t i o n F u n c t i o n & g t ; C o u n t & l t ; / A g g r e g a t i o n F u n c t i o n & g t ; & l t ; / M e a s u r e A F s & g t ; & l t ; C a t e g o r y   N a m e = " P r o d u c t "   V i s i b l e = " t r u e "   D a t a T y p e = " S t r i n g "   M o d e l Q u e r y N a m e = " ' P a c k M o d ' [ P r o d u c t ] " & g t ; & l t ; T a b l e   M o d e l N a m e = " P a c k M o d "   N a m e I n S o u r c e = " P a c k M o d "   V i s i b l e = " t r u e "   L a s t R e f r e s h = " 0 0 0 1 - 0 1 - 0 1 T 0 0 : 0 0 : 0 0 "   / & g t ; & l t ; / C a t e g o r y & g t ; & l t ; C o l o r A F & g t ; N o n e & l t ; / C o l o r A F & g t ; & l t ; C h o s e n F i e l d s   / & g t ; & l t ; C h u n k B y & g t ; N o n e & l t ; / C h u n k B y & g t ; & l t ; C h o s e n G e o M a p p i n g s & g t ; & l t ; G e o M a p p i n g T y p e & g t ; S t a t e & l t ; / G e o M a p p i n g T y p e & g t ; & l t ; G e o M a p p i n g T y p e & g t ; Z i p & l t ; / G e o M a p p i n g T y p e & g t ; & l t ; G e o M a p p i n g T y p e & g t ; L a t i t u d e & l t ; / G e o M a p p i n g T y p e & g t ; & l t ; G e o M a p p i n g T y p e & g t ; L o n g i t u d e & l t ; / G e o M a p p i n g T y p e & g t ; & l t ; G e o M a p p i n g T y p e & g t ; C i t y & l t ; / G e o M a p p i n g T y p e & g t ; & l t ; G e o M a p p i n g T y p e & g t ; C o u n t r y & l t ; / G e o M a p p i n g T y p e & g t ; & l t ; / C h o s e n G e o M a p p i n g s & g t ; & l t ; F i l t e r & g t ; & l t ; F C s   / & g t ; & l t ; / F i l t e r & g t ; & l t ; / G e o F i e l d W e l l D e f i n i t i o n & g t ; & l t ; P r o p e r t i e s   / & g t ; & l t ; C h a r t V i s u a l i z a t i o n s   / & g t ; & l t ; T T s & g t ; & l t ; T T   A F = " N o n e " & g t ; & l t ; M e a s u r e   N a m e = " C o m p a n y "   V i s i b l e = " t r u e "   D a t a T y p e = " S t r i n g "   M o d e l Q u e r y N a m e = " ' P a c k M o d ' [ C o m p a n y ] " & g t ; & l t ; T a b l e   M o d e l N a m e = " P a c k M o d "   N a m e I n S o u r c e = " P a c k M o d "   V i s i b l e = " t r u e "   L a s t R e f r e s h = " 0 0 0 1 - 0 1 - 0 1 T 0 0 : 0 0 : 0 0 "   / & g t ; & l t ; / M e a s u r e & g t ; & l t ; / T T & g t ; & l t ; T T   A F = " N o n e " & g t ; & l t ; M e a s u r e   N a m e = " F a c i l i t y   N a m e "   V i s i b l e = " t r u e "   D a t a T y p e = " S t r i n g "   M o d e l Q u e r y N a m e = " ' P a c k M o d ' [ F a c i l i t y   N a m e ] " & g t ; & l t ; T a b l e   M o d e l N a m e = " P a c k M o d "   N a m e I n S o u r c e = " P a c k M o d "   V i s i b l e = " t r u e "   L a s t R e f r e s h = " 0 0 0 1 - 0 1 - 0 1 T 0 0 : 0 0 : 0 0 "   / & g t ; & l t ; / M e a s u r e & g t ; & l t ; / T T & g t ; & l t ; T T   A F = " N o n e " & g t ; & l t ; M e a s u r e   N a m e = " S t a t u s "   V i s i b l e = " t r u e "   D a t a T y p e = " S t r i n g "   M o d e l Q u e r y N a m e = " ' P a c k M o d ' [ S t a t u s ] " & g t ; & l t ; T a b l e   M o d e l N a m e = " P a c k M o d "   N a m e I n S o u r c e = " P a c k M o d "   V i s i b l e = " t r u e "   L a s t R e f r e s h = " 0 0 0 1 - 0 1 - 0 1 T 0 0 : 0 0 : 0 0 "   / & g t ; & l t ; / M e a s u r e & g t ; & l t ; / T T & g t ; & l t ; T T   A F = " N o n e " & g t ; & l t ; M e a s u r e   N a m e = " F a c i l i t y   W o r k f o r c e "   V i s i b l e = " t r u e "   D a t a T y p e = " S t r i n g "   M o d e l Q u e r y N a m e = " ' P a c k M o d ' [ F a c i l i t y   W o r k f o r c e ] " & g t ; & l t ; T a b l e   M o d e l N a m e = " P a c k M o d "   N a m e I n S o u r c e = " P a c k M o d "   V i s i b l e = " t r u e "   L a s t R e f r e s h = " 0 0 0 1 - 0 1 - 0 1 T 0 0 : 0 0 : 0 0 "   / & g t ; & l t ; / M e a s u r e & g t ; & l t ; / T T & g t ; & l t ; T T   A F = " N o n e " & g t ; & l t ; M e a s u r e   N a m e = " P r o d u c t "   V i s i b l e = " t r u e "   D a t a T y p e = " S t r i n g "   M o d e l Q u e r y N a m e = " ' P a c k M o d ' [ P r o d u c t ] " & g t ; & l t ; T a b l e   M o d e l N a m e = " P a c k M o d "   N a m e I n S o u r c e = " P a c k M o d "   V i s i b l e = " t r u e "   L a s t R e f r e s h = " 0 0 0 1 - 0 1 - 0 1 T 0 0 : 0 0 : 0 0 "   / & g t ; & l t ; / M e a s u r e & g t ; & l t ; / T T & g t ; & l t ; / T T s & g t ; & l t ; O p a c i t y F a c t o r s & g t ; & l t ; O p a c i t y F a c t o r & g t ; 1 & l t ; / O p a c i t y F a c t o r & g t ; & l t ; O p a c i t y F a c t o r & g t ; 1 & l t ; / O p a c i t y F a c t o r & g t ; & l t ; O p a c i t y F a c t o r & g t ; 1 & l t ; / O p a c i t y F a c t o r & g t ; & l t ; O p a c i t y F a c t o r & g t ; 1 & l t ; / O p a c i t y F a c t o r & g t ; & l t ; / O p a c i t y F a c t o r s & g t ; & l t ; D a t a S c a l e s & g t ; & l t ; D a t a S c a l e & g t ; 1 & l t ; / D a t a S c a l e & g t ; & l t ; D a t a S c a l e & g t ; 0 . 5 & l t ; / D a t a S c a l e & g t ; & l t ; D a t a S c a l e & g t ; 1 & l t ; / D a t a S c a l e & g t ; & l t ; D a t a S c a l e & g t ; 0 & l t ; / D a t a S c a l e & g t ; & l t ; / D a t a S c a l e s & g t ; & l t ; D i m n S c a l e s & g t ; & l t ; D i m n S c a l e & g t ; 1 & l t ; / D i m n S c a l e & g t ; & l t ; D i m n S c a l e & g t ; 0 . 5 & l t ; / D i m n S c a l e & g t ; & l t ; D i m n S c a l e & g t ; 1 & l t ; / D i m n S c a l e & g t ; & l t ; D i m n S c a l e & g t ; 1 & l t ; / D i m n S c a l e & g t ; & l t ; / D i m n S c a l e s & g t ; & l t ; / G e o V i s & g t ; & l t ; / L a y e r D e f i n i t i o n & g t ; & l t ; / L a y e r D e f i n i t i o n s & g t ; & l t ; D e c o r a t o r s & g t ; & l t ; D e c o r a t o r & g t ; & l t ; X & g t ; - 2 & l t ; / X & g t ; & l t ; Y & g t ; 2 6 6 & l t ; / Y & g t ; & l t ; D i s t a n c e T o N e a r e s t C o r n e r X & g t ; - 2 & l t ; / D i s t a n c e T o N e a r e s t C o r n e r X & g t ; & l t ; D i s t a n c e T o N e a r e s t C o r n e r Y & g t ; 0 & l t ; / D i s t a n c e T o N e a r e s t C o r n e r Y & g t ; & l t ; Z O r d e r & g t ; 0 & l t ; / Z O r d e r & g t ; & l t ; W i d t h & g t ; 1 5 8 & l t ; / W i d t h & g t ; & l t ; H e i g h t & g t ; 2 9 3 & l t ; / H e i g h t & g t ; & l t ; A c t u a l W i d t h & g t ; 1 5 8 & l t ; / A c t u a l W i d t h & g t ; & l t ; A c t u a l H e i g h t & g t ; 2 9 3 & l t ; / A c t u a l H e i g h t & g t ; & l t ; I s V i s i b l e & g t ; t r u e & l t ; / I s V i s i b l e & g t ; & l t ; S e t F o c u s O n L o a d V i e w & g t ; f a l s e & l t ; / S e t F o c u s O n L o a d V i e w & g t ; & l t ; L e g e n d   D i s p l a y L e g e n d T i t l e = " t r u e " & g t ; & l t ; B a c k g r o u n d C o l o r & g t ; & l t ; R & g t ; 1 & l t ; / R & g t ; & l t ; G & g t ; 1 & l t ; / G & g t ; & l t ; B & g t ; 1 & l t ; / B & g t ; & l t ; A & g t ; 0 . 9 0 1 9 6 0 8 & l t ; / A & g t ; & l t ; / B a c k g r o u n d C o l o r & g t ; & l t ; L a y e r F o r m a t & g t ; & l t ; F o r m a t T y p e & g t ; S t a t i c & l t ; / F o r m a t T y p 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1 & 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0 & l t ; / M i n M a x F o n t S i z e & g t ; & l t ; S w a t c h S i z e & g t ; 1 5 & l t ; / S w a t c h S i z e & g t ; & l t ; G r a d i e n t S w a t c h S i z e & g t ; 1 1 & l t ; / G r a d i e n t S w a t c h S i z e & g t ; & l t ; L a y e r I d & g t ; 9 a 9 2 7 7 a 3 - b 1 f f - 4 e 7 c - b e 2 2 - b e 9 d 2 b c f 0 b 6 8 & l t ; / L a y e r I d & g t ; & l t ; R a w H e a t M a p M i n & g t ; 0 & l t ; / R a w H e a t M a p M i n & g t ; & l t ; R a w H e a t M a p M a x & g t ; 0 & l t ; / R a w H e a t M a p M a x & g t ; & l t ; M i n i m u m & g t ; 1 & l t ; / M i n i m u m & g t ; & l t ; M a x i m u m & g t ; 2 & l t ; / M a x i m u m & g t ; & l t ; / L e g e n d & g t ; & l t ; D o c k & g t ; B o t t o m L e f t & l t ; / D o c k & g t ; & l t ; / D e c o r a t o r & g t ; & l t ; / D e c o r a t o r s & g t ; & l t ; / S e r i a l i z e d L a y e r M a n a g e r & g t ; < / L a y e r s C o n t e n t > < / S c e n e > < S c e n e   N a m e = " E n d   o f   L i f e   ( E O L ) "   C u s t o m M a p G u i d = " 0 0 0 0 0 0 0 0 - 0 0 0 0 - 0 0 0 0 - 0 0 0 0 - 0 0 0 0 0 0 0 0 0 0 0 0 "   C u s t o m M a p I d = " 0 0 0 0 0 0 0 0 - 0 0 0 0 - 0 0 0 0 - 0 0 0 0 - 0 0 0 0 0 0 0 0 0 0 0 0 "   S c e n e I d = " 0 d 7 9 d e 1 f - 9 8 b 3 - 4 c 3 1 - a 8 f 5 - 8 3 9 a 5 5 1 0 a 6 3 6 " > < T r a n s i t i o n > M o v e T o < / T r a n s i t i o n > < E f f e c t > S t a t i o n < / E f f e c t > < T h e m e > B i n g R o a d < / T h e m e > < T h e m e W i t h L a b e l > f a l s e < / T h e m e W i t h L a b e l > < F l a t M o d e E n a b l e d > t r u e < / F l a t M o d e E n a b l e d > < D u r a t i o n > 1 0 0 0 0 0 0 0 0 < / D u r a t i o n > < T r a n s i t i o n D u r a t i o n > 3 0 0 0 0 0 0 0 < / T r a n s i t i o n D u r a t i o n > < S p e e d > 0 . 5 < / S p e e d > < F r a m e > < C a m e r a > < L a t i t u d e > 3 9 . 4 2 8 2 5 0 1 2 5 3 9 3 3 6 2 < / L a t i t u d e > < L o n g i t u d e > - 9 9 . 2 7 7 4 < / L o n g i t u d e > < R o t a t i o n > 0 < / R o t a t i o n > < P i v o t A n g l e > 0 < / P i v o t A n g l e > < D i s t a n c e > 1 . 5 3 2 9 6 0 6 1 8 5 6 2 7 4 9 1 < / D i s t a n c e > < / C a m e r a > < I m a g e > i V B O R w 0 K G g o A A A A N S U h E U g A A A N Q A A A B 1 C A Y A A A A 2 n s 9 T A A A A A X N S R 0 I A r s 4 c 6 Q A A A A R n Q U 1 B A A C x j w v 8 Y Q U A A A A J c E h Z c w A A A 2 A A A A N g A b T C 1 p 0 A A D X M S U R B V H h e 7 Z 1 3 d F z Z e d g / A A M M e m 8 E w A 7 u c p d c c s n t f b m 7 k m U f J Y 7 l 7 k Q u i a U j F 8 W W y 7 H / S D l O c l x j S Z E s F y l K H B 8 5 s l Z y y d r S N m 8 l d 8 k l t 7 B t I 0 A Q I I j e O z C D k v u 7 7 1 3 g z c N 7 M 2 8 G Q w A E 8 D u H n I q Z e e / d 7 3 7 1 f j f j O 6 d G F 2 Q N C I c W 5 L 6 d E W k d y p L M D J E 9 F b N y d S g k O 8 p m 5 a W X X p Z j x x 6 1 3 3 l j M T k x L v k F h f a j + L z T k S 1 H 6 q N y o i U s d 2 6 P S G 7 2 g p x r H p L D j W X 2 O y w G J j K l o m D e f m T x x t W w 3 L N j x n 7 k z T 9 f y r X v r T 7 Z W Q v y y N 6 l 3 z e o j q E k b 1 5 f 6 5 H p T F l Q o 6 4 s P / a Y U m F i Y k I K C g r 0 / c s D I Z m I Z E j v W J Z + v B Z k 2 r e r z s x s h o T U S d 9 R O i f j k U y Z i m Z q Y R q a y p R 7 7 7 1 H R k d H 7 X f e Y G S o E R M Q h C k 6 l y F 3 7 5 y R s B K m v v F M G R y f k 2 F 1 D p y E P M Z H I m G C k t y V D 9 h U 4 b i c l K s J I U s d F q e n V A l W O o Q J E K a h g Q F 9 f 6 + a l A / U R K U 0 T Z + d C m s m U P D K 5 V w 9 i K o L 5 5 Q g W R f g r f Y c m Z w v k H P n L u j H N x o L T L 0 + o D H G Z 2 J P O T N 5 N k + p P z v X m S N 5 O Q t 6 w B n a l N Y 2 g v G q 0 m R x P n 4 Z + 9 X g W k v Q v E 7 m 5 j P k 6 m B I H W e 2 / Y w / w 0 q L B a W s o s K + p 7 5 j I U P m X M K 8 m q R V o E K Z y V m P 0 T m R e q W h a o v m Z E T N y t 2 2 q s a 8 e f D B + 6 W r q 1 s / v p H I y c 6 x 7 8 V y U Q n L 0 Y a I F I a X z 5 7 M 2 u 3 D 1 r E X Z M e + v l N p b Y i o Q Y I w T U a D D 5 a i 8 N L 1 q C m a l 0 I l r K v J t L J C D N d G s u S s E q Q d 5 b N y u C 6 x o G f b Y 2 n M N Q F 5 M T t r n S P I U R N U e b 4 a W G t E W g Q K u x h m 1 Q y U L M b O x 9 R 7 v y e k 7 e 5 W N Y v B G 6 f P 6 N s b i f l 5 7 4 t 5 s C 6 i L r S 3 K T K p 7 P 7 B S e t S Y B Y 5 w S d g Y L 5 9 L V t P N A V J C s X D 6 n w + c d O 0 3 L Y t I v f u m p G D 2 6 J p M 7 e S o a F k T u 5 Q E 0 r Q X 2 + O c 2 Q 6 8 Z i a m Z 6 2 7 1 n s r Z y V 2 u K 1 E a q 0 C N R 8 G i a + I j V z H 2 u c 0 S d 8 l 5 r F X m z K k 4 9 + 5 H E Z G x u z 3 p A k Q S 7 E 9 S A n b E 0 Q o 8 p k c Z t 3 h l 5 l 5 j p B m B q U p u Y X V 7 g G e 1 j N u J f 6 s i W q h O p g b e z M j t Z K B D O 2 E 6 w B B v a + 7 I v J u H t p 4 9 W W X O l Q 2 i r o m K l S k 4 j b p 3 S T 5 X A y + e w J 5 Z P f u k b m b l o E a q U Y L T W n x t I H v S F t e 6 P 1 8 v P z 9 f O n T p 1 S M 3 9 y s 2 p J 7 k L g 2 T B d f N C b L T M z 0 9 o v L F Z + z / v q W G Y 9 f n Z 1 o f X k s O 0 3 b l O z d 8 t g t j y u N E l G Z p b + 3 Q w 4 z D s + 8 6 a q q D y 4 Z 3 k Q g u g f 8 B 1 v K t / T 6 7 u 8 i E Y j s n N 3 o z y + b 1 p 2 l K V n J m d C M G a a k 2 u 2 K W s 4 X B v R 5 t 8 l d V z x G J + x z g 0 T Q q L g y s T 4 u H 1 P u R D q X L 5 9 L U d e b l 6 b C O e 6 E C g Y n M z S D i W n 8 Y i a Q Q / X z 8 i A m r m L i o r k n n v u k U u X m q S j o 8 N 6 c w B m 1 e z 9 S n O s U 3 y 9 2 V 8 d V b N + h l Q p g Z l X x 3 K b M q / i U Z p n D c A s d d B H l U k I U 7 N Z c r E r W 0 8 o m L 6 Y a O e V 7 + G l T a o K 5 + R k a 4 7 y X U W H 3 b l N B B G x b I e f h 7 A i / C u h I E f 9 v T o U d 2 g f m B C Y K O G C O i 5 C 2 3 e r 3 8 o k Y j C v O y l U / l + P 8 q l 7 x 7 M S a t K R 4 S H 7 n s W B m o j y z Z f 8 q t V k z f J Q X h D t m l W / 5 k 4 l U M x i / R N Z 2 s H M z 1 7 Q d n F r a 5 v s 2 r X T f n c w W t Q F J M e 1 E t C g + C F B Y L Y s K C x U M 3 N I u k Y z 5 a 4 d l q A E p a V j W L Z V l 0 m 2 m t i b + k O W k N q v r R S 0 Z 9 g 2 S d 0 Q E H p X D f h U B g M a h N y S m z u 3 R 9 W k 4 a 0 B i W h y X T D 1 + U 6 / Y 9 S / R / 3 n F C o E M z e 0 I P u q Z r V / 2 d o 3 J 1 X F W V K S t x Q Y m 1 M 3 J 5 R 5 S e B r N V k 3 G g q i a q b a o W Y W Z k x O d k P J r J 7 p E S b o 7 e 1 d l t 9 w Y h x 7 J 3 6 B g C A Y s y O o M G n s n 9 e g j u M O N R N 3 j S 6 Z P M 1 9 1 n 0 u O f / G 7 M 8 H a x i o W b 5 I D R Y 1 g W D O 5 a j B 0 e e R p O Q z 0 c D J k p P j r 7 H x r T A 5 H / Y w L R P h J U y k A 9 z C h B l L W o R B T j R T a z Z F v C P h N Y R p 2 h H d R P N j Y g J m 5 v 5 t J L 4 X Y q L M a P 0 H d 8 9 I t T q u 1 W R d C R Q w U B h o O W o c 4 Y z e V B m V T q W t o K 6 u T g Z 8 Y h S c S o R n y C V U 5 H R G E z i 1 f m B 2 E G U j C f 1 B j x V 5 B A I O X i D s z j w U Z p s Z N D y b r y y t S 3 0 h e V s N K o i o z + 0 c C V n B B f v P C v L D e h A R X i d B W e U a E G P q u 7 c V z + m k e D L g g 2 K O J i J H z f x M I L s r U h + I 7 i o J A + e D S Q Y x a V T a x U S H g w R X e K 8 z P J 6 n J h 0 w Z + H D 9 9 + 1 7 y 2 R p Q S M c W S + Z z V Y V y a f 4 R Z l 5 u B g 7 y y f k + M t Y T 2 g u c i n T 7 8 p d 9 9 9 p / 2 u 5 X S P Z a o B b E U M 1 4 q h o R E p K y v R 9 0 l k c l H J s V F 2 4 w Q z 8 r 6 d M 1 K g h J Y L 8 E Z b W O 5 V j w m 7 d 4 7 m L M 7 A T t 5 S z n a j 0 t x v d + T I s c Z p 6 V f + B Z r s Z j u i d a Y t R + 7 a u d z E R M i D C F M i S I v g s 3 E 9 / L h F / R Y C A 4 m 4 r M z Z K 8 p H v F f 9 X n d u D k 3 m F o K h w Q E p K 6 + Q S x 0 T c l O 9 V W o U B D 6 r U 2 n 0 9 q E s n Z L w m w x X C r + X 7 1 p 3 A j U z M 6 X m r w W p C E 9 L b c G 4 n O s p V c 8 u S N 7 4 e 3 L r o T u U s + k v L G i n 1 c y x o I y m l A b L d y R Q r 3 U P S 0 M t v 3 m J k 6 1 h O a g c 5 S I 7 C O G G a O A + Z d Y S V G A W D o W W t C F h Y A Y o 3 4 V M v H 4 l r C a a W e l T w n R 7 f U T 5 m Z n 6 f n W R Z U J h U t 1 e F 9 G C C g N 9 P V J R V a P v p 4 N 3 l F A T L H J C X S Z a E 9 P 8 w 9 5 s 7 f f F A 8 3 M V c I P c k M i l 0 g v J h 6 f e 7 f y Q Y m a k o K o D g 9 J 8 2 i F H K i e l J H h Q S k u L p X R 0 R E p K i 5 R 5 q x 3 Q h 0 4 d 3 q w q / N H D S R + e f v Q 0 j l O B 8 g / R 3 N 9 x H U F Y O d n 5 + T K m J R J 0 8 R 2 y S 8 s V v 9 K J K P 2 v r j C B A h T l x q A P W q A c Q I d 1 t d 1 g Q v k F C b I y 1 q u I e 7 b p T R R 7 t L 7 3 P 7 P f m X + I E x M C F l Z W X p A A X 9 h Z n u + C 8 E h s s d z C B N U F s x r r V C h B g n R w Q e U 3 2 C E 6 V J L Z 1 q F C d z C B G g s I p s c V S J h A s x K p z A 5 N R 7 + G B r 9 Z v U 5 J o + n P 3 v k A 8 k K F 2 v h y s w M S U V l t R o n O d I e q Z e o x I / m c u 7 Q T m g R r I K b 1 f n m f K U T c z T r T q A y M j K V f 8 B J 4 y Q r k 2 n p X A e q I i Y c W 6 M G H X / O i b z e Q u U m N y / P v h c L v w X w y T A D n Z j X m B A u 9 e W o Q Y k G y p Q e Z a o Y / x F I C J t S H P I 4 h K Q N A x N Z y i + J 6 o m E y m 4 0 X W 1 d g / 3 q 9 W d 0 K k M H l Z w M T G Z p U 9 Y Z U H C D 0 O B z G U a n r F v K p o 4 q f w u z G Z N 1 1 5 5 G H a x h A s G E m 1 K f e f p q j j J 7 M + W s M o E x o e M F r I B g C O e V P F U 0 h a q e I K w 7 g Y J K N b D u 3 j 6 j y 2 Y I f w I B A s L I h n e 7 l y c G u X D k f x m 0 5 h K Z w b p a + A n w V W X D A y U 1 f r 8 J v 5 G Z G R h Q a m 7 R M 7 Y 2 k R Y y t K B R p g Q 3 q f e h D R h M o 2 p Q 5 m X P y 6 S 6 Z S K h s h u z k W g p V f x O M C F X Q q M d c X X T P J B t F f k 6 G J w g o G M F K c 4 o U 7 R t M G s x 0 U u R L O A / 6 b n T p r F y T k d 4 u Z a X l K Y 2 k 8 / c n K V R d h H 9 V f 4 l p i 3 H 9 4 D S / p w f C o H d E 5 U T V j Q c b 8 l V f 6 M E t S G i T c n r w b o U q D 4 1 w 3 K S n J l 3 Q t h Z G Q v a u S Q P Y U w h n i c q e F b N O s x g O L r k r Y J q p t 7 u T v t e 8 j i L P w 1 + w r I z T k X C + z 3 W 5 O B M z H I s h I H 3 V k a 1 i X S m P V t e a l a z v e s 7 M f 2 K 1 a C k + o b c F T 6 d G X y A o D n B 9 P F K p A Z l y u O Y g c 8 0 5 5 x I 5 A t N u b p S X p 0 R e U 3 5 k J h 4 V H 4 w M f A + i m S 9 4 F g R K L Q 1 g 5 6 J i I D K + J i 1 n G f c L i n D Z 2 S C o T r / 2 L 5 p X S v o F E z g 5 + A r o b 3 O K G 3 2 m H o f f p n h a E N U q o t X c D I 8 W J c C h d n S M R J a 1 E 6 G H H V 9 M B G 4 Y B F 1 P T A H 0 F z M j G j w W T W O t M m j T A 3 3 y f W j q m a b T E 1 M 2 I + S w 2 t g Y r I m C z 6 Q E x N 6 P 9 + Z I + 8 o D U T h M M d s G P W o U 6 R E B / 8 q t D C t / T A / y D e 5 C 3 C T o T z X f 2 I w l 6 t I a Q 4 i l g g 5 Y f I H d k V 0 7 u i W m l m 9 5 s 1 v 0 o l 4 f P R 2 p Y 3 4 3 J L S M m 3 G m v N A h U c 8 U x J 4 t U F 9 3 6 O N 0 z o q 6 o b g x K H a i B x w 1 U i u h B W c 2 u t L j 7 J 1 L 6 g B 5 c y 3 k L j t U P Y z z 4 X V p G 5 U P L P 5 U T V T c w H J n l c U + F 9 0 N 8 x + e Q U F M j G e f B G u V + W 3 3 2 B J h u G J W W l W 5 i 3 m a 3 n e v J 4 8 K B j O t K / W 6 a t h m X E N J o S Q A Z c d D u t l E l Q 9 X B n w F y y T r 3 t P m c 5 o / N 6 x Y E M B C 4 A E c K J k N + e G p S d o y H i m m A H T s M 0 2 A 2 N Q h 4 m 1 E o n M 6 G t V M n / V f s G 6 7 o n g L C U q y U r n C t 9 1 K 1 B A R M l r D Q + m D a b f q 5 d z P c 2 u e F A v C C S N n Z 9 c U F i k B + R K y Q r F L / o M Q r 4 a h L u V A B G x Y 6 E d a 5 n w X Z z 1 w a z w d c I S h s n Z b K 2 h b 6 + L y g G l E Z z J W W b z U 6 1 L o W W T q 9 u t z C u 0 h 9 e q Y C / u V d r m R W V C Y X 7 W u Z Z I t A 7 E C g T H Q N 4 n i P k d V n 9 K o a 7 7 v V w t z D S i v 7 0 9 X V J a W q y f R 3 s T l M D k 7 + p o l + l p O 5 q R A p E 0 W n 3 r W q C A 2 c k N y U y c z E w 1 8 0 W U t q a I l K h P E P D D i P S Q a X f / x c T E e E q a y s l C k l X x 3 i x o s 4 y B V K B + p z E t y f O Y 5 R j O 6 B + g o X C 4 3 a a u q U J g N k c Y D E a A T M W B u 0 Q r 3 p K J R 5 T 5 h L l N t M 1 J i 0 v D Y I K j C Y N q b Y 4 3 3 n u 3 1 T X I n J r 0 y L 0 d q r M C C 5 P R T J 2 H y s 3 1 j q 4 m g g m I a p q A P z E h 6 1 6 g / F a o M j P N K m G 7 p n w t z K F k I K / h d E 4 N J S W l u s H K 8 N C g / U z y x E s w B s c 6 Z g Y X R a s m Q s i M j 2 Z B a z f 3 x 2 r C c G 6 u v O 7 Q Q E A Y 2 7 0 e y g 0 T E d X s b n 8 w 3 p I J T C i 3 H + Z 1 l R B a N G A q + K 0 l I y 2 R J 6 M y N j q i H 1 f m R 7 V 1 k S p M Q C T V 4 5 + l 4 K x 7 g Y o H l e m 3 2 g 6 l m W l X C n Z 6 a V l 5 y i b E z E z w 4 l J C v 1 7 h / 6 n J S f u e N W s T 0 W Q m h d u U O c f K W 7 c D H 1 H f e 7 9 D A 4 E 7 j O 0 F 5 + 2 Q + s x l A u I 9 j y 2 C k + 9 c x M f P e y i F w l o 3 l F d h 9 h F 4 Q c i b + k J 6 8 j T J X 5 a e F K h J j + C P q U / k X y q M 2 9 b I i S v p W + Z z Q w s U v H r Z / 2 T 4 z X J B w I Q w J z w Z M k z k I A B E w L w i T J m O 0 X 2 / E p 6 O 0 Z B c U f 4 J Z p h x s H m e A I E h 1 U G 1 E u r s 1 A X c s z M S d 5 U 0 A m E W R M a D 1 c T 9 y k z k s 8 n B E e E k k u t O x B Y W F S m T P 7 X r S 0 0 i 5 i p 1 k 4 T U i R g S T U w H q f 2 i d Q R l J E 4 m l W 9 l M J X e q V K o T A n 6 7 C U D q 2 G 9 S J T F d z L v y C M h J 8 r t 0 + a T 0 y w j X 0 O B q Y E o m I E Z v s O 1 U h Y Y n E F 9 z a B Q V U 5 1 C q a o W Y k M d D b C h z K Q 3 H U u Q H y 5 O S x v t H m b x y x 7 h / d 6 s h c r Z Q p 9 r m W y E 8 l L z b n 6 u 4 l u n u 6 u 1 d H K L j V h m S Y 5 K + W G F i h O 9 r v q p F / s z t E F q A y w n J B 1 4 n H G g 5 5 r f B S / S F T Q p p U G v 1 m T w e H 8 j n g 5 F K e G A q o D W C f m F E r 3 s W X a u S e + g 9 f o J u W E G k e c b 6 + C 1 J W A o N A L z w u q O M w x O 4 M l r y i r Y l f 5 n N Z q T l i h a 0 x b Y D 2 T t d w j N d x H e r Z j y V f k 5 6 D 5 4 G a l o Y K S K L 9 5 Q w s U 5 h I B i Z L w n C 4 3 w g S i t s s 6 T e 7 T 6 Q / h W j N A v c r 7 i f w F D a m 7 o 3 x o B I o 9 D 9 d F Y o R g Q v k F f s y 7 M 9 o K / p b J w y x K Z G C w i N F g t J r 5 D g p l e S / n h R Q D W o S X e J 1 B n p Z g Z B z 2 V c 7 p W j w D j V M M e U q o v Q J J + n f Z h x 7 E P E x E k 6 P W k X V o r A A 3 8 D V 3 7 5 j R 5 z E Z H 8 o p 8 F 7 c 0 A J 1 X g 2 a E m V q b F c C g e r m X 2 k + 5 U k h X Z T p 1 A j x c F 4 8 U w V I W N h A F G n Y 1 b f A D / d X 4 v S 7 1 0 J B h c M 8 c p O d 4 5 3 L q l F / Y 5 K Q L J y j 9 M b Q r y x T l v u b h K 3 V i y J H L 7 d w + 5 I I F Y q U 9 V Q 4 / C u B o I E X + c p E Q 0 M Z A W + x k 8 w I M p U U X t D 6 y / i I H I f X 4 E U A E A 4 i k 9 w S x H h N C Q T m L I 1 q W C t G v S P R U T 6 P 3 3 B K W S + 0 + X Z y s z p 3 a B t T 9 p U u 1 u U C w 2 Q h C s Z F o p 4 L O p V N 3 D a Y K f f s i A g Z h k Q N O D G / T N b d m E w I m V f T k U Q Q y M D 3 8 g O t 4 W x A 6 c X k x I Q y N Y M v o o P R k W G 5 O l m l B c n J O 9 e y 5 V D d r O 6 w x L d S r W 3 A I a c O 8 G 6 P R Y l B M Y s o v a D Y 1 1 2 l g A A b U 8 s L z L 6 a o j l t s k + r + a L Y 8 V 6 E i K Y t T j B j s Z C T 1 W i m 0 u M F d Q 5 o C o R P l W y R g B f J / Y p 1 i q 6 g V t M Z M z T U F c 9 q E + P l y 7 l a m L o d C U i 3 1 n I K E 5 g Z 1 d 0 K 2 N T X J S T B + x I J E 5 B T S p a m r q g e j C S t a W t 9 5 m q 2 n r W P N F h V 2 E w O T m E y P 9 O s n U q V e G V F m F j u 0 5 H v U f l i I F T O W j D + h v x Z r k v 5 u Y U J i H w S / E B A H t 4 T r P e H 0 0 W l j I q G O k a Y + J 8 F n G 7 M u E j E h h A o + K A v R w u W 6 f 3 A C S Y S x i z 8 h z / 0 N f 0 c d L s u i r s e z A w A d 1 m N j i Y l E J Z 0 k U p H w X N n X p a F 6 K g 2 Y c r y F u S u H V F 1 6 6 9 h O R y q r 5 1 C l m 4 o x H U P x H h O P e V H N I n B l A e T l M a E c 6 Y I w L l O j v A 6 K 5 k p S e O 6 J 2 q L 9 s h e S / D a 7 I Q 5 V R d 8 L z m / w / V R n e h 1 l 7 w F v f Q b w u R z Q h T r D m X q 4 f g C 9 V 7 f / b M / l 4 c / 2 q i 0 V Z y r a f P k b 5 y V H / n D Q 5 K h 3 m t 1 C U y O + Q X W 9 w S f p + Z m l Q Z x 1 f 8 F + Q y E z v n 7 u m e 3 S V F x q d x 3 o F p r 5 S L H C m E D 0 U x 3 Y 0 v 8 T Y I b Q W d g J 3 w D f 4 a v E + D U J g 3 W A 0 s / z G A m s E O V i x M q Z Z w N d B J B B Q h L a S g K c E + a B n J m r 6 v v d a Y p g r L h B M q w q y w i j V X z + q R 8 7 c k T s v + O J + R R N S O v N 8 b H l M 9 V l H r p j J P m 5 s t y 5 U q r N B 6 8 S 8 4 0 T 8 v t e w p i G p o w M J 2 C M z S Z p f z N z J h W Z 1 R A u K s m / G D g I E y n 2 3 L k P l e V h h u i j W + 2 h x e 1 g 4 H v p i 7 R K z y O d Q G s + f L T p A R E X 2 o K Z i I T 4 q f g O K I E N U + Z u n 5 z A K s a W N W L / x e 0 G 6 9 h w w r U 9 M S I d L V c k P y i U h k b 7 p V D d x 2 T + 9 X J T A Z 6 P y T b r i t Z S M j G 6 5 e X L P h 6 C 2 q U k 8 u 6 1 N Q s b a 1 t 8 u i j D y t B Y j X z / G K t I Q s A B 3 u u 6 c q O 0 s o 6 / R y w t R C l S O m m X f k p s 2 r 0 E / W s D b C o j 4 0 j W O 6 f a G W t E b q g I F D O M j V 8 N m e 0 F B B w C o 1 P + S S e 4 7 F h B Q r V 7 u 7 a i i r 3 K o r 1 g 5 y U 0 x 7 3 i l o l A 8 u / i U g 6 t c T 0 1 K T k 5 l k 9 3 O P B + i j n 8 n N W s B Y W W U s Z 4 H R b W N n / k Z j j I w c W z p q T M 2 f e k s b G P d L d 3 a N X 8 7 a 0 d U n v 6 L w c e e B j Q i + K D 0 9 / V 2 6 6 8 / s k O 2 x V b L P g E d M 5 l S h n O i C B T e 5 s j 3 2 8 Z l d I V g N M Z x T L u Y 4 c K Q j P x y y 6 D A I + o 5 d p y i p i 9 K 1 5 T R c M d 9 G y L a o X e C b D h h U o o B m + c / C 6 T Z 4 g k N B 1 t v V K B m 3 7 q + 8 j + j g y m a H z U Q 2 l s Z X u F N O G w + n T U P E g Z H 1 K C V 7 G 3 K Q s Z M U K 8 c T Y s P R e O S e 7 D z 1 i P 7 M U W g 4 K D U W v q t m d X U J 0 H z x l S f r 5 K f F 4 U W l P B j + Y f n x u a F h D q Z O f h r J E J B Y i e o T e q e W j H w c r G a j p o z s v S V 6 C G g R C K E 8 i X D + u z F S v X F g 8 V j D f r n / w E Z y k 0 u k m U 0 m g s 0 d D M i C 8 V w e z 9 F a V R 7 d H Z W / l 3 D I N O R t N r 3 n l l 6 j F z z n z Q Z 9 k T b Q t C h M z s v F p C p R p v O u 2 h 6 X r y r s y 1 N O u n y N h G o T f / a l v y u t P v S / F a s I w W + 4 Q s i c S 5 6 z n A / J i 8 c A U R Z h O n T o t 7 1 2 8 I G + 9 f T a m + t 6 A M J G 8 9 4 J Q v p c c k H O i F R t J Y 0 r V 0 H S m 1 T W r o I F d I r F C 7 l I C x l a t y b K h N R Q D G i 2 1 n m H t F c t F 0 g G D 1 2 v l L Y I x M z 4 o 8 + E K y Z z u l f n c a t 0 A 5 5 H G G b 3 y 1 l k V A n N z s 9 L 0 5 n P y i X / x h N Q l 6 I V o u H R 1 S G 7 a E b v Z N u C P M P i N L x r P 7 K b S g Q D E 0 E C f F B Y W 6 t 0 g 2 f v p z b f e k j v v u M N + l w V a h t r N e E W t e a F 5 K c m P z U O 6 Y Y x w L u 5 T v t X r S p i Y d A n M d C l B o 1 A g W R 9 t Q 2 s o E 2 5 N B 7 O z U R k c 6 L c f p Y + o o 0 p 8 p X g J 0 + j U g t 7 N 5 L H b C r T J W V h S q U 0 5 h A n Y 5 M 5 p 2 h H h 2 6 U s r F / 6 5 G P y 1 L P H 4 6 7 v + n e 3 f t 6 + J 7 K n 3 m o / 7 Y Z l G M O O Z R 1 e w o R / S I L W b M k z P D w s e X l 5 i x u p Z W c v 1 2 q k B m i 5 x i 2 b S n i i p I X W 1 f F g j F C V 8 Y o y 8 4 w F g 8 k 3 q T Q 9 o f N k 2 d A a C o 5 U D 0 h F a X J l P I C Z 5 + 4 e 1 N v V I d X b 6 u 1 H 6 a G n q 1 N q t i 1 F 2 Z L B z / / S d W w + u 0 4 M D w 1 I Q W G x 5 y B 1 Q 5 + K M 2 + + L X s O P a R 3 V i R R 7 t R l c 0 o l D k x n 6 9 X D r M 8 a 6 O / T v 8 c Z L I k H / g m C 5 F x + P z I y K r m 5 4 Z j j a m p u l n 2 N j f a j W N A g m K 6 Y i V Q 7 s G H 1 S T s 6 x 3 P k 2 Z z 9 H K 8 3 G 1 6 g m H 0 J J S d a N 8 P A J p k 7 p 7 N 5 C 5 K f r 2 b 0 0 l g T Z m p q S s + c 6 a S 9 7 Y p s 3 7 l L 3 V v + + 8 z v N i t T n e V P H M 6 8 + q 1 Z c Q I m 8 Q I q f B b 1 f / R j c C 4 5 a V G D j + Y 4 V C d g B v U O R 6 W 9 5 T 0 Z D B + S s K N v A x 2 N 6 O 1 w e 3 1 U a x 1 n 9 G x h Y V 7 6 e n q k u n a b / c x y O B S v S 3 L x 4 r t y 8 O A B + 5 F F e / s 1 2 b 7 d v w v u y c s L M j G X p 6 t e i B B y C a l p Z F K 5 o n z Y 8 j y r 0 e Z q s K F N P o M Z l A y w q a l J H T k a s x s n G t A S 1 T X b Z F t d v W 4 G g j A 5 B z D k 5 u b K k J r h 0 4 k l 6 B 4 j S 2 E m A Q Y 8 9 7 k 1 / 1 g C H k + Y I F 5 0 k s / j G P k s G p 8 Q 0 q c y m 0 Y r l P L Q H Y q K 9 q u j h T I Q P i i t F 1 / R S 1 O 2 F c / r I A t N L K m X x D d y C h P w 2 x C m c c d W n f h l 0 0 r j c U 6 H e 8 f l 5 w 8 s m Y u G S C Q i 1 d V V W t M 4 t 7 h h 0 e a H H 1 6 y H y 3 B 7 6 T o 9 7 6 9 1 u 4 s r J 9 i o e M e X Y u X o Q V + T G n A 1 R I m 2 B Q C B Q w c B l h e X r 4 O w x Y F M E v M g D b w m B 0 f 0 o l b a J P B v R W m m 4 H + X v t e f D q u t c u l 1 h 4 Z G J m U j D n L Z z I F o i T D v / 9 g l t x 8 5 8 e k 8 8 p 5 6 R y x e v M Z I W J p h B 8 E F g D T M S s r p C e k / t 4 e y S 4 t k t / 6 q x / X r x l a W l r k 7 / / + K a m o q N Q 5 M G d z m T 1 7 9 u g k 9 Z w d w y Y g w S J F q h l Y X E p 5 G Y X B g B 9 G / o o m l u + q 1 3 o d a 6 B W g 0 1 h 8 q X C i D K H 6 I L k B S a N u 0 N s f 1 + P + j / D s v 2 V 4 D F 4 e I w f x g x L 9 c K k 0 o 6 M w 6 i a i R F O h I l t O r f v 3 M 1 H J M 3 U 5 I T k K d P U D z 7 f P S l 4 Q Z t i l k G 0 X 2 2 X j J L d c m t N R P c C d I K v Q g C F w U J l x 4 7 y O Z 0 S A E L M b B I e j 3 7 l X 7 3 9 9 r n F S o 3 O Y Z H 6 M u u 3 c a 7 2 7 N 4 p l V V V c X / v t 5 4 5 J x V 7 7 r E f e V 9 b + r y T I l g r t g Q q R a h w y F S z L n k q Q t 8 V V d X a T E q 2 k u L a 1 V Z p 2 I E P t R w W 4 y n F 6 k u 8 P X O h T 2 m D q u p g 2 9 l o 5 z 4 y J E f 2 F n h W q Z N s R U E M 9 X Z I W X W 9 j r C x F I V K A s L M 7 q o S J 1 2 d X c o q K L M n G Y v j z R n y U G P s 0 I s 3 A Z x s C 0 v T e 2 e l b u 8 R v b s K 3 Z 8 A B U 8 9 H z m p d P f L S I V N Y / I l Q x A z j H I h Z t t Q d r Z U q k G r k 7 + J / 2 w Z 8 S r a E a a x a b a J 8 X 4 P Z m w 8 E C b 8 x q D M 5 5 T p B Y d e m I q B / o 7 3 9 S 1 d g t B q C B M v e a 1 z o o X 0 L 9 7 7 P y S c G 4 4 R J q g t W E p o 4 9 + C + 7 w j 5 O S a u B 1 X 8 2 J x 1 Q 7 9 v B E m o E T o 5 e b c d S F M s C V Q H j B L 4 i A n A 3 / j l Q d K S I J x w D I M B q Y X W Z m J v z B R 2 R S C w r a r G X O W J v e q N E c 7 s W n c n o o 5 W Z i b F f c W n h z C Z + / 8 k v y 3 T 3 5 H D 3 7 + U X H w 3 M U 5 + e R f f 1 b K y 5 c n r u d m l y w H M z E Y w a L a w 6 x V M u u g Z q P T a h K z / F 6 i e F S v s 5 i S f + u J D S 1 Q Q X b T 8 y P Z D r B x T P + 4 x D P Z D F 6 b E g D b Y e K P T S p f C n 9 q Y n x c L w e h q Q z F s 9 x a / 8 Z 1 i N z J G / / 0 g f z l f 3 p e C c O C f P D 8 R T V i r R 6 E s + x K 5 k L v w K h + w 5 6 K q I T C B b r m z c 0 T X / 6 k V P + r n d L 2 / h t y r f m s t H x w T k Y H O q S 8 y D t o U R K 2 r k 1 P d 5 e + p T a P a C M C T r 1 h U 1 9 s n m x m c m Q x q s l K b J L B 5 z r X z l f y Y 0 M L l N l D K g j x u h A F I 7 W / X 8 m 3 Y m 6 y L S Y 5 M 4 I T B Y W F e m 0 V T W V I r n J r / S v U Q u X k n o / v l 5 / 9 L x 9 R 9 z K k Y n / D 4 u / 4 h a N f s u 8 t 4 V z u k J U x r 5 t R O i H q 1 l C Z I T / 7 L 4 / I z 3 3 8 N u n / 9 k V 5 e H e l / O T j O 7 S v 5 b X J W 1 m x l d M y y / 0 p T / p f / + E Z r Q 2 9 K C y t X f S v s A y p y V u P b G i B S k Z r J N t b w V 0 f F i 8 6 F Q 8 i f 8 l A / q y 7 u 0 M 3 c h k b s f p 7 B 4 H I p B f 8 7 O J t Z b K Q Y W k E W p j N G 4 f J x p Q Y Y Q b / 1 P c f 0 v c N D G 6 2 w u k Z D 8 v Q 8 K R 8 9 p 6 v y G / 8 7 x + R P b d U L g q p 1 8 S W n U 3 v i A X d V p k c F a V d 2 w 9 X 2 6 / e u G x o g f K K L S S 7 h s Y P W l T F 4 P V l 1 w H y Z 7 W 1 9 b o r U n 5 h 8 J K q u o Y d O h p J Z D A a j e o E N / 8 w C T O n u p Q P Z W m w L 5 3 9 d e X T x E 4 O u w 7 U y M U T r f K N p 0 7 r S h G W P D z / Y V i e V p b i t 1 7 p k O / 9 w z f l j l 0 h q a k q l q + 8 + V n 7 r + I z o S Y E J i F K o H 7 3 J 5 9 U 3 x m S m z / 2 s P 3 q j c u G F i j K Z t w U h p V j r Z x f Z k e c Y B p E O m / N 8 2 A i Z D z H b g / 6 f f Z 7 z W c w 8 3 O b l D p 0 k C h S F 4 + S k u X V H P G g q p 1 A B o O Y B L f 1 r 1 A y C r b J f N g K r 3 v 5 a / / x 2 / 9 a p v O H 5 R M / 8 J B e A v H a h V 7 p 7 2 h W 3 l e G H L 5 l p 3 z k 4 T t k W 5 n V v H / p v M T / X f 0 9 3 X r p C u / / 9 1 / 5 Q Z 1 + + K P H / 9 h + 9 c Z l Q + e h W B d D N b U f W D b u s p m g E K Z 1 + h Y M p l S E o 7 O j X e r q t 9 u P k o d N y C i Z C o r 7 d 3 7 3 q 6 f l Y / / 2 T n n t g 1 E 5 t D 2 k R E R N I k o Y d A B A H d 7 0 1 J Q 6 T / P y / u g 2 e f + t 4 2 r E Z E p N 7 W G 5 4 1 D x s o Y v 8 U D A / M x i d j q h K r 6 8 O F / 6 J r P k v a 7 s V D I Q 6 4 K t x G 6 K E B o + U h 9 Z X C b u V Z 0 e h M H + P i m v r L I f J Q 9 a N F F o H I K + z w k D 3 b m R G Q O F r U h / + c j n 5 Z Z 7 d s i v f / 2 H r R c C Q g 0 l W t I p W K y K 7 R 8 c l + b R C t l e O i v 9 S q D Y e P t G Z U M L F N f t e i 0 w p D M O e 9 P e W z 8 h 4 d y Q r p w Y G h z U F e s E D u Z n 5 3 Q U j u e J w G H e 0 N C f i B s a o K y 8 U v s y l C U Z j a F r 3 k J Z U l k V r L o h G e J p C D 8 w c 6 l G d 3 P m m Q / l 7 e c v y 6 f / + / f L p 2 7 7 o v z P i 5 + z X w k G 4 f 4 z 3 d Y x P q o s C H b D 2 C i D c E M L 1 I N 7 Z t K + 2 4 R z Y F I R / d V f + Q f 5 5 T / 5 Q f 3 Y C R u g 5 a T Q K 8 I 0 J E m G j v a r W i j 5 W Z h q + E m h k B V S J 9 Q W z g n L 5 O R k 0 u 3 K R o Y H p a T U f z U x 0 b m F + Q w 1 c S T W z J 8 + / E X 5 6 r l f 1 f c x l 8 k h + S 3 X v 5 H Z 0 E G J n j h L n 4 E d K l Y C F d G f + N 1 P 2 I 9 i S V Y b G J I p F T K U V Z T L t v o G q a 1 r k K r q W m 1 C F p e W K s 1 o B R 7 Q j K n 0 / n M X A H / z 9 1 6 y 7 1 m M j Y 4 G E i b 4 i 7 O / I k P 2 i m e W 5 P s J 0 0 R f 8 F T A e m R D C 1 S i l Z q m s X 5 X S + p 7 6 v p 1 9 U m 0 k + G n D n 7 B v r d y 8 v M L r 8 v y f L M E 3 f D y t 8 7 L F z 7 9 d / Y j 0 R s j 6 M i e 0 t r s B m j u u / 9 h y l L J U V Z R a f + l N 1 T k v / O X L 9 i P b k w 2 f F C C X n V m R z w v S F r m F u T I V 8 7 8 s v 1 M A t Q A 0 b Z V A i i j i b u a N o q P t X x 2 Z x l 5 R Q p B i k Q m J k n Z Z M u p 3 E 0 4 I 9 O z k m N 3 8 H d / H 5 p V r 9 T t 7 d G C U b / d K m S l E n x S C R 4 7 k n D a 2 F P Y 2 a l 2 o 7 G h N R S w 3 a M f p i A g s D A p z O z j 7 h T k J p H J 5 2 c q p W L y A Y P b 7 I z u B c L U 2 9 N t P 4 o F L e L F f / 7 B b 8 j b z z f Z j 9 R n 2 M L E s n 2 3 8 B J B Z E N p U g C l 5 W W 6 v h B o k 5 y V m a H r 7 2 g t t p G F C T a 8 h g J n 6 P w 7 f 3 x c 3 v j e h / J H L / y 8 f o y Z w u A P 7 v N w u h K / l 0 G a i h / F o K + u q b U f J U e Q 0 D g a + e v v / Z r 9 y I J E t d l S 1 I B 2 Q k A w 6 4 h Q 4 o v N z E x p v 8 l r / R Y a i 6 i m i V i a 4 6 d h T F V + R K c U S D V s d D a F Q A F C 5 W e t k U O y o m T J C 4 A f q S Z 6 q b 6 u i d P c J B 7 4 K o n 2 l g o i 6 H 7 J Y r + / 7 e 7 q k F p X N y j T 0 I Z t Z l h G T 0 X E C 8 2 J W 0 7 f 6 G x 4 k 8 9 A 3 4 H P H P 2 y N L 3 d Y T + z B L M n A 8 W 5 k / p K S V U 2 V y L U Q c L 0 + D n u T r i z 0 Y i e A P D f E B q / y g u v 3 4 a v 6 B Y m M N 2 h i n O m d c 7 u x e b 0 d o t a r 2 w a g W K J 9 u x M V P Y d 9 e + r h w P u 7 o a U K g z Q V H A X p i b D z P S U f c + f z E w m D / u B Y n R 4 W J l q O V q b E g x J J N B U h R s Q v s E E X a C i E t a d i J R u s 5 / Z 2 G w a g Y L f O 5 k 4 o 0 8 1 N 4 v 2 V g q D L R W y H V G 1 Z K G z U B A Q q t 7 e b u n v 6 9 X 5 q q D 0 9 X b p h L E p J I b f f u S v 9 a 0 f b P N 5 s m 3 j + 0 6 G T S V Q 5 3 v y d C P H R F B h Q J W A N 8 E E x W q Y G Z z B g T 5 9 6 9 d p y Y 9 P 3 f a F x e 8 a G 7 d W 3 Q Y B o a i s s t Y f D f a M y u c e + n O t f R A U J g M z I X D L c + O j I + r 9 t f o + O T b j c 7 o D H G 4 e 2 T u z b M O A j c y m E i i o c G 0 p 6 Q c l N + 6 + d t T u 0 e w + C M k a O F 6 a i c G c q P f e 1 y 5 8 T m k m 6 z L i C / l h h I R W z E Q D a 2 q t 9 s 8 8 V 1 5 T L F 8 4 / h m t f V 5 5 8 o I W F G P 6 c Y v w F B a X L N 4 3 F Q 9 B c f b Y 2 + h s O o G i B 1 1 Q K i q r F 7 d S o c U v / e r Y W D k Q S U q U V 6 9 x B j C D P C j u U i E n R k j 4 R 8 S N W / O 8 k 4 a b / K s Z e r s 7 d T G v X 3 X 8 U 3 9 6 U m m + p Q m L e 3 R 3 b U h i m c e N z q Y T K G A P o q B Q D 0 d Z D / u z k q A M i n u g J s I 5 E J 3 k 2 t E y A 1 U I L D N 3 Y v 6 0 r G z 5 d j J u w r n 5 V t G s D 1 5 B G z Q S m q x a a T V y U 3 5 8 / D P 3 6 q 1 I D d x j J 0 n a P G 8 W N q V A q b G x u M F W E M o r K u V q a 4 v 9 K B j x t I U X f v J H w t Q J y 0 M + / g v 3 2 o 8 s P u y 1 1 W a A 7 5 w Y G 9 X C k Q h j I t I t q d T e Q Z A g x s j Q o H R 3 d u g V t + 7 P 8 Y p Q k s x l k + j N w q Y U K C D 6 5 O b n D 3 5 B 5 n 2 2 / d 6 x a 4 9 9 L x h J a y i f J i p e p u P 3 / W z s 5 m M 3 2 5 s u J 9 o N k f 4 R d L h 1 / j b 6 T L h B U H g P / 4 p L S v X t 7 / z o / 9 F B j J K y c q m t q 5 f K m l q d z 8 L H Y 9 W x F 5 h 7 7 N / k c 2 Q b k k 0 r U M D s + Q t 3 / a n u S v r 7 n / y W X m K Q G a e X s j s h G o 9 k 8 0 m Z P t q F k h 8 q F + J p F W N l J a o D 9 N K a b g 0 I X p N B d U O l T L p a k V H m x A 4 e 1 O + x W N L A 3 r W c W / x V W o x t J j a 1 Q L G f 0 A / / 9 a / J q a u 5 c u S 3 f k p 6 r w 7 L b 3 / 0 6 / a r K y W 5 g R T P C K N y g U G O U F E A 2 9 / f q 6 v H a S X G g s S h g Q G 9 q w U L / v x g K x k 6 J b n x q 4 g n P N 7 0 V o f 8 5 u N f U / c X 5 B e / + H H J c Z Q 1 U X H y J 5 9 9 y n 5 k B V W G h 4 Z k Z C p T l x t t V j Z N L V 9 Q 2 A b l a M P S b M t e R X 6 r f j / 3 4 J 8 p M 2 t e v v z G L 9 n P L G H M p q D Q D M U d g E g F h M o r w d v T 3 b k Y K n d C b 7 / 8 g i I l W L F z q 3 N z O W d B r Y 4 Q Z i 6 9 9 0 J n t u 4 1 z h m i I 9 J m Z 1 N r K C 8 G J 7 N i 9 o 6 N x + d f / Y w 8 8 c m j O v L m h g V 3 S Z G k Z U R U 0 O t 3 Y p Y i V B T K 0 o M P w U B Y + e d F T m 5 Y d 4 t 1 H w O t n A 3 O 5 C 3 C 5 N y V / Y t P / I G a P E R a 7 R 7 k m 5 0 t g f K g Z E e l 9 P f 1 S 1 d X l 5 w 6 8 Y o 8 / f Q z 8 u S T 3 7 F f X Y K I W 0 / b k H z 3 a 6 f t Z 5 a I 4 / J 4 Q l + 6 Z M A U O / Y T h + 1 H S 6 C d + E f V O X 3 T 0 T J o P h b 4 e U H 9 4 l f P / 6 o + F i f F H s 1 Z D K Q S D A g b 7 Z P Z J W O L L Z P P l 8 d v m t Z K g 4 m b s U Z Z T n N z i 5 7 1 D x w 4 k H D d k X u 1 a y K S N R H 9 8 F u 5 m 8 q K 3 X i Q 4 J 2 e D + t 9 m b Z Y Y k u g f C B g w Z 6 t h v b h k O 4 b B 3 Q Q O n 3 6 T W l o q J f d u 3 c p j b A 8 c Y l A E Q l v b W t T w k j P v k w p L y + T q q r Y K g N n i D o d Y P J 5 / R 6 q 6 N 3 b o M Y T Y i r X n Z t U e 7 E Z F g w m y 5 Z A x Y G e f m a 8 s V 9 R M 1 u s q M e m 1 x + R s J 6 e H r l 0 q U n 7 T F l Z 2 X p j s V z l l 4 R C W V p D N T b u 1 e + F 0 d F R O X f u g j z 0 0 A P 2 M + l l e C p T V y Y M T c x L e e G S N U / 1 f L z q C C 8 I g 3 u V Q x n e 7 8 n 2 3 F V j s 7 M l U H G o L p y T Q / Z u e Q w e B p E h U U d a v y Y t m F 6 X m p r k o D I b r w f 0 C p w c G 5 T S 0 q U y J K o b I k p A q A t k g s D 0 c / b + Y 2 I Y G R l S K k u 9 h r m o N B f v j b f 6 d 0 s 7 e b M V l I h D r 2 M P I v e W L C Q v 4 z H v E 5 V g M N 9 6 y y 3 K Z D x j P 5 M e T B U 8 l d 1 s o u a E 6 g a 2 B y 0 r L 9 e t k J 1 L 8 7 W P q B 6 X l V X o 3 f H Z X o Y 9 p R A m z N Y n P / / P 1 i Z u E + P q 3 5 i e E L b w R 2 u o h o q Q H N 6 5 N e N 4 w T A 1 y w 9 m 1 O w P L 1 6 c k O n o w o r a P D M w 8 X d M r i e d E D D w K 2 J F s 1 R J m w x n 7 p S o T 0 3 Q k Y a I V O R b L / 7 W D z 8 p f / C 3 P 6 b v O 3 n l c l h X 4 G 8 R y 5 a G S g C i Z O Z 7 5 7 o e F F D Q t V F e o K k u X L h o P 7 L M r t d f O y m v v f a 6 P P v s c w n L i N y g a a g 6 n 5 h Z k A / 6 C v T u 7 J T 9 X O o L x b T u w l Q 9 t K / G V 5 j g n W s 5 i 7 3 b P / J 7 P + 1 p 3 u 2 t S O 7 3 b R a 2 N F R A 2 B o n p O S H x o 0 D g y N y o o U e 4 v 7 b 5 Q Q J g 6 O h X n j h J T n 2 6 M M y N D w s 1 d V L O / i d P 3 9 B b r l l f 9 z A g B M E P N 6 y l P t 3 z e i d 2 h G 8 K w M h P R m w c V p Q a o r m 5 b Z t s e b e l h + 1 n M A C N W 4 X R h a y e 8 Q K 4 H N W + h l r h e W f i L z 0 3 q Q M T S z I 3 T t m p D h X j d A V 0 t 3 d r d c y h V 3 5 o z N n 3 p S 7 7 r r T f u T P 2 H S G v J H E c p R U 2 V 8 T l Q a H L / l u V 4 5 0 j W 0 Z O U 5 i B O r c u b P y 3 D N P y 6 7 d u 6 W y s k o u X 2 6 W 2 4 8 c l R Z 1 e / b s O 1 K u H F o K L P f t u 0 k X W z L D 3 n z z f v n e d / 9 R b j t 0 W J q a L m m f o K K i U j d I v N b e L i W l p X J I v d b c 3 K T N n G E 1 E 1 P U + c i x x + T i h f P y o z / 2 E 5 L v y L y v d 8 J K q M b H h u R M W 0 h 3 Q g V n e N 0 J 5 4 g w e i L 8 c k c t L V d 0 n s t P 0 / V P Z M p Z Z d q t F t t L 1 f V 2 7 K y v r F R 5 s X l L S z m J m V 5 C W S E t M M d f f U V O n X x d j h 1 7 X P 7 u b 7 + t 6 8 H K S s v k 4 s W L + u K + 9 e Y Z L T B o G i J E N b W 1 8 t J L L 8 h 5 J Z A j I 8 o c O v G q v H H q p B S X l O g k 6 D f / 7 z f 0 4 H r n n b f l n B J M S l e + / e T f p K 3 D 0 G p C 9 G 5 U H W N F 9 t I 6 I k w t f A 4 n Q Y V p Z G T Y U 5 h g z 5 7 d 8 v T T z 9 q P Y n l b + T m r K U x Q b y e 2 D Z 8 6 + H n P O s b N T F y T r 6 2 1 V S 5 d + l A + 8 t H v s 5 + x + K d / f E p p m i G t X Z x m C g K z Y / s O q a i 0 + h J 0 d 3 V J b 1 + v 1 l B u m i 5 d k u e f f 1 Y + 9 e n P B P Y T 1 h q 0 E 6 C h C C K 8 2 h K W i C M w 4 c x N 8 b o z P O 1 H o v e R Y D 1 + / I Q 8 9 t g x + x m L t f B f U J T u y O b J 1 r B M 3 M A 7 D q a b r a B E E l D T x w r U C V u g w D m w G X D 3 4 f z b e + 8 G F S o v C G q w J S c L D K n E u G l f o / U F i i G l D d 9 S G m o t c E 4 a L Q N Z s q 1 4 X u / 3 t I V F a l d 7 k 4 J 1 Q y X C c a W Z D I f r l k x W I m 0 s r m M N F S B M m H 5 O 0 D j 4 T E D B L d t j 0 o D f D Q I 1 O W E t k y g q K p T + g S U T M 5 n o X L q 5 0 L U k y M V q L n F u 3 I 2 8 0 y U W s o m K r t 3 P X D O 2 B C p F 0 E z U z l U V z i / b f + q E Q + B M A h c Q E M x b 4 z N R 3 s M y i a L i 2 K J V Q L s Z 0 7 l W + a j k p V 5 9 9 b h M q M / Y X 5 V 6 Q n m l 9 I x l y t i M N W w q C 2 K r R 5 h Q z G t z C x m b q s G l I U a g v v E X f y O / + e O / o / / 9 1 Z e + a T + 7 h R 9 v t l u z 9 Z 7 K 2 O Y o 1 A C a e b t Y C Q s C R P H s 9 E x w Q X A G K g g E 1 d b W y M 6 d O 3 T h b W t r m 8 x O D t u v r j 5 n O 5 Z 8 3 q t D 3 s t Y N m u s I k a g h r p H p f P k t P 4 3 2 W d N L w Q P z p 8 / p + 8 7 I S T u b M z R 3 9 f n + 1 4 3 R A I 3 E k V h z J u l E U Q N I I v u m L E N 9 B M v L / f e A L q n e / l G a A g R k V Q n V Z V V W t B G c / d L K D + 5 l s 3 p h K T w C d t v 6 h 3 3 N 3 I w f J 3 n Z T M Q E 5 T 4 8 u 9 8 V U 5 9 / Y p + 4 a G f O S C f + a / / R p 5 9 5 m n p 7 u 6 S j m v X p H H f P p 1 H q q 6 u k a m p S X 3 R Z 2 Z m t G A d P H i b F h T z X q J / 9 Q 0 N i z 6 D M X 0 Y V N z H 9 O F 9 P / 0 z P y d V j g q B G w F q + a Y i 1 k B 5 b N + 0 D l a A V + T t 4 c Z p y V F j j v M Q L 5 q J r 4 V Z l 6 P e w y e 7 k 7 y 0 C G N D M 7 i e E T 4 O J a g I U C n i 3 s m R 1 h T O T m x U Z 0 x u o i h g j E C 9 9 L 1 X 5 O K Z D / U L + w 7 t l o / 9 0 E f 0 f S e X m 5 t l b 2 O j / U h p G y V g l 1 s u y 5 E j R 7 W A G d B Y l f Z i O u d 9 J 6 + d O C 7 3 P / B g z N / d C D g F C k x i 1 2 + g 3 7 k 9 I q V 5 1 r 5 M X j k n n i f Z z S d i I s L Q 0 J A U F R X p l c F u Y b y e A m X g e J w a N g h c x a L c e T 3 B 4 F + 6 y Q k t x K Q Z N i J b Y f M U c A s U 3 L d 7 R g q y F + R i V 4 5 0 e 5 T j P K q E j l r A g Y E B q a i w O r E m w n R C i k Q j S n M t R d d W Q 6 C c J C t c R P 6 m N l G 3 W C f + B v A W S X F S + R Q X u 7 P l 4 L a I N n v c v G w X r r r 7 O l B J 4 o b F i Y A J S J W K U 5 j W g m Q 1 1 W Y V J t g S q D T S b e e H f P r + 6 0 A F Z t z V t j b 7 G e V j e N Q x m p W + a C f y U W u N M 9 d E 4 v q 2 b V H Z V T 4 n d c X J x c W z N o G c b Q l U m s E c 8 x M B Q s l U O B Q U F E h v r 7 X 3 l D u p S 3 C i t 6 d H 3 8 d / I j j R 3 2 9 t x g a r L V 5 E M B 9 Q 5 i w V E n n K B 7 r Y n S P j M x n S W B m V W 2 u j + n l n 9 U Q 8 W P q y 0 d k S q F W G s q H S i k q 9 9 o l g B E l d o q O U G Q G r b a t r a v R 9 I I h B 5 T / w f j q 3 r i Z 3 b J + R 8 5 3 Z u g B 4 a j Z D L x U Z m s q S j p F Q T N 9 y h O o Y E c 0 s t v 3 Z B J L j w 5 Z A r Q E t / V b E D m E h 7 c B t b m 6 e R C N R 3 Z C S C F 9 n x / L d 6 v G 3 K G d a z d z O y 8 2 5 O q + G 5 X l L j Z V 3 H J 7 K k P d 7 Q u q 1 s N b I 7 L I B R P c e 3 j u j N F p E 7 6 e 1 G d m K 8 q W A V 5 Q v W Y y Z x P I N 9 t V 1 5 p m c 4 X V z n 9 Q D p U q l Z a W 6 l w M 9 H V K F 3 N B e Z b L V u L Z H p T f 5 S s X A a f 5 1 j m R K k 5 o 8 v H p P o M m o i 9 x o b G m o N Y C F e u S W B g c H F z e p N s J E V M 8 I E 0 L E f a J 9 5 P F C 2 S G t 0 T I l 9 X 4 O D H i W w z u F i c + H d O g U C o f x s f i s u p J 5 v W m 1 c 1 G i Y S M K E 2 w J 1 B q A Q 0 + i 1 l m K R G d a s N p 1 2 e 0 G i q x + 5 K b t M 8 G M r E w l b M r + o k I j F Y g a O i O H + G 9 8 f r p y W 5 Q l n W o L y y v K H D Q w g S D I / A v 7 7 G S y U d g S q D X g j F 1 U 6 6 S h x J r F C U D Q G 8 + A K U j l O d F A K k o I W h B W x 1 / Z V 5 W c p s p T p h 6 f M T a 2 V C N Y U l K y o k J W r w G E 7 q G p S 1 N f S M 5 1 Z u t i 2 j f a c i y h t b + L d W U 1 R X M 6 a T w 3 G 5 H i v A X Z l m Q Y f j 2 y J V B r w P h M p l y y 9 8 W l a Q 2 1 j Q x 0 / C U n L K H H F C Q Q Q V t n t A n t A 0 z b g J 1 l y Q n U H f X W 3 1 H e 5 C x Q p r o j V b x i j s g M n X b b h k L S N 6 7 8 v 4 m s x W U d p r c h E c J R 9 R x l W w d L 2 u X u 7 T N y w A 7 D H 2 m I S n H 4 x t R k W w K 1 R l x V J h 6 J 3 t z 8 Q u V L D W i f y v h O h k X f R p l o 4 d z w Y p 2 f s 0 9 5 U N O P T e T Y A M H g X E l c l L u 6 m g H t S l B i y i 6 a b W q 6 r G 8 N F X r T u 4 j O c 9 1 o b A n U G o K p R V h a 8 u s X i 1 9 J 7 B K Y Q G s x 6 L k F n n M W E W O 2 D Y 9 Z l e 7 M 6 j j / B t 6 W r a 7 s o 4 3 T c u + O K b 0 + i + J c J 5 R A t b a 2 y t + d G p D L d h g / H Z A I b l A + U 5 n 6 P r P 3 L / B 7 g C T x 7 U p T V i t z r 7 J g X m 8 h O j g 8 r h c j m r x W 3 3 i m r o c s D M / H L G K s L p z X S + 4 L l e m 6 X t k K m 6 d A O s L m X h S o g V I S n p V b t y 3 X G G g p C m u L C g t l d H R M q q q r t G l F o t e p b U z x r Q m 3 8 3 d X W l p k + 4 4 d + j k 0 Y V 9 f v w 5 8 l J a U y r X 5 x r Q 3 W b m 1 N i J 1 a u B f H g h p f 6 p F 3 T o h R + U M p Q 9 2 t 8 q P P l y b c E v R / d V R H R 2 k x U D n O t 3 5 Y 0 u g U u B 6 C Z Q T t E 5 Q + v r 6 d N 8 J k s O A s O S p + x O T k 7 p 2 s P 3 q V Z l U m m / 3 r l 0 6 o o c A f u 9 7 z 8 g P / M D H t N l 5 v V f X l i i T c m T a X w A 2 U n X 6 l s m 3 T i E i d q 4 z R 9 y V R l R R u G E T N 7 b / p O n L x M S E j h J m K u 2 E M E F d f b 1 c b m 7 R Z p 7 R Z i Z 0 v h p l Q v G E C T Z S d f q W Q K 1 j 8 C X o z I o W O d 5 i W R C l p d 5 L 3 / G v q K R w d l m K 2 p Y j p h / a 6 J l n n 1 s U J M L v + l a Z U G X 5 q x u U u J 6 w i / 9 a s i V Q N w C Y Z D O z l t a i l M d t o v E Y / 4 P 8 V i j X E j i c f S r D 6 X R 7 u f m y n D t 3 X i o r r C 5 K U F B Q J M 9 / a C V f h y a V N r P b f 6 0 E R 8 x k z W A X f 8 j M u P 6 a 1 4 s t H y o F V s O H C k J h 2 O r X 4 O U D G R / s 7 N m z c v j w 7 c s G + 9 D 4 n C 5 j u t L e I / f d v l s H O L z k g a X s p r u T H / w d f + 8 O N q w l T B A m 9 7 W a b G m o G x h q 5 v w C C q a U q K u r x 1 N z R C c H J C d j W g s T + I k B 4 f b K / I h M T v h 3 q j I / Y b 0 I E 6 y F M M G W Q G 1 g M A O L i q 3 A h B N K m d 5 4 4 4 x v W z O g g u P F l 1 6 W 5 5 7 7 Z 6 k P 9 + h l J T c a N M d Z b b Y E a g O D 5 p i u e k w m I k u X m a D E / 3 v q n + T + + + + V 9 v b 2 x W o M A 2 Y g k c I T J 1 6 T x 4 4 9 K h / 9 6 B M 6 i p h L h 5 k b j E S m a v o R + f / Q 7 e s k P I n H b Q 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 N a m e = " R e c y c l i n g /   R e p u r p o s i n g "   G u i d = " 9 4 b 5 d 3 7 8 - e c 0 0 - 4 4 6 7 - 8 c 6 8 - 7 9 0 a c 9 2 e a 9 2 f "   R e v = " 9 "   R e v G u i d = " e 2 1 3 f 5 8 0 - 3 6 c 9 - 4 5 4 a - b a 8 2 - 0 2 e 8 e 6 9 1 9 c 1 b "   V i s i b l e = " t r u e "   I n s t O n l y = " f a l s e " & g t ; & l t ; G e o V i s   V i s i b l e = " t r u e "   L a y e r C o l o r S e t = " f a l s e "   R e g i o n S h a d i n g M o d e S e t = " f a l s e "   R e g i o n S h a d i n g M o d e = " G l o b a l "   T T T e m p l a t e = " T w o C o l u m n "   V i s u a l T y p e = " P o i n t M a r k e r C h a r t "   N u l l s = " f a l s e "   Z e r o s = " t r u e "   N e g a t i v e s = " f a l s e "   H e a t M a p B l e n d M o d e = " A d d "   V i s u a l S h a p e = " C i r c u l a r C o n e " 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5 0 & l t ; / C o l o r I n d e x & g t ; & l t ; C o l o r I n d e x & g t ; 5 1 & l t ; / C o l o r I n d e x & g t ; & l t ; C o l o r I n d e x & g t ; 5 2 & l t ; / C o l o r I n d e x & g t ; & l t ; C o l o r I n d e x & g t ; 6 2 & l t ; / C o l o r I n d e x & g t ; & l t ; C o l o r I n d e x & g t ; 5 4 & l t ; / C o l o r I n d e x & g t ; & l t ; C o l o r I n d e x & g t ; 5 8 & l t ; / C o l o r I n d e x & g t ; & l t ; C o l o r I n d e x & g t ; 6 3 & l t ; / C o l o r I n d e x & g t ; & l t ; C o l o r I n d e x & g t ; 6 5 & 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 D a t a T y p e = " S t r i n g "   M o d e l Q u e r y N a m e = " ' E O L _ T b l ' [ L a t i t u d e ] " & g t ; & l t ; T a b l e   M o d e l N a m e = " E O L _ T b l "   N a m e I n S o u r c e = " E O L _ T b l "   V i s i b l e = " t r u e "   L a s t R e f r e s h = " 0 0 0 1 - 0 1 - 0 1 T 0 0 : 0 0 : 0 0 "   / & g t ; & l t ; / G e o C o l u m n & g t ; & l t ; G e o C o l u m n   N a m e = " L o n g i t u d e "   V i s i b l e = " t r u e "   D a t a T y p e = " D o u b l e "   M o d e l Q u e r y N a m e = " ' E O L _ T b l ' [ L o n g i t u d e ] " & g t ; & l t ; T a b l e   M o d e l N a m e = " E O L _ T b l "   N a m e I n S o u r c e = " E O L _ T b l "   V i s i b l e = " t r u e "   L a s t R e f r e s h = " 0 0 0 1 - 0 1 - 0 1 T 0 0 : 0 0 : 0 0 "   / & g t ; & l t ; / G e o C o l u m n & g t ; & l t ; / G e o C o l u m n s & g t ; & l t ; O L o c   N a m e = " F a c i l i t y   C i t y "   V i s i b l e = " t r u e "   D a t a T y p e = " S t r i n g "   M o d e l Q u e r y N a m e = " ' E O L _ T b l ' [ F a c i l i t y   C i t y ] " & g t ; & l t ; T a b l e   M o d e l N a m e = " E O L _ T b l "   N a m e I n S o u r c e = " E O L _ T b l "   V i s i b l e = " t r u e "   L a s t R e f r e s h = " 0 0 0 1 - 0 1 - 0 1 T 0 0 : 0 0 : 0 0 "   / & g t ; & l t ; / O L o c & g t ; & l t ; O A D   N a m e = " F a c i l i t y   S t a t e   o r   P r o v i n c e "   V i s i b l e = " t r u e "   D a t a T y p e = " S t r i n g "   M o d e l Q u e r y N a m e = " ' E O L _ T b l ' [ F a c i l i t y   S t a t e   o r   P r o v i n c e ] " & g t ; & l t ; T a b l e   M o d e l N a m e = " E O L _ T b l "   N a m e I n S o u r c e = " E O L _ T b l "   V i s i b l e = " t r u e "   L a s t R e f r e s h = " 0 0 0 1 - 0 1 - 0 1 T 0 0 : 0 0 : 0 0 "   / & g t ; & l t ; / O A D & g t ; & l t ; O Z i p   N a m e = " F a c i l i t y   Z i p "   V i s i b l e = " t r u e "   D a t a T y p e = " S t r i n g "   M o d e l Q u e r y N a m e = " ' E O L _ T b l ' [ F a c i l i t y   Z i p ] " & g t ; & l t ; T a b l e   M o d e l N a m e = " E O L _ T b l "   N a m e I n S o u r c e = " E O L _ T b l "   V i s i b l e = " t r u e "   L a s t R e f r e s h = " 0 0 0 1 - 0 1 - 0 1 T 0 0 : 0 0 : 0 0 "   / & g t ; & l t ; / O Z i p & g t ; & l t ; O C o u n t r y   N a m e = " F a c i l i t y   C o u n t r y "   V i s i b l e = " t r u e "   D a t a T y p e = " S t r i n g "   M o d e l Q u e r y N a m e = " ' E O L _ T b l ' [ F a c i l i t y   C o u n t r y ] " & g t ; & l t ; T a b l e   M o d e l N a m e = " E O L _ T b l "   N a m e I n S o u r c e = " E O L _ T b l "   V i s i b l e = " t r u e "   L a s t R e f r e s h = " 0 0 0 1 - 0 1 - 0 1 T 0 0 : 0 0 : 0 0 "   / & g t ; & l t ; / O C o u n t r y & g t ; & l t ; L a t i t u d e   N a m e = " L a t i t u d e "   V i s i b l e = " t r u e "   D a t a T y p e = " S t r i n g "   M o d e l Q u e r y N a m e = " ' E O L _ T b l ' [ L a t i t u d e ] " & g t ; & l t ; T a b l e   M o d e l N a m e = " E O L _ T b l "   N a m e I n S o u r c e = " E O L _ T b l "   V i s i b l e = " t r u e "   L a s t R e f r e s h = " 0 0 0 1 - 0 1 - 0 1 T 0 0 : 0 0 : 0 0 "   / & g t ; & l t ; / L a t i t u d e & g t ; & l t ; L o n g i t u d e   N a m e = " L o n g i t u d e "   V i s i b l e = " t r u e "   D a t a T y p e = " D o u b l e "   M o d e l Q u e r y N a m e = " ' E O L _ T b l ' [ L o n g i t u d e ] " & g t ; & l t ; T a b l e   M o d e l N a m e = " E O L _ T b l "   N a m e I n S o u r c e = " E O L _ T b l "   V i s i b l e = " t r u e "   L a s t R e f r e s h = " 0 0 0 1 - 0 1 - 0 1 T 0 0 : 0 0 : 0 0 "   / & g t ; & l t ; / L o n g i t u d e & g t ; & l t ; I s X Y C o o r d s & g t ; f a l s e & l t ; / I s X Y C o o r d s & g t ; & l t ; / L a t L o n g & g t ; & l t ; M e a s u r e s   / & g t ; & l t ; M e a s u r e A F s   / & g t ; & l t ; C o l o r A F & g t ; N o n e & l t ; / C o l o r A F & g t ; & l t ; C h o s e n F i e l d s   / & g t ; & l t ; C h u n k B y & g t ; N o n e & l t ; / C h u n k B y & g t ; & l t ; C h o s e n G e o M a p p i n g s & g t ; & l t ; G e o M a p p i n g T y p e & g t ; Z i p & l t ; / G e o M a p p i n g T y p e & g t ; & l t ; G e o M a p p i n g T y p e & g t ; L a t i t u d e & l t ; / G e o M a p p i n g T y p e & g t ; & l t ; G e o M a p p i n g T y p e & g t ; L o n g i t u d e & l t ; / G e o M a p p i n g T y p e & g t ; & l t ; G e o M a p p i n g T y p e & g t ; C i t y & l t ; / G e o M a p p i n g T y p e & g t ; & l t ; G e o M a p p i n g T y p e & g t ; C o u n t r y & l t ; / G e o M a p p i n g T y p e & g t ; & l t ; G e o M a p p i n g T y p e & g t ; S t a t e & l t ; / G e o M a p p i n g T y p e & g t ; & l t ; / C h o s e n G e o M a p p i n g s & g t ; & l t ; F i l t e r & g t ; & l t ; F C s   / & g t ; & l t ; / F i l t e r & g t ; & l t ; / G e o F i e l d W e l l D e f i n i t i o n & g t ; & l t ; P r o p e r t i e s   / & g t ; & l t ; C h a r t V i s u a l i z a t i o n s   / & g t ; & l t ; T T s & g t ; & l t ; T T   A F = " N o n e " & g t ; & l t ; M e a s u r e   N a m e = " C o m p a n y "   V i s i b l e = " t r u e "   D a t a T y p e = " S t r i n g "   M o d e l Q u e r y N a m e = " ' E O L _ T b l ' [ C o m p a n y ] " & g t ; & l t ; T a b l e   M o d e l N a m e = " E O L _ T b l "   N a m e I n S o u r c e = " E O L _ T b l "   V i s i b l e = " t r u e "   L a s t R e f r e s h = " 0 0 0 1 - 0 1 - 0 1 T 0 0 : 0 0 : 0 0 "   / & g t ; & l t ; / M e a s u r e & g t ; & l t ; / T T & g t ; & l t ; T T   A F = " N o n e " & g t ; & l t ; M e a s u r e   N a m e = " F a c i l i t y   N a m e "   V i s i b l e = " t r u e "   D a t a T y p e = " S t r i n g "   M o d e l Q u e r y N a m e = " ' E O L _ T b l ' [ F a c i l i t y   N a m e ] " & g t ; & l t ; T a b l e   M o d e l N a m e = " E O L _ T b l "   N a m e I n S o u r c e = " E O L _ T b l "   V i s i b l e = " t r u e "   L a s t R e f r e s h = " 0 0 0 1 - 0 1 - 0 1 T 0 0 : 0 0 : 0 0 "   / & g t ; & l t ; / M e a s u r e & g t ; & l t ; / T T & g t ; & l t ; T T   A F = " N o n e " & g t ; & l t ; M e a s u r e   N a m e = " S t a t u s "   V i s i b l e = " t r u e "   D a t a T y p e = " S t r i n g "   M o d e l Q u e r y N a m e = " ' E O L _ T b l ' [ S t a t u s ] " & g t ; & l t ; T a b l e   M o d e l N a m e = " E O L _ T b l "   N a m e I n S o u r c e = " E O L _ T b l "   V i s i b l e = " t r u e "   L a s t R e f r e s h = " 0 0 0 1 - 0 1 - 0 1 T 0 0 : 0 0 : 0 0 "   / & g t ; & l t ; / M e a s u r e & g t ; & l t ; / T T & g t ; & l t ; T T   A F = " N o n e " & g t ; & l t ; M e a s u r e   N a m e = " F a c i l i t y   W o r k f o r c e "   V i s i b l e = " t r u e "   D a t a T y p e = " S t r i n g "   M o d e l Q u e r y N a m e = " ' E O L _ T b l ' [ F a c i l i t y   W o r k f o r c e ] " & g t ; & l t ; T a b l e   M o d e l N a m e = " E O L _ T b l "   N a m e I n S o u r c e = " E O L _ T b l "   V i s i b l e = " t r u e "   L a s t R e f r e s h = " 0 0 0 1 - 0 1 - 0 1 T 0 0 : 0 0 : 0 0 "   / & g t ; & l t ; / M e a s u r e & g t ; & l t ; / T T & g t ; & l t ; T T   A F = " N o n e " & g t ; & l t ; M e a s u r e   N a m e = " C a p a c i t y   U n i t s "   V i s i b l e = " t r u e "   D a t a T y p e = " S t r i n g "   M o d e l Q u e r y N a m e = " ' E O L _ T b l ' [ C a p a c i t y   U n i t s ] " & g t ; & l t ; T a b l e   M o d e l N a m e = " E O L _ T b l "   N a m e I n S o u r c e = " E O L _ T b l "   V i s i b l e = " t r u e "   L a s t R e f r e s h = " 0 0 0 1 - 0 1 - 0 1 T 0 0 : 0 0 : 0 0 "   / & g t ; & l t ; / M e a s u r e & g t ; & l t ; / T T & g t ; & l t ; / T T s & g t ; & l t ; O p a c i t y F a c t o r s & g t ; & l t ; O p a c i t y F a c t o r & g t ; 1 & l t ; / O p a c i t y F a c t o r & g t ; & l t ; O p a c i t y F a c t o r & g t ; 1 & l t ; / O p a c i t y F a c t o r & g t ; & l t ; O p a c i t y F a c t o r & g t ; 1 & l t ; / O p a c i t y F a c t o r & g t ; & l t ; O p a c i t y F a c t o r & g t ; 1 & l t ; / O p a c i t y F a c t o r & g t ; & l t ; / O p a c i t y F a c t o r s & g t ; & l t ; D a t a S c a l e s & g t ; & l t ; D a t a S c a l e & g t ; 1 & l t ; / D a t a S c a l e & g t ; & l t ; D a t a S c a l e & g t ; 0 . 5 & l t ; / D a t a S c a l e & g t ; & l t ; D a t a S c a l e & g t ; 1 & l t ; / D a t a S c a l e & g t ; & l t ; D a t a S c a l e & g t ; 0 & l t ; / D a t a S c a l e & g t ; & l t ; / D a t a S c a l e s & g t ; & l t ; D i m n S c a l e s & g t ; & l t ; D i m n S c a l e & g t ; 1 & l t ; / D i m n S c a l e & g t ; & l t ; D i m n S c a l e & g t ; 0 . 5 & l t ; / D i m n S c a l e & g t ; & l t ; D i m n S c a l e & g t ; 1 & l t ; / D i m n S c a l e & g t ; & l t ; D i m n S c a l e & g t ; 1 & l t ; / D i m n S c a l e & g t ; & l t ; / D i m n S c a l e s & g t ; & l t ; / G e o V i s & g t ; & l t ; / L a y e r D e f i n i t i o n & g t ; & l t ; / L a y e r D e f i n i t i o n s & g t ; & l t ; D e c o r a t o r s & g t ; & l t ; D e c o r a t o r & g t ; & l t ; X & g t ; - 3 & l t ; / X & g t ; & l t ; Y & g t ; 4 1 7 . 4 0 0 0 0 0 0 0 0 0 0 0 0 9 & l t ; / Y & g t ; & l t ; D i s t a n c e T o N e a r e s t C o r n e r X & g t ; - 3 & l t ; / D i s t a n c e T o N e a r e s t C o r n e r X & g t ; & l t ; D i s t a n c e T o N e a r e s t C o r n e r Y & g t ; 0 & l t ; / D i s t a n c e T o N e a r e s t C o r n e r Y & g t ; & l t ; Z O r d e r & g t ; 0 & l t ; / Z O r d e r & g t ; & l t ; W i d t h & g t ; 3 5 0 & l t ; / W i d t h & g t ; & l t ; H e i g h t & g t ; 2 2 6 & l t ; / H e i g h t & g t ; & l t ; A c t u a l W i d t h & g t ; 3 5 0 & l t ; / A c t u a l W i d t h & g t ; & l t ; A c t u a l H e i g h t & g t ; 2 2 6 & l t ; / A c t u a l H e i g h t & g t ; & l t ; I s V i s i b l e & g t ; t r u e & l t ; / I s V i s i b l e & g t ; & l t ; S e t F o c u s O n L o a d V i e w & g t ; f a l s e & l t ; / S e t F o c u s O n L o a d V i e w & g t ; & l t ; L e g e n d   D i s p l a y L e g e n d T i t l e = " t r u e " & g t ; & l t ; B a c k g r o u n d C o l o r & g t ; & l t ; R & g t ; 1 & l t ; / R & g t ; & l t ; G & g t ; 1 & l t ; / G & g t ; & l t ; B & g t ; 1 & l t ; / B & g t ; & l t ; A & g t ; 0 . 9 0 1 9 6 0 8 & l t ; / A & g t ; & l t ; / B a c k g r o u n d C o l o r & g t ; & l t ; L a y e r F o r m a t & g t ; & l t ; F o r m a t T y p e & g t ; S t a t i c & l t ; / F o r m a t T y p 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0 & 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9 & l t ; / M i n M a x F o n t S i z e & g t ; & l t ; S w a t c h S i z e & g t ; 1 4 & l t ; / S w a t c h S i z e & g t ; & l t ; G r a d i e n t S w a t c h S i z e & g t ; 1 1 & l t ; / G r a d i e n t S w a t c h S i z e & g t ; & l t ; L a y e r I d & g t ; 9 4 b 5 d 3 7 8 - e c 0 0 - 4 4 6 7 - 8 c 6 8 - 7 9 0 a c 9 2 e a 9 2 f & l t ; / L a y e r I d & g t ; & l t ; R a w H e a t M a p M i n & g t ; 0 & l t ; / R a w H e a t M a p M i n & g t ; & l t ; R a w H e a t M a p M a x & g t ; 0 & l t ; / R a w H e a t M a p M a x & g t ; & l t ; M i n i m u m & g t ; N a N & l t ; / M i n i m u m & g t ; & l t ; M a x i m u m & g t ; N a N & l t ; / M a x i m u m & g t ; & l t ; / L e g e n d & g t ; & l t ; D o c k & g t ; B o t t o m L e f t & l t ; / D o c k & g t ; & l t ; / D e c o r a t o r & g t ; & l t ; / D e c o r a t o r s & g t ; & l t ; / S e r i a l i z e d L a y e r M a n a g e r & g t ; < / L a y e r s C o n t e n t > < / S c e n e > < S c e n e   N a m e = " E q u i p m e n t "   C u s t o m M a p G u i d = " 0 0 0 0 0 0 0 0 - 0 0 0 0 - 0 0 0 0 - 0 0 0 0 - 0 0 0 0 0 0 0 0 0 0 0 0 "   C u s t o m M a p I d = " 0 0 0 0 0 0 0 0 - 0 0 0 0 - 0 0 0 0 - 0 0 0 0 - 0 0 0 0 0 0 0 0 0 0 0 0 "   S c e n e I d = " e d f 8 6 2 b 9 - 3 0 0 b - 4 d e c - 8 f f c - 5 a 8 0 e f d 4 8 a a 8 " > < T r a n s i t i o n > M o v e T o < / T r a n s i t i o n > < E f f e c t > S t a t i o n < / E f f e c t > < T h e m e > B i n g R o a d < / T h e m e > < T h e m e W i t h L a b e l > f a l s e < / T h e m e W i t h L a b e l > < F l a t M o d e E n a b l e d > t r u e < / F l a t M o d e E n a b l e d > < D u r a t i o n > 1 0 0 0 0 0 0 0 0 < / D u r a t i o n > < T r a n s i t i o n D u r a t i o n > 3 0 0 0 0 0 0 0 < / T r a n s i t i o n D u r a t i o n > < S p e e d > 0 . 5 < / S p e e d > < F r a m e > < C a m e r a > < L a t i t u d e > 4 0 . 5 4 2 7 3 2 3 8 2 4 9 8 4 5 7 < / L a t i t u d e > < L o n g i t u d e > - 9 8 . 2 4 7 7 1 3 0 5 7 1 4 6 8 6 8 < / L o n g i t u d e > < R o t a t i o n > 0 < / R o t a t i o n > < P i v o t A n g l e > 0 < / P i v o t A n g l e > < D i s t a n c e > 0 . 7 7 5 7 9 3 0 0 6 5 3 5 8 4 6 2 6 < / D i s t a n c e > < / C a m e r a > < I m a g e > i V B O R w 0 K G g o A A A A N S U h E U g A A A N Q A A A B 1 C A Y A A A A 2 n s 9 T A A A A A X N S R 0 I A r s 4 c 6 Q A A A A R n Q U 1 B A A C x j w v 8 Y Q U A A A A J c E h Z c w A A A m I A A A J i A W y J d J c A A J H K S U R B V H h e 7 f 0 H k K T Z c h 6 G f u W 9 7 a q u a u 9 7 e v z M z s z u z s 7 6 v R c X l 6 C B Q M E I B E m Q k h h U U P H e 0 2 N Q d O C j k Y Q n Q Y + k G A R E 0 Y V A U B Q N Q M E Q F 8 C 9 6 8 f 7 H d 8 9 7 X 1 5 7 / 3 L P H / 9 X X 9 V V 5 u Z 3 Q W W E f p 2 a 7 r s b 8 4 5 m f l l n j x 5 V M l 4 u A F C O K N G r 6 3 O T 3 e w l X m E c H o Q X v s G v M Y z M G j F V 3 d Q r Q F a j f S 8 U q p A Z 9 B J L 5 q o F O k 9 o w 7 L M Q 3 G e 2 p Y S 2 g w 4 q I f E V b p + S g 9 T 6 4 W 4 B g x Q q V S 4 X F A h w l D B m a 3 E f V 6 H a n 1 H J L b K o y 9 Y U U D d T y 8 s o b / 6 u M Q S t U 6 f t y V w f / j Z 9 + C p c c s j q d E v K C G 2 9 R + L 0 r M L y x i e m q y + e p g b K f V 6 L d L x y s X K t C b p P v 8 Y k u H s w M V 8 f x F s L k d x G C / v / m q H R / N G / C t 6 Z J 4 n i l J b f L G a F m 8 V q J C l / N g O w O N q g 6 v 1 Y 0 h h 9 S u x V o W y 1 u z s L v 1 4 r V R a 4 P H O I 5 o X g 2 P u S 6 O P 9 Z T x Q T 1 R y c K F R W o a W E z N K i 9 g Q b 9 c 2 N V j 0 l v l d 6 j / m 5 s I 1 0 O w W 0 c Q a b Q A 5 + 9 h i L 9 x q h r i N + a 6 K 8 S 6 9 T H w 8 3 + l i F / Y z u p w Y B z 9 z U c h G i W 7 s M q 9 c X V Z Q O 1 T Q F q t V q 8 r t R U 0 G n a r y G c 1 d D 7 1 O Z 0 v t d G p H a s N 1 R Q q 6 T v 8 T 3 S 0 B P Y S t E 1 N d u R 2 z e e U 1 P 7 6 3 G 6 v y L 6 g t v t W V C H 4 / 6 9 + 1 w t n z 5 P D d K J A d s p 2 M 1 R 8 b x c C 4 q / S r A w P Q 0 X x H O N r i l Z C m g N W t G A L E y M K F 1 g j e + O Y I 4 k k N 0 u w z l q E s L E O N l X g c F p F M + 5 k e q + u B C m p 5 e f I 7 g W w p m 3 x v C L f 2 p G f P 7 j 5 y 9 A 2 z A j H 6 g h t 1 0 V 7 8 l g Y e K G 2 g v V W u v 7 2 b I K G 9 S Q n Z C G l I T 5 M C m F R E o 8 Z 2 E q R q T P + m h A 7 Q V W A H t B V k L d I A s T g x W D 0 9 h A j j q z E z o a Q 3 p t k T q 9 d 0 e Y 6 o 0 a C Z g O / O 1 6 Q z p J j 3 E M l 5 c M S J J A x e h 4 f P x u w s R g g d i k t n i 8 r c P n 9 B t W e t O 9 V V K 0 V a j U C S F M D L 3 a i N 7 m v e 8 l T D W 6 / U 5 h Y v C 1 8 a B 8 G W F a j W t 2 h I n x 5 n g J s V y r b V i Y H t G 1 K + G 1 1 o S Q O G l M P A t J n 7 E w L U S 0 4 n m 9 e d n h T E u Y y i S Y l x e N Q p h 4 T P I x x k m Y + E z 7 C R N D / b B 5 A Y l C q 5 f v b U r a j T H h m h a C Z T P 4 m u 9 I j Z U s S l r h i E e y E L G F B B r y 1 R E y o Z w Q F L 6 I z G Y Z + R R Z o n B 4 R 0 X 1 T t t h 7 W + d h y E G B B 2 2 X J U a q V B L Y X 5 x D o 5 X i v C P S B r 9 3 L g T 9 / / 7 N + C f 8 E D f Q 4 P A r 8 F c n Q Q r W E N 8 J Y V c J C + + V 6 X z J I t 1 p I s q M Z C 2 0 x p c W d a j R u + X y i 2 B s u o b O w N y J S 4 1 c i f e n S x h 3 O V o v q J B 5 F U h 8 i w J P 1 l 0 1 u g v C o v F 0 n y 2 P 4 b p u t g 6 6 r t c F m v j C L E H J c q 1 P C m H D a E M 1 C r p n r g H 3 p 4 o Y d J T R Q 8 N K t b C e 4 H b x k c D 1 m q s C 8 s 7 7 q 7 B a 6 H f Z B 5 T G 6 4 i U 3 S J 7 2 3 n F v E 0 l E e 2 K e i y M A W o j X k I 3 N v Q i 3 6 U w f 3 a a L Q a S u 7 f F 8 G d d Q M q X X 7 X Y 5 H O L e M U W R N G q j k + V 2 J S 4 / H 4 l q + J x 8 Q U W V 2 G / F 6 v r U Y C q 8 X D b T 3 0 J J h 8 1 I u j J f H + Y X C X 7 p n v W 2 0 3 1 P E F C d D x v j I 1 k H R 0 3 Y 7 d k i C J R Q t 8 E U 5 q d E a S B i v D e 6 S H t J g K 5 X w J + V A N q c 0 s U h s Z V K k D b Y N 0 k S o r h k + 7 o d G 3 O j R A W k E h g z Q I p M / 0 R C 3 D Z N p d h t O Y n p x B P W l H p L C I Q j W N e G l N f M c y U B O m m h / n B s u o O L V w j z m g t + q Q X M 4 K D e 4 0 q m E 1 1 M R A 6 i e N + t Z 4 m T Q 4 W U e z S R y j E 2 P u K j V 8 B V v p D P J l N a 4 T 3 W H l 0 Q 3 e Y 0 5 E 5 5 N I L q Y Q i L e 3 F 4 N I R f P Z b m t l N E p W W G k F u 4 H v z U y D 9 f O l d s X D k N u N N a 8 M p n c G f V 4 o M r / 5 q H j v w b b 4 I 8 A d L g + W T m y l 1 F i M a m E n u s e 0 P E C C z A I m I 5 Q a g V m f o W d k X a x H y D p H s E 4 0 a i v Z u k + 2 2 D Q E c G 6 o T N Z 1 j S y X Z N W 5 X 1 W q 1 v f O U n 8 d B k x m q n W V U B 4 X h k k p k L W U w U I q I 0 q 0 r h O O 5 v h k y 8 J t 9 S r 9 f s p T w R L f I 1 n 9 T r C Q s Y U 6 3 V 9 G i c 7 H M N E 4 l J 5 1 R 6 R 5 3 o / m j U Q J 1 U K Y V U 9 W Y g 1 W 2 E y R a g 0 1 h p x V Y T q 1 d P + s f b U k X D W 2 H G i p y W R p C 0 7 D Q P O V 1 L n c k N J z 0 k b 0 u 2 q p C o O Z i H c H W H P Y j T X E i q t Q 1 S Z I w 7 Q P N h l 1 a k j 1 j m A 3 E M r N w 2 c 5 0 n w t g S 0 i C z E j T T f E y i F P F M 5 M V i c d K p D w N G D p 3 e 1 j z T 6 f x 9 E j 0 8 1 X B 6 N S q O 5 Q V Y b W Q K 3 B d J Y a j Q f v k w + X M P 3 2 M G r 5 G m o F a i e 6 J K 2 5 B q N D u n 8 W K K W A s X 8 o 8 / 6 D U K F 7 / J z o B 1 u B S 2 P t A 5 H 9 o Q + m i C L S f c p K b y v 3 C J l E G T O D 5 8 X r G r W j p t m O s r + Q J s v C t O v 1 p k 9 x m w T t B F E Z F l 4 l l s j 3 9 d q 2 E C 0 k S R B L i G f 7 a N D 1 o M e s k Z Q B + S J 8 P A b 7 G I w 6 X a / N W K X x 0 N 3 a H x Y l o p E G u p 6 n 5 E P 6 S V A 7 x 0 m u E o d F 5 9 6 3 L d N i r L V + t 8 4 M h C 5 z 2 N U S T E l h t t q I c W P V Q G 1 T 2 r m 3 b m D / c M B R F 7 9 T + m T q Q Z J K / k B N v 6 6 Q S n p A j j Y 3 P D u b L F T i Z E 3 L I U M p T A w 2 9 T J Y G 6 1 c j + 8 S J v b R I o V l 8 h + k z v c Q t 3 e S k 6 w E d 7 Q M F i Y W 1 B B Z M b 4 G s 9 6 F J 8 + e S h 8 2 k d 1 q + R s s T A w W J u 5 c q 9 c k h C m 9 K V F A R q k L Z W i Q A s h U J D 9 R B g t q P i g F R U q Z M r R G L d Y r J R j t B v H Q E g d L r K a R X s 8 j t Z a F 0 2 9 F t V i G y W U k G q u F t U 9 L w q Q X v y 0 k S k h v F M h q V 4 V g M m S f 8 T B o k J J j s J / C Y N o q g + + V D 8 X t e W t N J + 4 v n j 5 D / p I X V 1 f 0 u L 3 O 1 K t B V J B 8 3 Z B 2 Z 4 D w 9 z j A 9 N m i A c / J l y C j 3 B W D N C 7 Y b 6 r V J e H o s Y X p T J K L w O d U 3 g Y H M v i h I w o Q S O 9 W p J 1 Q s O 4 2 F C p q Y U F Z m D i Q c J x 8 m E 5 h q p A P 3 O k j s 4 V h K N / m + 2 Y L x + D x x 6 + V w s R g t h X K 0 D k V P 2 S q N 0 t + 8 3 5 g / z B R U I n f y c L E U G 2 H 5 h t m n V O 8 u L v B w q R C D z l h X h r s Z m q g G l 2 E 4 P C K E 2 5 m H 8 K q P b t D + 9 r R w P L d I M b O + 0 W j H w T W E D K P Z Q G S L V 0 L f G L p z W q 1 B q 3 C o 8 + S v 2 T 1 7 r Z A D K Y s f c 3 I X C l K w 4 C c 4 I 2 s H i N k g e c X F 4 l K 7 o 7 y l X M V V M m M m 3 3 d N R 6 D / T K m k i + D W r 2 C c o Q G s 0 c D N X P P Q 4 K j p A w 5 u C O D f R g r 9 R G D L U a 2 E k G q F M B 2 w I I L U + P U a m r c 3 d Q J P 9 F P b W H X s z Y X X x d K h w V i m 6 g e O + E 9 5 g b i e R V G 6 R w W G s z b N M g c x i S e B m 2 Y 8 Y W E Y A 3 a T o v f L s f 4 Y R Q U 7 y A n / W W x k d Q K t i R b 1 U 4 w / T d p 7 T s W q v v Y k W g u U 9 A r S w a 8 R b 5 k N 7 C g K T w R 4 f p Y m w p 6 P 1 S p 3 d h A K K F m Y a o 3 q o L e 8 Q U x J V u O 6 k j 6 1 H i 0 R Z y b h K l K Q i a D h Y n R X Z i A + S s B j J / v a x M m 7 r B u W K G B w s L 0 O C D 1 8 k M y 7 0 p k h G P Z + q 0 s T F v Z x + I v C 1 N d S f Q V Y G E K 0 q C I 5 N T I m F X Y n N 1 G L 3 K o V + p o k B Q X k i V E 5 5 K I L 2 T J 0 p X F c f Q W 3 b 7 C x L A b 9 v 9 8 P 2 j U O p h 8 k q W o 5 y U / a j / U 6 T q r 5 T q G b R X x U I K D F W Z 9 6 z 1 u b 4 P a K p 7 b D A l 6 p c Z c W I v z g x X M k O / B / c U R P I 6 U S d 9 p C E H j v i E D T L 4 Q W Q N / V T j x C + R n c G R z O + V C v m S k e / b v C B N j N W E U f h A z E 6 b Y D J 4 S a W n 5 7 n 3 y I m B h Y n Q T J g Y L k x L d h I k h s y A W J g 6 D d 4 N S m P j K L Y c Q J g Y L U 6 e P L c 4 Q z D 3 H f D S L V 6 j x p 5 v R D 2 5 Y b j S e B 9 E q T J q M W G G l + U y C L D Q m x 2 5 T e X t d E t B O j J E 2 3 M w + I g 1 T w 3 b u M R J 5 6 T u B 3 D P x 1 9 Y U 2 k q t 3 X f o t 5 5 o P p O s S i I l f Y + D H C s 0 Y B J J o n G h P P S R J L S h D N R b M Q y f H I T J a Y B a x 9 q s I Z 5 7 Z p x w T 1 l h H d A f 2 m J w x 7 3 o c M k S p Z Q V E Y P 9 P r W 5 i E w 4 K 3 x N 9 s + K 4 T q S K z l B J W u k 3 e r 0 U J O 2 0 e p b D 3 4 v u Z p H O a 6 G P l d A o 0 k D Z e g 1 T W v d f J s D M U 8 3 p B f F K A l Q N A F P v o j o M i m R s E S F r c Q g J z x V n C O n n S 0 h + 1 I c 6 W P / a s p T E x F O J R 1 i V 4 C M g h B A B i t i B g c y 5 M H P p J 6 1 / m G Q L U e a z 3 a D r c 6 X w X x E J / r r E Y 1 h p n 6 u D h e D 5 6 h k F J t M c I E U S Z C s 9 m E h s y s G W 0 P V 5 4 8 T D a / j g b B S a m j Q Z z u O j + d N M J D 0 s Z B w y J W b K E + a U q c m O s Q + S j m M U j 0 r J g z l y T T W f j 5 D U Q x Y j U Y h 8 o R s N U Y U s a f 5 a j e 4 3 U r V L K 4 u 9 7 T N w y j B A Y B y n J 7 o y j C Q H y P e I 2 e f / R P 7 k A m L s y n 4 L O Q 3 + X V t k c R O B P N z C C z n c P L 4 S a E U f O b 2 Q E c 3 1 B o V M b 8 j g 5 U N T / K 9 C D h Y I 0 c x l X g S 1 N I g 3 n 2 s a o N 8 N 9 X u 6 J 6 M T L w E s 0 2 L S l K N Q i Y n 3 u M B X a o W U V C l U T S P I 0 J W r K L W 4 l 3 q Q 1 l h c O S S H f 4 p s l q 5 7 S y O H D W J a R K O g P E 8 D Q s S G 3 3 2 2 d i C c d 9 0 W g m O a s m 4 N F Z q m 4 M S P h D 1 F Y + T T i r 1 I g j R t d u M 0 n H 2 a + / O o E S Q l K p f E e r m e 5 k N S o E N n p / c K x b E 0 W p l x P R F I C u c K 8 s G q O Y 2 r j S q 9 a L 0 D o F N O x + c 4 + o T P R U s x X R i L s J p q o n J M B 7 w h V q a p H s D b u M J W O i G W Q v w P E 9 u d h l T r 4 0 I p 5 7 / k 2 + U J y Y t T a 7 f D T n q P O b t j B o J t q Y Z I e K w u 5 o G s m 3 Q i P R 6 C f Z h A 8 p l G t w k 2 N l g A W a v X m R n S F E 0 c h C p P T J b e R K w / e d 5 F p d X M D k + 1 n z 1 H x / K + S r 0 Z q m N u i E c j S K n 8 W G T a B g H l o 6 Q 8 B S r K k H 7 O N T t o o H j s 0 l z a P V 8 B c V 4 D Q W H E V Z T m Q a k m f q 9 Y / B 2 C B Q H i l j 4 m O 5 8 a 7 o 1 d g 6 D 7 e w T o V j 8 F i m s f x D Y T 2 S F b a D b 5 X 7 O l K P k C / Y 2 P 9 0 t U A y e 5 + K p F 4 Y y m 2 c 9 o R X J B a 8 0 6 W q v t S Y i g Q 5 q D 3 4 t T + y + C D a o P X n + i q c j u E 3 V b i N p 6 N o r Q p B 6 z a e R L a p E D P 8 D a q h y X b p Q 9 k N Y m M z r y 3 j w 2 R P k K 3 H o y R I x D 2 e w f 5 J 6 9 B y T F 4 Z F S D 0 T y I u b T K z y v A V z 0 t 3 C F C 4 s I J q p Y 3 u t s C N M D H L z 6 L w S H W n Q + V m Y N o I V y M p 9 f W M N G h o l j k H L j j A 9 C 7 I m J 5 E i y b b 0 m Y T v o Q S n k S h R q b R 8 D 7 Y + l b q U 7 X E Y F M k Z l s H W e S + w x f + 6 k N m U L N J e W F 1 Z w e / + x r 9 B o V z F x d G y S J H i D n 9 K Q s D + F H f 8 P P U n C 1 t e Y y B F Z Y T P Q d c c b m D E 0 i 4 g 7 H h 3 I p C p 4 L 3 J I g n o 7 n 5 l y t 3 p D i j B g n R Y Y W J w 0 I W F K Z J V U w + r 2 4 R p L 7 D Q y G B h y j X 9 P I 7 w m d j q 0 m V z G z B d W y U h 4 7 A 3 + 9 s M 6 b V 4 e i g M O X l + s y T S m k b d Z A x e + + N / 4 2 + x l P K J X a Y G d H T x L K 0 8 + e U h y z T q 5 I l O S R t V H C 7 4 6 G J r c S v K d G N 6 s u c P f + c p 7 D S I R 0 7 3 E z X Q k F X J Q l X T w + Q i f 8 V W J c c / D Y v X x M N d X A B b r 8 h 8 H C V V B n 2 u X t i c O k T p t b n H h F K m h O h K l l q A J 4 j L c A x J T r b D q i G a J 2 l k t 9 u N Y C g A q 9 U m X v N x e x X p K G o S q l y w D D 3 R I R l 8 Z i V t i c Z i 8 H o k C s o T j k o 6 d x C 0 6 l Z I m D s k x B 1 N x + 6 k N s q J z K 8 a W r U Z G u q r v X D 9 3 j w G z v w o J k x b u B / u E d f J g 4 S F i T P E 7 m 3 o c L J P E n h O H W K w V j c 7 N V C T l H E f F e J F 6 M z k g / B t K N q O 4 b d x 9 s k a J j 1 S / y j B Y 6 h Y T R E N l C L H n X j R d m E r y g x I r + E s m o 4 L I c h z g U o w V W T q J 0 d A l X 3 D b I u / L v + E g 3 B s q e R c T a Z 9 7 O p I U 0 Y v D t W v 3 U y L s 3 K Y s I e c N j 4 R n 5 T N o I x y V I M g a b h / / k t / F / a e Q W i z c d g d J r I k Z Z g d z T N X D G j Q j y v k W 7 F 1 4 o F d I y n U q y 0 o l 2 i A G / Q o l v I w G o z k i N M x k Y H J T F y 8 R o K h T g u t I W 5 S 3 K g K V X L U D R p J a B i 1 O v s g 5 J h r 8 t D U L T s N y R Z K C Q 4 4 q E j j 5 F I F 2 F z d q V + x W I D R 2 D 1 b 4 s u i T r y T r / M g l M t l 6 P Q t H 6 l S o d d a E m y 5 p / d B K p m G z W 4 V 7 d w N w Y w K p 9 / 7 k 1 h 8 8 C m + 8 6 2 3 M O b m z A f y j 8 m P Y M H i c c k U n Y M W j K s r B k H d R Q h c 1 S D f j a 0 v t d N m A V q 7 G p a e 3 f N K 7 B O m l 0 r I l h v w D u l h s E l K S f j i h 5 j U Z Y v A q V t K y N f 2 I n i R S f J O f L G t x 9 n + w 2 V t M L Z T W v Q 7 W s y D q S 9 b t z 5 7 6 7 0 d g Z L B K R p s n X i A 8 + D O E A V U p 7 L I W 2 y 4 t 0 Y m 8 e l V f P D e 2 z C s b W H k n A 8 Z 1 b r 4 n a 0 x L P 7 K r 2 V Y G 0 N 0 G B I u l J B X h c h o c 8 I s d 6 Q K m d Q w v P Y c s k T B N P o k f U L C h i L 9 p h / p x h Y c q h F x D J 6 U k 2 f x + f j m h h 8 a y I O x v V M Y D R r Q a 9 c z G H m j J Z D f F H C 0 i b N P G F 2 C p 2 K g d g t e K F H M F m G w k A O 8 h / B x W 5 N N x z / 7 5 / 8 C f + b P / I z w O R m h L C e + a v H K U A X P w x p c H G k P x S v b m U P n P E f 1 z k S Z q H s O z l E L I i Q E 8 o q E 1 F Y G N b e D j q M V k 5 z h 1 T K O 9 h F 7 I c V X L V a h 0 l e J u U g W r J v w v A i U b c b J z D z H u E Z + C 7 s S / b Y y R t x S E E U E R 5 p N w k k C n E Y l g 4 M T + w V y m Y E x D T 7 q O 5 i q 8 7 k 4 P U 8 x J b q D X a J 9 e 9 2 A T x Z 4 O Y V 0 b S x c V p 8 F c f K H Z q / / B t 5 / 5 0 3 h 3 M W a M + Z a M J 1 T o 6 j i E N x u 5 F Q B 8 Z e F y t z w w U L C w A E L / g 0 3 c k E V I c 0 s R f Z y p B Y l a q h q S 3 W S E z p Z E E 3 w 0 2 / C 4 r W E 7 t q p U J D y y L q B M 6 9 f F C q y P A c 9 D g N 5 Y O y F g 4 S J o T f p k c t 2 9 6 P y q q B Q X A X q o T / 7 Z / 4 k E o k E f u 3 X f x 0 f f f Q p 3 I Y S l u / + J v 7 l / / k b K G W j w s o z K r U S U Z 8 Q t j M r m I 1 E E C 0 u Y 8 p T F c L E Q s X J G m x 5 Z G E q Z c t I V X Q i i s c B p 9 k g j Q e j G V c T R t x I W X C n 5 M D t T A + K R O H L e Q 7 D 1 9 q y W m S f 5 r C Q 2 4 z D 3 x x 5 5 H A + B 8 f 4 K O t J n Q g M d G a 7 K 4 W J 0 S l M n F n C 1 8 9 N 8 N F z g 4 h + 7 k j j P h D f X W n / r j z N w 9 D 8 x H / x V / 9 W 8 / k O m B J 9 7 7 d / G z n T N M a 9 0 g 8 r A R r O / h F Y T U S n q n r 4 + 4 x w G e u o q L N C U O q q i h A O t l R l l T S Y 2 Y o w J d P D L k 5 P 3 y a R K A s h X A 5 7 i L u C 9 K g D J X V M f B 8 N L a y q X n E c D h Y Y V R I P 5 9 9 y g 2 V V m / R b o p Y 0 e I s q E m m V m T 7 j A d j e e K w N s i T H z m H + r n j Z B t l v U I I F g s V 8 T 8 Z F H z D B 3 A v z U b 1 I k e n G 6 T s R J 4 H m + 9 n / W 3 u D g y + 8 X K Y b t a y o s k L x c H / o V U S N L S l M H O 1 D j 9 t D v k 0 G J 4 6 f w 9 B 0 P y k z H T 7 6 w Q / g H t I h X t h E n p w V H d F p j v 7 o t Z w t 4 R Z a 3 m N p w O T Q i 8 n v E v m 1 8 X A d z w p m 5 N V G b J B i 3 Q 8 j v S o Y D O x j q q A n H z i 1 T l T b o R N + n P L e 5 0 I x e K z d M 1 6 U C J K / q r R 0 g 8 6 a o F u B t L b l R 3 d p V A 6 o d a Y v c U A t n t f g a V A n g k v H / F X E c m p h p d 3 m v f u Z f 8 N z c b x G j G l 0 u s D B O a 8 I n D B 2 U T 4 Z H A 6 9 8 r y E h 7 e v w u L s h b t / A g u 3 f x d n P v g T m O 6 t i J n 0 y c I i R k 8 N U i f m i G Q k h P A w y n k / 9 O Y g C Z I Z h o a H 3 m m / G Y Z k o s l X U u W J 5 M X o t 9 J l s E D e 3 d J g q n 8 Z d t U w D 3 H x P i O j 2 i B S 6 I a u Y U G 4 E o R J T 7 4 Z C W s Z a a K J n J 2 h E X S P 8 f j 7 c z j 5 n R k h U D y b 3 x l p F A K k G J C y h V G + 1 4 n 9 r J D 8 u 8 M I l I x u l O + w Y G o l U 7 l O 5 M h K c R t p G i Y U 1 M G d f j E 2 e o h X W H Z o e a F Q w q / 9 q z s k o F q 8 9 8 N D s N r M K F X M K G R J O d Z P 4 M L I 7 v v l h N x 6 r Y r t 1 c e I r D 3 D i T f / O P m C 3 b M + u B l E 8 m 4 T E b J 8 t u w Y j B 6 p f Z g K r s Z V w s 0 4 y O / i s L + x Y 4 F r r L g G l 2 G I B r l W B N A Y n I h w s r / y Q n N g j w N a n O i r i h A 7 X 3 T n a o u 9 o E z 9 Y m y S N d 9 X o B g Z r N M g J u 1 W N J L 0 a r E S 0 x H P L I t Z a M v i E o 6 9 N 7 T L b 5 K s A j d a A 5 r S C G m 8 u s i C Y B 4 r T 7 p t k V Y Z k F f B k k D q a Q D I e B o t Y L w n j 6 o 6 t + O b y S i p 0 m K w V J D D k 4 A J 0 / 0 S p W T w d + U s q f X b a Q y / 2 p 6 e s h 8 O I 1 A c / Z I T I c v E 6 3 l 9 D l u t a I F s L n W 2 h 7 Q k C 9 Q T X p h G n X p r 1 U D 8 v i p W t n Y T s f 0 E a j 6 m w S C 1 D 3 9 F O a 0 g I x g K w e 9 r r V G T I Q v P J / M m c t a B 8 1 M L 4 r U M Q 8 N B Q m W j f t 0 U A 1 5 X c 4 i U p c 3 N E J 5 s p r A 9 e x 0 / 9 Z M / h d / 4 9 d 9 E p U H W R F 3 H d 3 7 4 h + G 0 W x D K G 3 D j K b G H W g V H J w c Q J g 2 d S S e Q C C 5 i e P p C 8 w z t 6 J y o j y 8 m 4 Z 7 s H g F U g q c 6 e A n O Q V g k i x k t G v D 6 c N M f b D a 0 N A a l 5 z e J z r 3 e Z d X z 1 4 E 9 B e r 9 q S I N 9 I S g W F q y N N y z b E V S t T U 4 1 K P 4 f M W A o a 0 Q J t 5 y i k 5 k O q Y E B x 8 s j f 6 2 B M L F G A 0 8 T V 1 E S h 7 S o D v T X 6 Y b l 8 L O y V I Y T k P v z r H 4 9 3 U 0 Q 7 t N z V p C k m y Q i S x i h s x 0 g d h J + 6 W z 9 S L S K J 5 3 s x T 8 b X 6 H M 5 0 7 F + 2 p u A f 4 D v c Q q E / J r x y k 6 + Y M g / 2 Q K q j g 6 A h p z 5 P j b q D 7 5 n k K v g K O h j L 2 E y h u B 7 4 k z h K Y 8 E h C o s T 9 j 5 7 h l W 8 d a 7 5 q g X / H m S 4 M H s w c 5 G F 6 L A W C J H C / 5 F T b u D c / j o t j V Z R 1 6 y i T T 2 S D j 9 p F v v + G Y A T W x i A C m T n M b Y w j n i n i D 5 2 x 4 v r a 7 u j p x s I X s H n 6 4 X T t F v I R d 0 1 E D b f J F z a p y r g 0 1 b r x h 4 E Y B h w e e D p o F r 9 q 7 7 3 u 4 K j q r T W j m G 8 T O M y P X g C H j T x u Z h 6 i x z y y h 0 d P 4 M A E e U m S M D X B + p g n V T n l n 0 1 B I S 9 N 3 N Z U 7 V r I 0 h i g b 6 o R I 6 s k C x N H U S Z 7 q h h w k g N P g / Z M f 5 U a T R I m n m u w a z 2 I r E d E R z N Y m N I h 6 b c 8 I C Q r 2 K D r 0 c F Y d y N X 2 H + C j 4 V p / n L L c r L f I r e L v F q f u T B H j V b J G v A g 7 x Q m H g R 8 B d w W N k M d y e L B H K J T m B j j 7 g q 2 0 1 I Q p 3 F I n s f t x / f Q T Z g Y F k N 3 6 8 u / Y 0 G S L Q N H T m V h 4 u g p o 0 y K S U 3 t e G 5 6 e Y f 7 Z 8 k v a g k T 9 R c J o q 4 y Q o r E h G e B s 6 j k I k J Y u g k T Y 2 j q L K x W J x 5 8 + n 8 S m 2 k t m T H q M 4 h n 0 0 K Y G I P V D e Q q T Z + Z c L q v Z 0 e Y 5 C A J Q z m G u R 7 G f t g R p i Z u k U W 6 I Q I H R O e 2 p T n U l 8 U T o p D s K x 0 E T o w w a Z z U r v u A k y B L S F H j S h f M g 3 0 j N C 4 m C F k I z B Y H g s s h 4 u r t 8 x S c E 1 h t V M S 8 l o x M l 8 g O v 1 P I F V D O 5 k U i q L 2 / F 9 G F A g I 3 a w g + L K C v V 1 p 3 F U / 6 i V 7 R M V U S D W U h 7 N 0 / u 0 j A 5 F Q j v h X D W l x D j m b r W v j 3 D A 5 O c N S I l y x w o 3 M B k E h W J Y S P h U k I H v X x u c G S W A K g n G / o B n Z + l Y N C R o G o 4 b S X 1 9 h I e X R P i L N z R x 8 E p f / Y C Z 3 G j G R q 7 0 g m g 5 V Q m i i 7 h q g b g 7 N Q G D W y E h b y O W U 6 z X 9 H b K 0 l / o z P F p y 4 u q w X G p q h c R x c 1 E a r M + D M e z + N S q m A 5 c d X 6 J 0 G i m W i l 2 V p 6 T x D V 9 a j 3 G h X w D J Y g Z S 7 Z K 1 w c Z m 9 w C F 0 B m f z 8 M D n o M J r J G B T X o k C c r 9 + s a k T k b n 9 M l u U W I y 2 B I h X 4 b 5 I j t + + A r V E d M P Q s C G P o O g c N f Q Y c k g H f 3 u 8 Q I 2 c g H + 8 F 8 t P l p G + I 9 U 3 0 J B G Z J h q Q + K v j G 5 p K s l w C u V c F W a 7 Z A U N 2 h p G J y c w / d o Y + k / b k S p v Y O 1 j o i z P 1 2 m g q p B M u 8 X 3 G B r S s A e h k F Q h U r W j p 0 I U s V g V 9 7 E X O J u A f S C v t S H S r 2 Q r x s L H V o f / c l R p P 8 h 1 C j p h o y b p I S Y 6 4 6 u S F V A J B 5 h 9 r C + D K v H W a r V 1 P k E R x a N G D 3 6 / L u i a F Q N Y C g w R b e b g U E M I D 1 O + v c A D m g M P S r 3 Q q G S b z 9 p x Z q A i g g 6 c a a C E z d G D s R N v Y v X Z T e Q y i e a 7 E p 6 Z h l D b k h R w p b n 4 T w l d M x O l i 1 4 S 4 O g v Z + 7 z P B p j O y a d m 5 M R e O J a n k f z U D 8 y O B q X K p C K p / 7 l C k 7 d r A 0 v M G T w G j E O p 0 9 6 2 u + n M y Q v g 2 m e E h x S 3 9 O H k r G T / K j 4 F o d T A 9 c j O P I e d 5 K k C R n J m z 6 o 7 S n Y j / H k 7 C C W Y 5 x g 2 3 2 Q z X 0 a x O R b 3 r Y F g z w I + D R M W x j y c b e W E 2 g E L f C e V I k Z e R s d m 1 E i 1 1 o O 0 T P 4 d w Z B U y 3 I J X O w O F t m j A M K i Z U U d C b 6 f f 8 h z N t L 4 k W i f B n y t 7 r V N z g M Y l t J N E h z e t y S k m F h k s H L c Z w W D 9 H L G r 5 Y 7 c O J k X U i 7 m 7 h h 3 Z C b m N T g / q C / F M W J g l S T + y F 9 y f L 4 F X V r e 9 3 R 7 G Y w / y d 3 8 H x i 3 + M 3 A W J h r 1 m T s M 2 2 P o d J 1 u b N C 0 K y y u K O W J W b m z i q K e v z Y / J 1 + I w a 9 w i P Y j z E 3 d h n 6 Z n a 8 b t z V k h S n D u n x w l D N J 3 e D H m Y c A C J a 8 T Y 2 F S J 2 M H C x R X y x H O d P N b t V p N L H F n Y W C w 4 y p B + o I Z f V j 6 V P p c 5 O 2 t R u E Z 6 c E 6 0 W Z 1 b A t O t w N 2 v 7 1 r u o h 0 r I Y I Q j C k y W L p u C W y M P G H W t T V G W i N Z v S f M A v f j S 2 i u d E r U p l K K t a G 5 O d l P G K O x m A l T U s D L Y d W w M S K Y e S 2 K 2 h o K r D 6 D p 7 7 O A y e 3 H x C D j 1 Z g 4 E 6 3 I M u N G r k H R 4 i G e y Q 7 t S e C A S D 6 P N L 1 a C U A s W T u 5 I V a i C Y r Z J 1 p M F P L c W U T 1 J W 5 M c 2 6 V + F 2 o 3 9 q W p N i y t L F t R i D 6 H p a S 0 m B C f 5 K k L a P L B f G 6 n Q Y K 6 L F Q m H n a R N R r d F q L + n d w j v T x T b 1 p 8 l S u t w G Y Z 3 h c b 5 n v h 6 2 c 9 l a s 6 Q B e r G m h 4 X m z U x 2 G 1 4 H L O L u S V e 2 j 9 O F o Y r X X F x n k 7 c p t + 9 2 v w d W 0 H W f X J t w b 1 w 0 O e 8 U H a J / P 0 T + u C L W 6 i 1 G 1 m M X G w l R X L A g A V A 1 n Q c K z I 2 X J i 7 s o b p S 0 M v n W f F W E u S 7 + P q n r m 8 + V k d / i N O u P x S C J a p T l a 1 R Q L t Q 2 I j A 8 M Q c / E G v f a L 6 C A 7 2 Q y m i i Y S + u x 6 C a b h G n W X s T n I X h z J Y A r R 5 T w m 3 + h r v i M p H E 7 s j S 4 U k Y k l x X u c X 8 g 1 O 5 R g S 2 Y y O p E v k d J o 1 M l 5 d 9 G g L t K g 4 1 w 4 / k 2 d r L c O a j 1 9 5 l C D V x T z I K x n b a h V N K g Q j d X o d H D 4 9 D C b y f L Q 8 S w D O o V 1 b A g l w / N 0 M r h 9 W L A y h R R 8 R r l I j Q o b C 1 E 8 r 5 N g q j Q i S M H Z 0 x 8 z 7 e O P G 0 R / 6 H 2 e H m A 6 L J f p Y l R J Y W r p Y j n D n K s J H Y Q 6 C d S 9 7 / 9 z X P j u n 8 N 5 Q x z O k X a L q b R E M n i p e 7 n m g E M x 3 x M p L G A 5 f H y n c C U L B v u p L I z y c J O F Z S / w 3 N O I q 0 4 W q 7 s 1 S h J 7 c D Y D T O x 7 8 X Q J 0 0 Y l u K / v 3 c / D X a i K a D e 3 / Y E C x R B C 1 f z W + u 0 8 h l 8 1 C w F i P s 6 d p A z J 6 u G E p m Q m j l + D U V g I z u j l t T j d T 8 P m l r W c X F F W B i 9 Y 5 A I y s q A y C r m y s H p m m 4 H O P Y R g Y h H Z N S 0 0 + R 6 M v m 4 T G Q T 8 f b Z C v I Q j r 9 k U N E d P N L C E K F 0 l W S b 6 V 2 j k F R d s Y 1 o a d C m i i X s v f t w L K z d i G L u 4 + 3 c v Q v n Y Q n H a D P t m h / t F O 5 7 d X I J / 2 A 1 3 v + T 0 p z Z y c H R Z C 1 Z F Q d A 5 B m t 9 K W O l h O 0 v U o i l 0 h g 5 f 0 K s M n B Q H 0 n 9 O i Q t I i T h J l O L M 6 N P Y T D I u Z M S L O i H u t E S I p 4 u u E M W S w m + J 1 e T S n E 2 t 9 O c x P c f 6 q A l R f C G r Q D X q H y t e 9 9 9 K L 8 A n 3 m q + Y q U A r k b Z k O F + r B d g O 9 9 M Y d X z s z Q G G i + c U h w y b C b K 3 q 8 M 9 k e K F F W C 2 a s k 9 I Y d n N 9 w Q Z W r 2 U R I 3 b k r G o k Q V J o g a 6 p R 0 p w h K N f s f B K Z 5 X K K 3 P K 0 B Y 5 e F Z j m T q I K Y V e R I 6 0 9 J c 1 a W A x A o e X B j n 9 h m s W r J O A c I d 1 g l d k y p q A e p A e / L x B m k O 8 0 e Y j 6 f R k X 0 i F S t E p 0 p n m H K x 9 a j i G t e T 8 J r H 1 N E I + E t F C Q w 6 J Y B y 5 2 j g s p p y g h S x I b K V Y 2 N i K 1 n I k / H Y t X e + L 0 7 7 l + + t S E Z o 9 B O f Q A k U P b p M i K X 0 5 C P I i C M 3 H M H J q A K s 3 M q h 5 g 3 D 1 e J E N F 5 C L F s U S f w Z r f V 6 e w k L E m S Q c O e T B q K r r Y K R G V r E z 7 7 G L P p L b n o V v r K e C C X K R B x w Z q P T S Y O P f 6 q g F u b / 1 1 I Z K y 0 5 D g i y J W i y h D 2 R U e G O s i G k v B w q k h 5 R R U M d 2 1 o m 5 a 7 + K x c U n a O S r 6 B / Z O 0 D C s O p a S i u 2 k I O O L F E x X R D V p 5 T o 6 / N Q u 9 O T w z W 9 A F s x Z u a j J C i d k N f 6 y e B 5 y + D s F j R W C 3 y T R u R W M p h 6 x 4 P n V z b J p W l F S A 8 U K K 8 2 C A P 5 L K i V o d V o x B J 3 m c a p j G u i c R l S 6 k 8 L D q 8 V K y T J N r 8 G w S X i 9 G 6 7 i J Y s k 6 T z m h k Z F V V e 0 D A J f A T 5 M / 6 r a h M o G S z M D P 6 M t W l B F Y W a T H c x Z C K r U 0 X o I Z n h a R 2 8 J r s Q m D L i 9 B v 3 j r / A D 5 1 d j c R 8 l i 5 A h 1 q W B p G 1 e 0 9 s P Q 8 h k N W R J d x E O F J C f K 6 E i d d J m D q 5 i Q K H F S g p 3 a p B l I K u 6 C U E K r G V g W f Y C T t R P Y u O f D d 6 z 2 A h S k v C l A l l U Y o T X X R K m p y F i W k c V 0 7 i 6 Y / N a + R b T e o Q j y f h c r b C 2 p x H y e 1 a I 6 v G i o e c V s R D R R h s k r a W + 7 t T o B j s 2 P P q 2 p 6 e V d Q 1 R L u b / S S D 5 x 9 7 P a t 4 4 + w Z H J u c w Y P 7 T + C z 9 C M f z 6 F a I O 1 v I u u l 8 K 1 q F S 5 x k E e p U C Z F T u K s q 8 P i k U q 5 X S O r E t g o Q J P M o U F s K L K 9 j n p e i 2 d z c 3 C 5 n K R 8 2 y 1 Y O 6 j l q b E e b e s P H 4 C 4 m S J K b Y b T b c D j 3 1 v B 0 W 9 J g T E W p o 1 b J T g G t c h m s x 0 t 0 g U b x T 7 J 2 d P r 8 X i j j N l Q 9 5 / I u X h K j F 6 y i B p 2 / d P 9 S M y u C K 7 N 5 X 1 l c O c U i Y r J t G 5 t n Y M S + 1 9 S M t A e b p a D I j y Z / G O / t o R 3 / v o m / G f M w h L J Y M r H s G C Q z t c q C u K a t s L k J + 7 t 3 3 3 O t U c h b N J j 4 I g P R 0 Y N G D 0 9 i u m T P t J K P Y c W m I P A f g m D r f T L g i k I K 7 j Z z z a E O p J h 8 5 G f q 6 0 i k W y 1 V 4 9 N i r h y w E L v q B A V L E O j U Q 4 8 V d P 6 t 7 C Z I S + s 6 T f x Z 0 v P p P r m q m a 9 w E 4 U y K e W 0 H 5 P n H Y m 9 + 3 a j R z M T j O M I 9 P 4 j T u f 4 5 N g H b d z P b g 3 1 8 D V p 9 K G B h F S c q F y A C W P C R n b E i m d o p h e W b o a F 3 O c d k M K U 2 Q p I r Y e o Z C H j k y g 4 U v g 9 G s z q O u z 5 I u S p V z f w v q 6 c m W C D J U o z d x Z o 0 8 G F + u U E V m P 4 b N b S b g H 9 f D 0 W b B 1 p 4 K T P 9 x e P m H o N Q O 2 n g S w u b F 5 s A / F Y + e D q Z Y P x Z i / v I X p t w d o c M Z E Y i x D C m V 3 b + T l 9 Q D i C 0 n 0 H X W h 1 9 s y 4 e x / 8 S A w k 3 V j r A Y X M T 1 0 X D x n K P 0 n h h m 9 R F U M b Q 6 + 9 B 0 V 9 A 0 b L v 6 c l E Z / 5 S + f I Z 6 u R W Q t h r 4 p H 9 l h F m I a e C R a e Q T o O K 0 g Q i c W P 4 3 C N g Q y 6 9 K U w G F B d o a u Q o e V l V U a 4 N L 1 S f 6 U 3 C b N B m T V S J C E k k S q U U c q X 4 P L p h f f 5 / f E r + m f 1 u I 5 6 X j y b b N / y M 8 T 2 1 n M n J 0 g Z S f R n 7 X H A V i 4 m t N Q a 7 6 u m J Y K d D L y q r C I i D K K 5 R z C 6 T U M e 9 r T l 3 i u 5 u T Y E v l H G t F O I v 2 o P o i s e p N Y y A A a K o 6 a B l C r 1 l B N 2 G C 2 m G E 2 t W h z o r Y N L Q k y X / P z 9 Q l R 3 p q X 4 M u Y 9 I W w G J L S k 9 h H 5 m C C O b s A s 3 c I u a p B z A l x U i t b u n F P F f e b f h l H 7 z i c 7 s h t 4 M L Z 9 i y Z b L C I p P V 5 8 1 U 7 / L r j 2 C C S 4 3 b o 2 l w O T k z g i f i D 1 j 8 9 / z S C v h m T W N u 1 + H k c k + + 0 2 p a 7 S 1 D q Z h c / e z J 7 + K A E r 4 f h J Q H f u 5 e B Y 2 M N p h N T O D 6 Z F b Q g H c r D a n b B Z J U c n / X l E G w m L q x C P L 0 3 Q 2 f W I B f Q E o 3 I Y + o S c 2 Z e f i F F 3 k z U w Z x v x n m D b O X i o R x G e m d 2 L I 8 S r C E r V f L h e G U r Q X K g h 8 V f 9 g t i D 7 X w n u Z R x 7 E 7 S X D T k T Q S m 2 l 4 z 9 J 7 N T / K x T K C j / O o l i o Y v e g h C y p x L X 5 / 4 3 4 U B r M W j Y I N u W I U R 9 + V M j W U K U k c g m d L 1 4 k 6 O f l F o p a m x t 6 + F U O Z s d 7 e 8 K 3 U q I M g h 8 j L R I U M 1 M 6 d 4 M G + e i e I i Y v S 9 X P J M G t v a 9 D n E j m s B F d w 4 m i r H F s n C g i T J 8 W V D L d F A C K r 2 h S W n n 1 k F i i G a P s M U T u D A f r m 6 u O H w T I i a Z u o 2 S B P m C r h p f f j q R o 0 x F x 4 2 T 0 r k b k 7 3 y P F d 0 G k N j n N D Y w 6 i Z b S O F / g u o J D J d z d a P l L v C b r q I P o a E e R m k w l L I p 8 c g I A C 7 O K B J / R a 5 1 A f p P 8 H 7 U F v c R A 3 X t Q e y V m Q 1 p M u Y p Y v h 6 B y d f A 0 N F + L F 1 O w D 5 C i q + f 2 k D B z 0 t 1 u n + 1 D e V y C Y s P V w 8 v U J x 1 r i 8 P 4 u L f v t l 8 F / i l t 7 0 Y O t 6 A f 2 C Y G t q I O 9 / / A k d f n Y Z 1 j 6 X n j G q l i v W b O X j f T p H G k 1 b z M t h p 5 o Z g f s + W R O b q S n A H b o c 2 0 O 8 b R L K 2 D o 1 W o i i y J Q t f s W P 8 L S e y d K 0 6 0 q + k q 8 X 7 v L w j H U 6 g U n a h b 9 B K n 7 N Q 9 N P Z t A g t R a g T 1 P B N u O m 8 r a b g V a L B + U 0 M z k i D k s G f 8 s B S 0 k k l O G K o a 9 j 3 E C j + N d 1 t F 4 F 6 G u T a 4 v t r S i V Y o F a / 2 I b e o 8 L A U O v 6 O p G O Z r D 5 M I r x k 2 O k 2 J p v E j L R L L a S W 5 i Z 7 F 5 C j X N K 9 g / W S I m z 3 P a M 5 e V l j I + P i 4 g t l / L u B B t s W Z O / N 1 n C y v U 0 x t 6 w t 0 0 K l 0 t F P L 3 2 a z j 1 z n + 2 U 4 a O x y 1 b k q Z R 3 8 E r m j j c E 6 0 x J l f E k m s f 6 r V G 9 J p 4 W q D V D 7 y K + P F K G W e P t t / X d p L 8 + q g W 0 / 4 G t r 6 Y h 3 9 m C H 1 e o n B 3 O B O l g l I x h f 4 z t p 0 x n Q 6 T L + W 2 0 t h r C R U r h d u 3 7 + L C + X M 0 h g 4 N F Q w 6 N V 6 f d O I f v H 8 C F 8 Y d O P / q E a g z Z u L N E k + 9 8 J 2 z + w o T g 6 n Y + F s O B G / w J K M U 5 s 6 I 7 H I d W a 0 o 0 k n S P g 3 y g Y h C c o e Z G j 3 i L z 8 4 / G u j G + f O Z G E K b 0 o B C 5 5 b Y U g p N 9 L k L Y f v m Z K y c H E y q K m X K y g l h T A x y p B S Y n w T X v g n e 9 q E i c G r R E u R 1 h w O k T c h T P t B 3 + G E t 2 N v z c j z H H K x / c O B W q 5 s R v 9 g P 9 Y 3 F d t r d M D u s e H Y B 2 N o W A q o p v V 4 7 + f v 4 N L f u Y V s g q j i H s L E Y G G q k h 3 i A M V + k O l + b 4 9 E 4 V i Y e I M G M X e l g O y S c F 6 d o E m c J E r g B F 5 5 v Z T e Y M T Z 9 3 8 G s d A K M m l p 9 b d I T u 4 Q J s a D m h s 3 y Z e S w Y t c G X 1 m i b 5 W O d x P b S T 5 b R K 4 P v 0 Z o m 6 L N 9 e I G m / g 1 u 1 Z P P u Q W F A k g D c n y S I + S O H s m 5 P o d W n x / O M w n q 8 8 h k 5 n Q C G X R 3 S + h s 1 Z q e / t Z O a C 2 9 J 9 s y A V C j l c v 3 4 L X r d H 5 K M e K F D c z W y d O J r G + G s / d g L T Y w X 8 4 z 9 7 H E X X K m x H 6 6 g u t K J E e 4 H 9 J R Y 8 S Y D W 4 b 9 Y x e z l Z U E Z 2 T 7 x e 5 y E y x O z 0 g p f 6 d I 4 j U h G U W R C y F B h Y u C k + B 1 / l 4 M S X F m 1 B a 6 q 0 B K I W q 0 9 z F o h 4 W R h k 8 H Z 5 u x j B D I t D Z v J r 4 q / g v L R 5 9 K 1 q s R g + y p x Z q B 0 Y E a 1 E p W q G s U c 7 w 6 h 2 n M n R C V M F h O 0 d r K f e b r r c g 1 / 5 F d W 2 h z v b u C 2 5 n S k 7 p C E X 2 Y R F r u Z / B E u x c w B E v p M X s Z f b w V E e D O H 0 w P k Z 9 L H y m X + / F q 5 Z q q 3 f x J r j z 5 t v p J 8 q c 5 s c u 7 l v N + D h a s B P N g m I d a Y 8 D h I f 9 U 6 K R W o K Y W d y 9 6 5 v S Z f H 8 H I y S F c O H c E / t N O 9 E 9 J Y f u x N 2 2 C K t / 5 c A G 2 8 3 1 4 / y f O I p 6 e h 2 f K g t H X 7 B g 8 K t H 8 R K y I g W F p X P 3 b f / 1 r J E y 3 Y b d a M T 4 1 h v u b + s M E J R p 4 Z y o F b U P i 6 o v X k p i 8 J G U n s A Y T V o O s S Y V I r 8 7 C v L Z 9 Y L B f U S V N x j R O 2 z C h R L 6 T j M D 1 O q Y v j g q h Y L B g s G X a C 5 J f J V 2 u y A A g v r y 8 s o q j Y 6 e x 8 n Q Z Y 8 f H + S 3 x n S z I m S Z L x U K T D g L Z b F G s n 2 K h a 6 i r p C 3 L Y l h o V S a y v C y 0 J C h V f p / e V Z U 4 e Q H 5 R B F O r 0 N U J 2 q Q V q 3 W p I k 9 9 u H Y 3 + P f 8 9 W w x p X e 1 2 J g c E B 0 3 F 7 o R v l 4 5 4 h S l Q s v K h X C / n j 6 / Q 0 c / 8 6 Q O O 9 + 5 1 P i + / H H + K t / T 1 p y 8 + n / + 4 T Y J 4 u 3 5 T n s 7 2 X I m 6 c p S 4 I x f X t / q o x P F u T J X f 6 O 9 D l n N N z f 1 I k a F Y x E M A 2 X v 6 X s G B w G l 3 c Y e X 7 v B z h y 7 o f E c 0 a v t Y F I j v 2 t 5 h t N j B c W k P R M Q P t w H q P f N s O u I 0 v 5 A r e y f C 2 F 8 U s O P P z B M 9 y a u 4 + a v g Y 3 0 T k Z 2 X g O B o c F J u r X a r P O I i c l c + S a 9 / j 6 4 L 1 3 Y C Z l p V a s n D 5 Q o H j S a 9 J D m q b 5 r d n P a Q C / M y q e C 0 e 1 4 a D B b U F m s w J r v w 6 q L q l G L E S G h p O a u E I + E m d 8 S w f j q F G 1 V B c F K 3 l J Q Z l 4 r t p A j j b R N V a g r O x Y 2 G S u n l O F 6 B i S N j M L 7 a l G P B m H 1 l S B 0 W B B m Z x Y u 8 9 B H s A 2 f U 9 q g F z B g F q 6 I v y u F i S B Y 1 j Q 8 u N k K C 2 X J t O L O g m S M t G 2 G 5 h u s k 9 2 0 A B X C h T f I x f F 4 Y F y c b S l z Q + D l T v b G L v Q / 0 I C 5 b / 2 F 1 A k q / G h 5 a / g + N E + m E 0 m 8 X v u j v B a F P F A A U f f 6 O 4 f t o N + o G g z F i a u j 8 4 5 b 6 K g T p 3 6 q J k 1 z t a H 6 S z H f u Q 9 m n n + z D X A 1 r 6 F T x d 5 c z v p m P H w B l z e w b b 7 4 u M o f S 4 R F y B q 9 w 7 R t f h a D m 4 5 6 4 J + E s o 9 3 7 W X m B K b S b W Y i G 5 E I 7 h / b Z Z c l e N w 9 7 R Y V q K 0 i X I 9 h 8 i N O u L D p 3 H a H o G D I x q E l W v k / 1 1 q 7 f r B 4 C a U L 3 X 3 6 O + A x 6 K Y N 6 J f / o k P t 3 H u 5 6 6 J 1 + w c c 0 I q a 2 v b o A 6 F P S g 3 C x N b M q k C k t S o P I g 5 D z C 6 m R C V Z 1 U 1 0 g L G q B A m B u + V K l s u / g 0 / b w m T n y 7 c I K r 7 2 J 0 m W I 0 9 4 n i B 9 T D i W w m i j f 1 N P 8 p O f 0 0 k b O 2 O c n v A Y 7 d V a A s 6 2 B I I z z b z G f c B R 8 P k 6 N t h w D S S E 3 h f G 6 5 g 0 t v u c x w G L E y L V 1 o L 9 Q 5 C M V X G 0 9 6 f x x X 3 X 8 b R Q U m Y 0 p m M G L R 5 o p C + M a 8 Q p s X L 7 X t l d Y c 0 e n 7 z f h i v / N x 1 / O u r z 0 T t v 5 3 t R t W S l e I d I x l y 0 q q M i r V F / e W H U n i s D g / K p d 3 r o n g p B g c 1 G O x f v T N V Q z K a h t E q n T e Y 1 Y i 1 b D x P t R 8 G n X U x C f 3 x D 2 7 i / R 9 / X Q g T W 1 3 O H u d H r h w j W l 2 E U d s H T W R 7 R 5 g Y N b 3 U P q V S e a e / C / W W K 3 K g Q G n V 5 N + Q x u b M 7 3 C 2 O e t O N y 9 l g k t g / 4 g P V U h l d j W U f F J O Z 2 G L J F s b j v B x y L x v o l c 4 z 4 F g Y O c z x s T g E v 0 r N X J n C J 0 D G H x O / n 5 Z l R Z U s t z I Y o A 4 c c 0 Z R z A 2 T + e t C Z + n Y U o S Z Z M E i n d H 4 M L x H I 1 j i O N Q 4 3 W D L F S c / 6 c y 7 u 8 z 8 X Q A Y + X O O p K F V T z 8 3 e e C j 3 c D C 5 I y D M / j i J f I v w w 4 G + G w y I U L 6 J l y w J L X w 9 p r E r X h d f Y i a e v W Q G Z M v u 0 R S u k w + N v / 1 6 L 4 + 8 V y S K z O b q H 9 m G 0 g u c o 9 l Q J N S i g M t y j 6 U i o p V v 0 2 M 7 1 H X V y Y R r J W b z f p o 6 5 u w f W 4 N O B 9 p P x 5 v Z N D d 0 q 8 3 g 8 3 f + s Z / v j P / h B 0 O i 3 i x X V s 5 5 4 0 P 2 m h U i J X J Z l G c E m a z G a 4 e j z I J n N 4 v r S G T E 2 a P t D C z b e F R L 4 z d 6 Q L G g b J S h g b b l F g 5 T d / e h h 3 / 7 s 3 x O t O q D U a 0 V C 8 J k m C S t B C 9 r V Y u F g I + C 8 j q x A S u 9 e G 5 4 + l z p E h L z / o B I f D 2 R q x r 8 U r e F l I + b g G t R 1 G v R l e C 3 H q v J u + o S F R l m i f R i 0 N W F 5 1 y 5 O F R k g x Z P 7 c 0 B S 2 b u C p A M b A W S e e / N 4 q V r 5 Y x e L d J a w / 3 s T j 3 1 3 A 4 m d x r N / I Y + n j L A y l P o x e G C D 6 q c H E d 0 3 Y u H n 4 w I W 8 1 a f Y Y 0 k o o N 3 3 / W V h 9 U v J s Z p m 5 R O z 1 y h S d V w u o s c G a d 9 i G e 4 B F 5 5 + 1 s r y 7 x a B 5 D k w J d Z i k p V o 1 F o B h p o u s E u x 8 r T J 6 B v U n p + Q 8 0 9 j h R / m + n B b R I 4 V d m S 1 N c D f 7 N g K l S G v h a q p 8 z t B j U e k L I 9 4 y f U w k B F o X j N T 2 m d X Z r F G / f T 4 9 9 Z w 5 d 8 / w j / 8 x / 8 X b D Y 9 C Z P U 9 / k K s S z m b R 0 w W R 0 4 + f 4 I / B M + P P t 4 B a U s C d S o D Q a T H j O j I z T G 1 E j X t u h 6 8 / S c P j N z 8 s A L I t k M G U r z R i 1 k 6 l t w T c g O n Z R g y Z F B b j B e L d o p u 5 2 r R t / / z j t Y f 9 7 q 2 H p z F / N O V M g a s J C K O o A I k 7 D G i A L 6 h J W S M 5 B 5 f y U G x / k s I D 9 N 1 V p x K l M P p o V 8 n V z 0 Z S + w 4 H F I X k u W z j t m w 9 j Z U U y e n x B 7 T Z 3 8 7 h Q m 3 3 V j + K I Z 0 x / 0 C j + Q L Z 4 M z 5 t J P P 1 w U T y W r k S w + X j v 1 c I y f F a u P a E R 5 b W 6 p X K 9 D O Y / C y O x k R a b e R e J r f g G p H b n B O b t + z n q h z 7 R F 4 l K W C x H k H H 8 3 T F s z 0 k h e X O H z h G + 0 u M k f v k v v C N 2 5 P 8 X 7 9 s R L z T 7 t y p R t R P 9 X B 9 Q A i s 9 Z f / z 4 D v x / h S 1 i 8 Q O e G t S h o L 1 I R O X z n 1 Q t a L A b C v X 8 3 R f R V R z T R e I Q Y W i W L 6 a F j t j H H v r K D K j d o T G p v E g v Y m f + p n / F G b D b o O g R K V Y R 3 1 6 H R Z y / t K 1 b Y y / 3 g c D D e / A Q h h F b Q y L 9 5 f o / u o 0 O r g y l D S G a m R m D 0 y O H e 3 J i R / K 6 2 q i a w n 0 0 O D i R W x K q I N + l O 0 B 8 T 0 e y K 3 V o Y 2 m N W o N E B a y b s a x l K v A 7 C A L J F q 2 A S 7 a 2 B 2 c 6 C N 9 x p V o + X V Z l R H p R 9 x b 8 e U s H P 2 S c P N 5 u M a 6 W k 3 W h i 5 B 7 j R 5 0 S G H w J k a d g Y m Z O j o f v i z y G o c r v 7 2 y F Q 3 M J 2 U z z E 4 M Y b e C T f c I x b Y f V a s 3 g u J B Z e x 9 Q R i G 0 m E 5 7 I I L 6 W Q C d W Q 2 M w g u p A k i t E g T k / t z V 7 z A e B i n o 4 B r v L b f u 2 c c V 7 J 1 I g 2 F d F / z A W T Q y r b r D W T N s 5 n R B l n B q 9 q T i U i I g R f y M S R 2 K p g 8 3 4 c 8 d U 8 K a U K 3 M N O r F 5 P i H V L y l x g H r S R 5 R T G p q 0 i O J A N 1 p E 0 S 7 6 v C E q p N A h n 9 B j 2 p K j J a 6 T Q C j Q u p C A E p 0 3 x f A 2 D s 9 i v B a T f s W 8 0 4 a m J N U q 8 y y K v 3 b a 5 f G K 9 U m f m t x L R 5 R z M P V q s 3 N 0 U a 9 D m g z W s V h w I V W 1 I W C y i f B 0 Z F C F Y q W Q E / r F T O O Z v k I K p w W C W f D 3 e 7 r Q T l S f D 0 P Z l 4 D D 0 k j t B b k X N I i Z z t 5 + k q T 2 0 y C z q S c n a Y d J I g v n J v A F R X e j g K N 8 R X 5 o 0 p w F 6 N e + d u 4 m R M 3 0 o 6 W L U T C 1 H n S N p 2 l Q F B r 9 k G V h g Z O R V A d L w F h G U E B V m S R S U m r w T j z 6 c w 6 l v c + p R K 9 L W C R 7 g s g b n c 8 m 1 v B k c N l + + E c H 4 R a 8 4 F + f u 6 U s + 6 A 2 t C F F B 1 J Y g Q a N 7 s N R J e 6 o 1 O K i M 2 M L V V U y 9 K U U 3 9 0 O u s U n H q C O V S W B A L I 9 u N I / d D d 3 P d X N d h / F a E J l w k Q a y k W i U B t U y 3 S N n + 2 v p 7 n U V 9 I x Y s f F F Q m Q 9 s 7 D k U 3 l B W 7 L b J V j 7 D a i V G o h v Z M h g a K E 2 F a n F y H r X D P S a a I k 5 A 3 W V b P c 5 B 8 r G C F 2 h Z J m Y J s + t e n F + R A 5 9 S 1 i 8 H C P f q s v a r z o r t i K 2 b l S x 5 G 3 P f Z z 2 V e F x b t G R J Q s j j w l 2 / u V w e z F X x N U t B w b J N 5 p R 1 O P g a F 6 W 2 o + L A J 3 o b + 2 M 0 Q 2 h h x p E g 6 s I j E 2 S 4 u T s B u l 8 Y v K Y 2 o M D a Y x q u Y h y P g X v w B Q G U 4 u Y e b V V 8 6 S z N k S p Q k r q W T / i w w 2 c H 7 b T M U g J 0 D U v 3 l y H v Y 9 4 y 0 g v F i 6 H k Z s Y E H U 1 Z D x Y C + z R o w q 4 H G H B V + c i W n L S K k J K l c L E c K Z 7 d 4 S J z b s S n P i q b 5 A k N 5 M y 9 x M m B g s T x / o j V 7 p N F r M o 8 V y V R C X l T p K F S Y a 5 W c e C z 8 U + V 7 b B Q R M O l Z M f R w / O o p D X R n G i r R T K b g 7 6 P Q b / O H V A p 9 / Q H U w j j U 1 h o i v e U 5 j 2 B h d t 7 B 3 r w c R r A x h 7 t Y e U g x P T 7 / g w 8 a Y H Y 6 / 3 Y P S c H z a P F X q 9 B e u r G 9 j a D p A m T i E e y B D X J N t d 5 i y H P I x D a t i O U J + M m G A d I x s x 2 U C h G o V 9 3 A r 7 j A b Z f B b l B C m 7 h B 1 5 s g p F 0 u L F w m 7 f j 4 V p 4 U Z o J 8 O B k a v H i f 7 E S N G a R J W j T r A C Z m F S K l c G C 1 O M s 1 U J R o s R p 3 Q b b c I k Q w Q E l G a x A y v 3 t v D o o 2 d 4 H l 3 H 1 v A I H l 3 + d 2 J N n J r 8 Z X 5 o t X o Y D G a Y j B a Y T F b Y H B 4 h T G c H K 6 h 1 x F x 0 z F 4 U M O h I + C p k 3 d 1 r W K H 2 3 W E A 6 i o S 2 9 L + Y D y n q R S m C r V N q r J P X T 7 G + 5 M 8 6 K T 5 m 2 l y 5 n 2 T 3 T M i V M T 9 G c z F W c t 1 A 4 s C 7 + R x v 0 u u 1 2 x H l I s n z s b f t G H 7 e m l n t l 4 S o C E R j N g P H F 0 z u 1 t z R m y j O M y u B P t e D G W t C R l 3 N 7 u H X H m b 0 c D T F l / f C 2 Z q L x b W C l o b s + 0 F p t L y Y 0 e g O y B 9 3 v 2 z Y o F o L / X g Q H 8 f B v r I F y J O 5 + v 1 0 a N X P L i y r K / X i 1 6 y H t 6 e H n j o 4 b A M w O v x o M d N V N R F D 6 c T L n r 4 X A P w E M U 6 P t y 9 j y c v + k h D s 2 K S Y F G 7 y b J L E 9 3 r A 7 v z C b m e n d x X n U K V 3 m w J U C H U r g w Z v J R 9 + Y s P 6 R l v F d M S Y g b v R 1 w p V j B 2 b g A 2 4 z D K Q + N E I X V w e A b w / i k 7 v n u i s f M 4 P c T 0 k q w 6 0 V B + f O t I a V e N c 0 Z F s Y M n J 9 d y b m e j N 4 J + 6 0 l i B 1 X k a 1 K o P J c r 4 M j F S S x d j s A 5 1 B q z v N n C v V x e p J D t K 1 D K O V r u U v Z v O C C g h J U a i 7 k o H 6 p z W X I n e C O s V x R S L e P o H t V Y p 1 6 d w N L 1 9 n D 6 Q V i 7 m Y C D a 3 Y 1 w d f E k 8 n y R C 6 n I + 1 k i 3 d Z 0 3 N + a G 8 L W p M d 7 w P A l o 9 9 r y 8 L r j U n G U U W q d 0 D g Q v B + E m Q G J z 8 6 e i o 0 d A N T N P 2 g 1 x j g W s U M u T N y P l f z 6 h V J L Y + + X Q O 2 4 s x G g 9 G z H 7 I Q t b d k u w 1 v F x 9 r T Y u 1 M l 9 4 E k l B U Y c W R y 9 + G M i e q c 8 M v t f m 3 e L W L 6 3 h k w q h f 5 X t H h v L I 9 T + m 2 U l h + 1 l V l I h M h H v b 2 G k e i a E C R + M G 5 F g k T b + v B x a A t f 5 F L i Y T f O Y N A m h d q L Z Q u N U / I 7 0 9 J W S r y Q l C 0 t K 4 5 o X h K s i b e 9 s P Z Y E M p J Z a 6 5 A l V 2 W 6 L E h x s h B M 6 L W i T J 5 J w 5 G c b q M B r V u s g Q Z 2 0 k h 0 i / K r A / Y x n 2 Y e 7 q M m Y / C q J E z v N + u C E W 2 b F v J F G z u + s s 6 E Q B F H 6 R j u g e f 4 c t a U P V X Z D 3 A m 8 c x 3 S 0 W 4 h 1 L 8 j z T q Q r d 5 7 L D 7 b a 0 n 9 8 f c q h w 8 d v i F p z Z r 0 a 8 Y S U r l U j W i G n O c k I h S S H O r A Q 2 H e z b h n 7 r T R m a J p a l G s U M p S l u r h 2 R Y X a 4 E 9 9 H M c f / u X n K G Y r U B l K b Y p X C V H P n o T l 4 f c W h f 8 R W U m g k C m g b p A E a O 0 B + R x V P Y r 5 E v 7 K w r / B + k o A 4 d U Y V j 5 / g t d d W S R J K F L h F B a u R L D w W U Q s O x m 5 a M G R S 5 N E 4 R y k y I 1 i F x L 3 s A d v v 3 Y J t 3 / z G Z I V a Y y 4 f E 5 Y r H p M X f I j T f 7 n c 6 K D N W q 3 1 7 z 0 O h D A B 7 4 B n C U f j R 9 2 H V t J F Y L E g B I 6 B 5 x 6 G s t p q V 3 l W h p M + y 5 c P C O e M 5 i u p m 5 L 1 j z O P r h 4 d o B A 8 Y Q u P 2 Q Y P T R U V W l h M T j 1 p 6 a N k t Z o E C 2 T s o 3 l e R t 5 T q H a k X X 8 o u B g 0 O C g B T N v j p P z 7 U c y X U J g v t s K T K K N H 2 / j 4 r s D c L 6 S w u b 6 s n j v / D C n M b n p I U W S l O B w O k c k O d O d H w 1 q M B 7 k 7 Q O 7 H T P f 6 h M d y F i + E c D S l R Y F U o K X P 8 i Q J 3 1 l G q 6 E N G H d 7 X z 8 X u v 9 H q J m t S o n n j J r k E o 0 5 / I 5 q M x l + H y 9 i C / n M H S y v b D o X q i q D 5 6 0 X d n Y O 8 Q / / W 4 r + G A h C 3 X k 0 h h Z h u Y b j G q L P j 2 7 M i c o + O k f m c T k 6 8 P w j p H m t 5 k Q f l Y S F Y c 5 w O U c M p K G j + P f X U 7 h D / 2 b L 5 A N V x C q r p I P 6 Y G T h I K z F L Q a A 6 b e 9 Z L f K E U K e X h x 4 I I f H z 7 X 4 9 e u b u F m J I u + H x q G U w i H B F 5 6 w b D r D V A V e 7 A U 2 d 9 / P 2 O 0 o + c J W a J A A k a 9 N G a 2 Q 9 t Y e x 7 F s 9 k 5 h F M Z o d B Y s R a L R V S 1 S S x c j u N / X / m e u C b G v l G + 9 6 Y z I k r G Y C E q p A s w 2 a W Y O 6 c R c X H + 1 H I J 7 j G J 3 v A E q x w x s t T 7 y U m L w q V v 9 1 + + C m y u p J H c T q J e q c J t H Y J j j H w 9 M s G s 6 X n + a v 7 y J o 6 8 P U I + 0 h b Z I R 3 y p S z 0 z S L e T M f a 0 R C + F F O 0 b s s v 2 B h w A 8 m K n Y M a b N 1 4 P R U P + r v X 1 n D + k k Q P G G w 9 e M C z H y V X 0 d 0 L v N L h y 2 L 2 + h Z 1 f h 3 9 M 6 T U + H j N g 4 r Q e I e s B u Z 4 9 W l 7 B j n z f s 7 o 7 s R W o i r K h n E D F E n D 8 1 / x L f p n 4 c Y m p l 4 f F J S z R n 3 w L G q G I A 8 c Y q 3 m S d C l A N R E L I q x i 5 I Q y F i / n c H w q 9 J 7 l V I V 6 3 d S M L h q + K P / W p r Y / + v f m c T 5 M T 1 G B p 1 i 8 C 7 e i G D d 2 9 5 n 3 B c 1 o q 7 x 8 D p Z r T D d + 0 l M D W Y w Y a Z x u H P P D f r t F l y D Z t J I X K e x I S g h K 7 a V e w H y w d p X b f O c 1 d g l m + g 7 x q N s F q e s V s g 7 S q Y i a d g 9 v N Z N f C y o 8 9 N P l v B B 5 Z + g Z E n i m P 4 I / o 7 r r + 1 v o e S 5 H g Y 3 J w s T h 2 d Z 6 0 g T u 3 U E i W / K v F z J m a v q L A m T Z L m + S v D c l H M 8 j R O X h n D i 3 S E M n t c i u W T c 8 e 3 q N J R t E 5 L Z Z + H m y V m T S p o r 6 O 7 j q U g 4 h r o K E 4 M b U F k T m w W S L R v 7 Z L y m y m v o 7 r c c J E x f F Y 6 + M S B C 6 Q a i N w Y b P a w G 8 e g U J k a s G a F S Q i l M v L R D x o B L i x s P l 8 V K X L v V B r v N D g c / 7 H a c / 8 4 x O B x 2 2 C x W O J 1 O s t p W q H Q 0 G P X 0 1 9 i a M O 2 Z b B 2 b q V 8 h U 0 Q q v Y l k M I t 0 K o 6 t p S 2 Y v D U M H u / F z 0 + W 8 e O O x z D a b F h M O r F x i 1 d V 1 3 a E i b P 9 O Z S + R b 7 S r d / 5 p 0 j G g 3 D 3 D u P U + 0 P 4 4 W m V J E w K P P v 8 O T R 1 u 8 g T R Z w U e 7 O c N o O F K b Y p p c 6 t 3 c q g U q 5 g / E 1 p Y a j s q / b S q C h z H c F E M 7 d R V i h N r N 0 s 4 J f J H x u 4 + q P i N Q s T Y 1 8 L x R t h c W U j h h S x Y T E q I E l a o d c 1 I d 6 v V 8 g 7 U G z k w z 4 U T 5 R y s U u + B P Y Q X h y y A 9 5 d 3 v k c n M H A N 8 8 h d M 4 r X P + k j u n 3 u P w w k C T K 4 N S O C m u y F p z A l D t H / g V T M a 7 E s 3 s + 5 S B s p 4 v o l + u a K c B Z 7 R s f a 3 D k g 5 b i k C 3 U Y f B l L Z T c + c 9 v L G H m Y q t 2 3 V 5 4 + v E y j n 8 w 3 n z V A l / G u Z + 7 L p 6 7 L D p 8 / F d b e z 3 d X l P j V c X G a / L y h S f J B K Z J u P S V H F Z n y b 8 2 t 1 s + d S S A I X U G g 6 d 9 0 u b k T X C p A b 2 x f Z 6 L 0 5 F u / f t 7 G H t n B P 1 9 E q O R M 8 u 5 P e d u f Q 9 D x y / B b O G K w x L l d u r L 6 A 2 R P 0 Y W p J B N C 8 H P 5 C I i q f X M t 4 + L k t s y O C q 4 c a + I 0 d c t Y l I 5 H U s j v + b A 1 s Y z n P t j R 8 V 3 u C 3 T 5 S A y p Y h I t n b q B h E O h 9 D b 6 y M X p o b n m 1 m U y n n o B x y I R u M Y j Z P w 1 Y j Q k 0 9 4 7 O 0 j o h Q z 4 8 C J 3 V M D T 1 g 4 o R X l w 0 g 8 a L C w 9 r W o e l F W J 1 H Z s s L S J y 1 b Y E 2 u U U t F G 7 n C 0 Y i r K r I U Z I i B x g d r D j j + l 0 9 e V I d h q v e i Q L x U Q P a 9 F A v R O s E d y 1 n G Z U 0 K O p W R r F A P V m + k M H j B R p p v D W P H J 4 V A 3 Z 6 f x q v 9 U d h I 8 7 0 s 7 m 5 U c c R L a k I R R Z K x / T S E / u N f T q B K p B D 0 p I B e T v l I b V h r D v T 9 s J d A M T h r n K G h P r 7 z d y 6 K 5 4 z L C 3 W 8 P S U p N i 7 + q I k G Y S I 6 Z t R q o f 1 X 7 8 B Q l j R 4 1 j S J K + e + v 9 O 3 F 5 y 8 5 G F 3 p L N M g 7 t b F s i t j 7 e w b j L C 5 e k X u 0 3 y 3 r 2 8 j I M 3 d / P 4 x 3 b a 1 E a 9 6 k u Q I O n j G D s 7 g h T 5 N Q z + m N 0 T r u m h B P + O + 4 T x v U c x / N 3 v B / H p f 3 t C v M f M K h o K o x q l H x u J 2 c x I z G a b l P S r d j c W l 1 Y w O T F G o t Y g q 5 q E 2 + / C 3 K c b Q i g H T r n w 9 M E y X D T u h s 6 7 s J q 1 Y j O p O V i g L o w / F 5 R C C Y 7 V m y t 9 K O o D q O U 1 M J t s w i p x 0 Q 1 9 M 1 e O W e B K Q o O J L k U E l W A r x q l J L x I a Z 5 Q q Z R h 0 7 Z q O w T X c l u 9 s Y u a d c S F Q T N F y u T w s l r 1 r J O T i W Z J d u i e H R N / y y T w i s z X o j G o U K 3 E U 4 g 1 Y 7 R 4 M v W Y U j d m J 8 G o E v a O S h n 4 Z g W L t q K T L L 4 O F y 1 F M v b 1 / p a b H H y 5 i 4 r V + Q d t l 2 W U h 5 j 5 4 Q h r 4 F 6 9 E 8 U / / 6 1 e J H r W U Y C x V R v Z 5 A d l U G k e + R f S S P p L b Q P f P J e 0 u 4 7 d P / K 7 w b 1 z F N O p + o p + i f x p I k a K s V U i Q 9 A Y a t 3 W c O X p U p D Z V q 3 V R t y G w G s a 6 f k Z Q u u D y Q 3 i H j m J 7 6 R 6 m z / 2 w K E f N 8 C T X Y K t q M f G G d I / r T z Y w f E I K x D w O x T D q l y a k b b t 8 5 B Y u / q 2 b N G 7 q u P o 3 L 8 K s V 2 H l i 3 U S y m H c + + I h j o x M w N p c X P g s H c c x E q h X / r q k Z J a / 8 8 v i 7 9 a p v y / W x c 1 + u o a j 7 4 3 g 4 S c b s N j L s D r t 8 E 9 6 c X t d d 7 B A c d U Z j a m V t M r U j z t / 4 X o Q P U M G 6 I Y l D d F N I F i o Z G d + L z B 9 k 4 / 5 I u g U q I 8 W j P j W V F F Q v p U v V t B / 1 k n 0 l K + N 3 s i 6 Y C U H U 0 Y 6 n M X m g 6 R I 3 d f Q 4 B l 7 r U 8 I A V M P j l p 2 0 6 A 8 U Z t N Z R E n e j P x O g c k J M i a T h 5 k L y N Q X w b y S u l r n 9 7 C x N C I W I H L Y I d e X g B X K 6 i Q i 5 F 1 q C c x c 0 m i 6 v s h R w p l 8 4 s s o q U t + H 2 9 m D j b m i p Z o r a d O C v V p d P 8 7 p + F e v u G e J 6 z n c Z K 7 z 9 A 8 Y Q K p z y 9 3 O q 7 U M q X Y D A b k C U h i l a o r 6 i t K o U K V M 9 U m H z L h b W E F u G M B q k C t 6 F 0 7 Z r N V Q x q N J h 6 p 1 V l h r e 0 2 X i 8 j d F T U j B I O V X T K J P P 1 x Y I 4 0 a W r i Z b J S a k 9 q J U T 0 G v d m H 9 3 h b G L / S T X 5 c n 3 9 C M 1 Q c B u A c t W J l P 4 r / 8 n U 1 U m / 3 D A u V c O Q n 3 / D n 8 y 7 d H 4 D t h Q n q t j h W z A x c m i r i 9 7 c F 0 b 1 U s w z l Q o E 4 P x G C 3 V M g B b z m 0 v L N h r h w n v 6 T V b N 0 E 6 v a G A a + S Q O 6 H l / W z u g k U Y 9 x T g U N L D W Z v r d d C 1 g 1 N Q 4 P 4 W h q l u A G j 5 I B y o j 3 v A K 4 s f t 8 N J c S E 3 8 U r c n k R o R V D W L m S g n t K B Y d f C m T w s n p 5 t 4 2 v W 6 B C W a J d m z H 0 H C G K S K c p F a o o 5 w s I z 1 Z I G Z R o 4 H W v O Z i J Z 2 B 1 W Q + 8 N l a C n B P H y / k 5 + J T a z i C 4 G R a b c D D l N 6 n 7 U d O Q I 1 / J o G + m D 3 Z i 0 u v 3 N a j 3 h a B N m 9 B / 1 I N M M A 8 T + T u l T B 7 2 k V Y 2 / / L 9 V Y y / I u V D Z o I Z Z H N Z 9 I 3 3 4 c G H j 3 D m h 0 5 h L p t E i g u s k F I z G w y w L m X J j 0 n C Q y e Z u N A + L b D y Y A 3 G i X H 0 N f d s z q s i S O X C 6 L O 0 6 j r m i T a a 2 x J r G 9 j M P I J Z 5 4 A J g 1 i / H i N X x o C G u o F i P k E m l + 6 7 7 o D 7 D S u + 8 9 + 1 8 v t i M 7 f R M / e q e P 4 r 7 4 / D 7 j b B 6 b H g d o 5 Y D 7 U n z 6 Q c 9 V X E o t g D B U r a K I C L q H S k 6 d C v C s k y T C 7 9 C 9 O 1 F 0 W d O j a f L i C y l i A T L T V s N 8 r H Q s W U c 8 a d R / D u L K Y / 8 J M w e P D 0 s w U c f 2 + 3 0 5 4 u 8 n 5 B L X r T D U w b e R 6 L s + e z k L I C W K g 4 r 2 / 9 Y Y A G G f l z G a a T Z N 2 o T U w W C / I 1 + h 6 Z S q t u C I n U C k Z f G Y b d 2 5 x a S O S x c n e N B m s V N q e D B q C X q O b e S 0 i U W C U K 7 a H z l o p Z 9 I y 3 o p J L j 7 Z o Y L r R I D p j 2 a P q F C + S 4 3 U 9 h 8 H 6 d g z D / T 1 t V k 7 G 2 v 0 g R l 6 R L M D i j U 1 M X h z E 4 0 9 m Y R k z Q h V 0 Y + z i 7 m h p c i V H C k e H r e d h a j 0 1 / N N W O J u F T h j p a A 5 2 G q D d c P v f P 4 T V 4 c L w + R 4 8 K m X g X 7 A g V 1 m D q m Y i J m G A V m U g v 4 y E i r S T R q 2 H d a C C v m k / H m 3 l y f 8 3 4 / G 2 V p R o E 3 q k q U u 4 3 F n k 9 h I p H z 8 y s T x c 3 h 5 k S T F Z T d o d m r c X f u F P v d d 8 1 h 2 H E i i e U 8 k 3 8 9 8 Y i 9 t 9 M P G c x r s 1 W F U + a C B x 5 Z 0 r P i R Y m / N u H o V y G D N v t Z e 3 l T H / e R D m 3 h o G j 0 q 0 Y + 7 z Z f h m 3 L D 1 W I l f t z v h I j L U 1 M D + j Q e w e I 0 o J V Q Y f c 2 H U E a a 7 B U h f v p O t m B C v m D H o I M 4 f C A A v Y 4 L r 0 j g 6 + K k 2 V K 5 T H 9 p Q O m l / Z U 4 V s L 2 l C v R s r b W 1 s 2 I x x L w 9 n p Q F Z n O N Q w M 9 I t L 4 M k / t r 5 6 E n q 2 C k t 3 t m B 0 q H D 6 U m s 1 q d x a 4 Z U I I g s F H P 8 2 K a Y 9 m j B E V M h H 2 r g S 1 0 C n 8 E u 5 P l + Z h H f i T B + 2 n w Y w d L K 7 h d p 6 F s P A M S n C y R W P 9 k s 8 n V / Y w P T U k B C o t f v b G D v f y p + c v z m P 6 d e n s X Q 1 i I k 3 S b C o 0 a q k H B a X V 9 D Y M O M o + V n d w J n l 4 S d 1 m G x l 6 k 8 D z D 3 S s p M V 8 n f 7 R g e g d 7 d o M 4 O t Y / B R D a H A c 1 h t R K n e l u 5 r a T 6 F i W m H W K A o 1 l T x p t 6 K T f 1 4 J 5 f E o 4 K g 7 j o N K a r e b T i c L p j t J q z f o m u I P I P b P Y a h V 6 y Y L c W g v h 9 D u l T E s d N T + O C X p A D c X u C 6 6 9 / / K 5 d w b 7 N d k S t x K I H i + R x J O / P 8 i p 4 G l g H L M T M S a T P e G q 8 h p 9 6 k 7 7 Q 0 / W E s F g + 2 5 V v U K e S / M D Z n A + g / 4 i f 6 Q p b H o k d g P o J C o k H + i g 9 b 2 S c Y s L a q n L K v w 7 s e a J p 1 o p i i W J x G + q 0 V 6 6 R l x o s V M f g 5 w m q e S c D k 2 T t a K J x Y b o E u 4 0 u Z J c I C x d k V i d I a + S n S l 7 l + X e B q H e N v t v i 9 E k w F 1 + / E M P K a R 6 T 8 F P J E h c y t 4 E j n K Z P h N J J L d Z i J h n K x e x 5 U + U 0 z 3 M e J V s g b u M n X S n / X y D J Z a W A 6 3 D R g e k z Y n g t j 4 G j 3 a 1 m 6 E c f E R W m O i B 1 z r r F 4 W J S o T 7 a f x j F 2 w S 8 E a u L c h K C 4 Q l H c C o g + X F x a x i R R M E 4 X 4 g y H T n A E d l R h v b g P V 2 8 k M P K q S 1 T v X b y 1 Q p b L i 9 C z E g 1 c o l R D a q Q T n O d H S q n m x 8 C r L b + W 5 7 N Y O E c u m r G R V G P I 2 c 4 y M s k M M q E c n B M 6 m L X t 0 y S c n B C a z Z O S 7 c H 1 W B D O Z w n 0 H u 2 D x + P c 1 z p 9 6 / Q o f u h M 9 w i p E v s K 1 G s j p Z 3 F X T y 4 O G D O A 4 u z t w v 5 C g 0 O 6 S Z L S N D 7 e l F 0 R V N z w K z u P k m q x M q N N N G D 9 r B q j u i Q 0 W Y Q k 4 B 6 X h X W R I O k Q 9 U R Q m e t 2 G m h h F A 3 n d m / 9 L u / g p 9 + 5 w R 8 W 7 2 w T b U 3 u K 5 h I R r n E g M z U 9 B I t I / N y h 4 o I E r H r p H 4 + F C s J V E h H 4 K / z e 2 x 9 v 0 q j n 2 n u w J Z e 8 D r x 1 r a P Z f L w U K U U M b e Z 3 w 5 X L 1 8 A 2 d e k S w g K y y G 7 J 9 u P o u S s N H g 6 j g p W 2 C 2 R N y e P E n b r R l Y a 4 e i J Z j q Z U T m y q R J y p i 8 J C n C 5 5 9 t 4 c i 7 A 1 h Y X M b U 5 D i W 7 2 w L R 7 8 T y v k n s a C a j h l f j 6 B 3 r D V / F X k e h 3 3 I I m g m b 5 k k Y 3 s u J G W C E B 4 / m 8 f J Y 9 N Y + C y M 3 D k D z n R s t s 1 Y u b + G s V d a 2 S s M 3 o f L Z Q 4 j f E s L l a G M X L w A n c 4 E o 4 s 4 R 7 8 J P / o P H z e / 2 Y 6 / 9 V N v k R + 2 O 0 i 1 F / Z V U 7 x n U D g / 3 3 z F b c B 7 L E m J p y x M z 5 7 F x b a c V X q w M P G 6 p 7 o m L b 7 D 2 z h K 4 K 5 t H 9 A M i 3 9 3 s M L i M o v 1 V k p h Y n Q K 0 1 7 g p R o y / p n l K t 6 / + 7 8 J Y b L X B 9 s e J p 7 z o c v j W n h i C 8 p 9 h I n B 2 7 J w n i I r l Q r d n 0 1 k V t i F g B l 5 9 8 A u W P o s 3 i Z M j I M C A l 8 W l 9 5 6 H c H H S V i t F t i s V v H g 5 / w Y O e q D z S a 9 p 3 z w d A K / z 1 v A J D K 7 1 z X J 8 H s N K B W K N N i p L y r k y D N 1 J g y c k q y R T C F Z m J Y V V V 1 l c I k A G W x s e d W v v m N t / V 9 L / B r W v g j s C B N n l 2 d D e T h 8 N v G a 0 d s s 9 9 W o q z B G l 1 s l Z a A E T + z 2 N a 9 J i c T D N Y T u 1 D B 6 y Y a x V 7 0 4 T k r w X 8 S S K E 4 b 8 G N E 9 R g / 9 k a 7 N f u p N 4 + + k D A x D h e U Y J C a k q s P c R 0 C X r w 3 d y W I 0 b f 1 q D V K o s Z D r a q G Q a M X x V O S W T u G L N K N 8 c 7 a 0 v a N U q N v E J f l O Z 1 u 4 H l g 5 V T P X n M 0 3 S w U g 9 w J g b / 8 5 E P 8 s X k v T v 6 Y G 0 9 W J 3 B i d E k I U z c 0 O h x v h p L u M c 3 l H B E O R v D 2 O 7 L g 8 l q x Z 5 9 u 4 f h 7 Q 1 i + n I K l v w D f Z P v E o h J l 8 s n k o v q M r 0 O 8 k q k 0 y n F p g a I M r n H O l a U O w u P 5 D Z y c b o + m c b E T m a X c + 8 3 Z n c w C z g L P b z g Q i T 4 X w p V o x O H R e 9 E 3 0 4 u e Q Q c y k Q x s X u m c 2 X h 2 Z 4 5 H j o K K k H m p u j N F s V A I 4 s K d / w / 0 v H z + r X + E 8 H I U + b A a o 6 + 7 k c 2 Q k r B J Y y k c T S L 2 J A 6 z z k c + M P m v 5 9 2 o G h v w G y 2 i j 1 a u x 8 Q m E B q V F p d j A b i N d A 0 3 N 2 E i y 6 f q d W L M K V 3 T O Q W 9 + / t / a Q r 2 W y k 6 h x X q q g k b T i s d s 7 u i P A g H C h Q r V e V 2 N l L M n 4 v 0 D 2 H u k w 3 M v C 9 1 g L K q q x L s T 3 2 + p N + p G r p 5 t 4 T B 8 1 K a R j f w 3 q c n + w 5 a V t E Q A Y B u A s W 1 + k x k O X K J A k w u t R j 8 F U h 1 M W S w Y C k 3 Q u 4 m U B w i l 6 s m S Z O F f A Q O n Q f I l / I Q D U z h 4 3 s a U U r L S C r 3 2 t 9 + X X x 3 P x Q L B b E U X x Y k X p 7 N d I p f S 9 Z L e q 1 s R f m 7 / B 4 P Q g Z / t / l t 8 X 3 p I N I 3 + b P 1 Q A z l 5 1 U c / Z Z E v d Z u Z j H y e m s e b i + E o g n 4 P N 0 X G P L S G c E c 6 D R L l 5 O Y e N t J t D 2 K 8 T c k y j Y 7 N 4 + j M 9 K + v S v 3 N 8 n P y a G c q 8 H V M w j P E c 1 O U j U L n 1 j 1 T f 0 3 t 5 1 D b 7 2 C 6 F I e Z p M L P 1 3 / B / j F 5 H 8 K N / 0 m l 0 u I v a u q 6 j j c / W 7 0 T b U r q o X r a 5 h 6 Y w T B 3 C z 8 l q O I F f P Y K h Z w y t m D x e s J T L 7 h I t e h T u M g C 3 s z Y + P x D 5 7 D 9 8 Z R U a F X 6 S / 9 k 7 d c 6 B 9 1 w T / j Q T 5 e x M 3 o / h P k + + H A I i 2 M A Q c N 3 u a Y k 3 c U Z B o U W c 2 Q D X a K b e r X S S s 6 y N / m Y a d t m G n Q 9 Y n v 3 F t N 4 / U x j e j v l R t J c t D 3 7 1 j e B u V g q E T Y W d 6 l Q Q m t S j r + 0 r 1 F 9 A 7 7 a O B H B E X j a 5 E f t V p D 0 N k d N A e j D C 6 E K c + 7 8 f o v d s q T x X X U D Z J l C m 9 E E L 7 d g C 2 Z w m 9 t l s R 4 f r 1 K g k s D i I u x 7 I U q m V 8 u X S U E g h 6 8 9 o g f 7 D M w Z Z L + S u + 1 f 9 Z 8 T a Z b P H a 9 p x F / + R j 8 1 + 2 w Y K u S Q m W j D E 1 V B 4 2 B F E N J S 9 f X Q D F V R C F W R i W r Q j 1 P V i K v Q q V S F l u t F s I F o t 3 d Q / i r t y N w D p q F U H v G p E I 6 K R J A Z 5 8 0 W F O p F N x u S R h d 9 J 5 3 1 I N a w o V M L o C + a a + I 4 P F v u L I S U 7 l v / 8 I X + N c 3 g z j m 0 + P 1 t 4 a R 2 M r i L 1 7 6 D s w u A 3 x H r P C O 2 + k 8 V p G B U i Z / v e b g Y j I W G P V q h M J h x K M x Z M q 8 K b c D 5 V I F j V w Z H l J W g c 0 Q Y o E o + U Z a L N 4 I w T 1 O 1 o b G C i u z e C A P Z y 8 1 R a m M n 7 7 g x N 9 x / j 0 k J h / g v / F + g I F j v W I l d + h + A 0 n L w T G A v b B b N X c B 7 5 f T F d S 4 w s E k R L N S s T + 2 S K b m N j K 5 R h j / 5 T 9 7 g n N / 4 4 a Y f x m 7 u F v 7 N a m 4 A C 9 U P C y 6 l X y W w R V m r W 6 b E A r e E 7 a E d k 6 v 3 B C g G 9 b v R h C 5 Z k S U H v H 1 O K q W q M h G S G 8 W E H i Y g o v o w 8 y 3 / T j z I 9 I k I i 9 c O / l D R z B 4 y o f t 2 b 3 X E n E 0 8 u s E D 1 g Z Z 4 4 M w j B s g n V Q B 8 e w G e Y + D c x + D W y 8 r e U Y + V h D O p j 6 t D D 7 V N D a j X g S 0 s E z 4 k K h z J l r u 1 H M F 5 q C 2 1 J i j U K L F l U q 0 r 0 F n o e x d j 2 L 6 B p Z S U 0 A o + f 9 Y r 5 K B v + e C 4 / + r 2 / 3 w G P R 4 Y j K i e f X 1 m B q 1 i T h f Z m X y c I k K 6 s 7 / n p y R b q i Z r E m s b z f b f N i f G Q M f X 4 / e s i v c v R x h W B y I 1 w a n P / O c W Q S V Z i t Z A 3 r G l j M Z t j t d j h N 9 F 2 3 G 6 p o D x o k p A y L x o C x U y N i 8 + r M g h a J 4 d 0 B l R f B g Z S P M d S T w I S b 1 7 6 S Y 9 5 M 8 2 D B e f 7 5 F o 6 8 s 3 v e Y f l W G L U S 7 z Z e w i 8 8 S O P / + a O j O D W 8 P 4 f n f D 5 L Q 6 7 H k C W h b M 9 e 7 s T e P l Q D w e U A / O N S w 7 A v Z C A b p d 8 p v g n E c y r 0 m G p d q d 7 C Z z H 4 3 + W N r n V 0 L R X 6 r Z O 6 l c t h t Z q J L R 5 H / r g 4 T D n b g M l k p 4 E i D e b o W p y s Z w V m p w W J b U m Q t Q 0 L W b k a M i n i / k b J F 2 h Q R / N u 6 O N v 7 n a g D w t W R v y Q 2 Y P S 3 / z T / 9 t j P N 7 I 4 G K / C 7 / 0 F 1 o 5 d 5 z A v B T X d C 2 M w s i Q V T P 1 a 6 E l i 6 L E 0 h U a A 0 S N l O B E 1 + h 6 T F g 5 v Y 8 s l 7 t n J / g w / 2 k Q 0 + / 5 M f d R A E c + 8 G P l a g o 6 G 1 m K a h J T 5 y b x 4 L c X c f Q D q X y C j O e X 1 9 H / N t N Z N b S 5 H m S S E e g 1 D m w / T 2 P q L W I K s Q K q R e o 3 + q 6 9 X 8 o c 5 + U 6 k V A c P l 9 r v H D U k h V b 2 W F A f T u D a o 6 v S Y V 0 i p d 8 9 E I z M w J 3 N o W n 9 j w c x Q E c 9 0 v C F U n V 8 T C 0 d 8 7 n Y X A o g W J w n p w M X k j I 1 Y 0 2 n g V g G B l A r 6 L w x c b t I o Z e N Z K 3 U c R n 8 w 4 c K W 5 g 6 J Q 0 N y I N S j n V q K V N p b p 9 R F l o E J s a 7 J + E Y c b e z j 1 j v 6 D E 5 s Y 8 D f o + a I b S d L a a E A D l + Z R Y v L 4 O + 7 g X + c U y 8 v k 0 + Q Q e V K y c Q d 0 g I b S Q M L V X A T K R Y H L h S 2 X Q w l w d E H 5 B h m g L U y L 7 Y H f l k c + T r 9 A x D z X 7 I f l q j Q r c I 0 b 0 H X n x 9 W P P H 2 7 B 6 y V L 4 S D r s r m F g n s A k 9 4 G F h c C + I l f X s F H f / E V s U q W C 3 w 2 A 3 E H o h B u 4 M H W A i 6 e l X w i x t L 1 b U y 8 0 d L e 8 1 d I A X q 1 G J i R w u f s r 8 h V a X m 5 R K 6 U Q t W Q Q u a e B 2 O X W h T q 4 Y c P S Q E 4 S b k E 8 f q P v d Z 8 t 4 X g s y j 8 x 1 o + T L 5 Q h J 6 r G D V z F B l c B Z b n o L g 0 n U T p W 9 M W v J N h Y r a C 4 Z O k 6 O l + 1 7 a j q C 8 b Y B k s I D i X R H j 8 F G Z 6 q 7 B n i S 7 a N b g a l C g r B 9 8 + m u 8 e K H s R v J R A 8 R L 3 p k I W O w D y p m W M 5 9 e W 6 U Z p Q G q k G g j p s J 0 0 T B l e d 2 u y U Q 4 O K C N 3 8 t 6 v b P 0 M D T e J F Z d b l j 9 v 3 y 1 P h l K g O C m R k x P F 8 6 t k n d 6 q I H b V g W I j S J p t G O q G E d l Y D s l F L W q q N F Q 1 M + r a L O o F L T K T f T v l o H K B C u p 9 A d F B n F j L S 9 m r Z G U 7 w Z 9 z e I K r z n L w o h q w w e G z H 1 i v o U A 8 3 m R q + S i d 3 6 6 W q l h 9 v E 7 + g J M 0 M N 2 5 m i y k x U g 0 i D u d 2 i G a Q X A + Q Q P M j X w l g G N v T 7 e d 8 0 4 6 j g t 2 N 6 o N 0 t s 1 D d a v k Y b X W W H q z c A 5 Q I O Y 2 i A b J 2 t b t p A / x U e s Q G O l + + M t U D N p 9 B 9 1 w u E n q k y G d V t N 9 j k d R n 8 / + c I k 8 G L p + m q U 2 k i D g T M W h F e i G D z W E r D N 9 S 0 M D g 9 g 5 V 4 I K k 0 e w 2 e G x P x k M a i F y 9 + y b M / n F 6 E N e d D 7 i h E 2 u r d u S J B v b n S T E J m N W L 4 c w p H 3 W 8 p 1 9 r N 1 E t A e G M U W R B I D 4 Q l 2 d j O y p R g 2 r 1 M b 9 5 X I 0 g L H 3 h s T j b x 4 L Y F o d B 4 D g y e w o D V g 2 p g i 5 e V F M V A U O 8 v f T O 1 f R f Z F c G i B s h n q e G 1 Y 4 r R K L F 2 J o 2 5 K Y e T E A F K R D B J L d W i t d Z i c F V g n u V S t E b V y A 2 a 9 Q 1 i g c F Y P n 7 W V O s N g Q T I 2 e s R c l o y D s i 2 U A s W F 6 n v M d S Q C K a h 8 S S R u u T D 6 h l 0 0 d n Z e R 0 5 x e z q O n D T J x X a q G m k v W f 4 u h 8 E T y + R c j / M A o A H c r J R E d p O G X m u O R q k R 8 w g h d I V 4 + F s H U 7 e D M i U O g / v f e 4 h X f k S q + a f E r U w c r 9 m k g Z F N 5 L C + Q Z T q 5 G m s 0 G A a f 5 O s V 4 L o E t F w v d Y q Q t 6 W H h 0 s v S a U i B 5 p N C W U y m Z S k v y 5 i v q r g i f k 0 L + n / j v i e E + M v w i 1 M 4 Z e U j 5 M L 9 c f b 5 M F a P c 1 F u + u Y P L 8 m F g a Y i S q p a a e l 8 F r 1 5 Z C B Z Q y K Z i T Z h I A r e g f x o M n i x g d H Y L G E s L 2 s h p D E 0 y 1 S y g U 1 X D m h 7 C + s I 7 J 1 6 R I M g c z l q 8 m d z a O 5 j 5 j X q O l n l t c X M O R y S P I 1 y K w a 6 T v x 1 a y Y p u b u V m i m 9 k Y N J P T W I r q 8 H p / D n q T F s X N I n g r 0 i U D 9 X + z F v q X x a G i f A x q E 2 p 4 a V 2 + D C 5 + q Q q T 4 2 / Q Y / X B F i Z f H U Y P 3 Y C L + C 1 6 U m L E N F R V s Z 5 q a W k d p h 6 i N n q p I Z V g 3 4 y L v 7 B Q 8 Z w P R + K 6 L 1 d v Q Z m 4 a W 7 u z h B f z y G 9 W k P / R b Z v n J t X g b P H q 7 B 2 E r 7 Y M m D A K e 3 k w N u G c q c w e H M 4 s 4 v o a k i a x C y V y B E P 9 6 K R M k F j r 0 I X 7 a f P 9 M h r A 2 h k 9 C i n q r D w / I i e t C J p 8 I N Q q V R E l E / G y 3 R h a D k C / + R u a j i g o z Y s V L B 2 J w 4 j N f H Q B G d 1 N 0 i 5 k Z U z G 8 Q K V l 4 m z + W Y L V 6 D q H X O 9 D Q d I o u V M a F R L K K a q p E w 6 J B K V / G T 0 f + F W k M q g e D S 1 D G T n 4 J 7 W L p H s 9 M o K K 4 S Z p 0 L a / e j 8 E 0 7 R J o a + 5 3 c j 4 z w K i k t p x l u t Q 4 D x 5 0 I r G z C O y I J h b / X D a N e C 4 P K Q T 6 Y n f w x D a w 6 Y j m Z B g r R I s x E K z e + S K J c z o u 5 N P e o d A 0 y 5 V b X r N S Q R O t J Q Q S u 0 f F G W t a s m l X R v S T h 9 p l g V t m w V T e i V F V j m v z H a p x 8 q m g C W o c K / T 4 V N l P t y Q Q v i / a R d g A W w r q d q B 5 j x l M V N Q F G z 3 m p c 5 T W q 3 2 o 8 E T w s Y n T y M W l f Z 5 Y A y n B z j 2 X a e Y t Q z k q p 6 w E K w d B D o N k M I 3 e 1 6 U L Z I F i z V V C a 8 d E G b z G a 4 0 c c 4 Y V / T T s a s J K m e G l g Z C F 1 l e E j h r d 5 e i D j X w b 1 U i U q C J p M + 8 6 N O M J s Z S h 2 h M h e h g R 6 3 k U G 0 7 s C 9 6 4 7 c v C 6 9 6 9 k d h s K g b e I I E d / I k 3 v H D 6 J W v J U b 9 0 q F U X Z J 4 U Y C w v 9 U 0 g r R Z 0 k U u D W f v J K / S b 4 R g y 0 W + o z d f i u P O W Z J 0 Y f + m 1 H 8 P o R Z 7 X q S G x l c T q r S T W 7 k Z F 6 T J O Q g 1 u h Z B L Z j B O V I y F 1 F L r R y q Y F 7 U j l q 5 H s L 2 e I W 3 H m 6 x J y n R 3 O z S w c i O O p R s B Z A J Z c I V i p 4 s E j I S z U q x h 7 F U P + q Z 8 y A R z g o b L w l S h 6 z F r X K i q y P K X + s T 5 l b A P 6 Z B c q i G 6 F s V a Q Y 0 z / R V R F m 0 l q U O Q 2 E 0 x a y Q K b s T 9 r Z e b x O 2 G F x I o x k Z S i + 1 k S S y Z d l 7 9 c 2 g M D J D G 1 8 L r b y 2 P 4 E n T a k 2 y M D w n t S N g e i s i 6 w X h M 3 W D p s F 1 9 F r C y N / j H R I P C 6 4 D b o G P 7 J L U 6 G x 9 e F K 3 E 3 P k c 4 0 0 M 7 Y 5 d s m l m R k s h G z N 2 D d i / p / T b J O o F c j r I w m i y + L P u d q R 0 + W H T S V p w p I p R B S q e 5 X Y Z 0 E 1 + Z s t q n g o b n 0 A B l 7 V 4 / l l i Y o y b q d j O O r o E Q m m 3 c A b L z P i J E g Z o l G h t P Q 9 p j i R n J S B L 2 P p V l D 4 R i N n J Y q 8 d e L v 4 / b E 3 x f P G V x C z U W + m M 6 Z w 8 h 5 H u R 9 5 B f m 0 e v z I h 4 m 6 k + s g f u P V z 8 3 D F 7 Y i F K a J 8 h 6 1 W 0 i Z 4 + z H 5 b v r q F I l p 2 F M b 4 V x / z n A W z H l u G 9 W M T E x T 7 h j y v T l H z j X s x f I + o e y Y n j M 4 P R k x o U o A b l f m Y l v H 4 7 h 4 X b i 2 K 1 N Y N 3 A y l V e V 5 O B Z f F C Q 0 v a 2 l I r G Q l r h N F R P t m b I g l 6 + J 7 X x V e W K C W o h r 8 4 f / f v Z 1 l w f 9 h + 1 / i 7 A C 5 6 K 4 K w u t S f Q H O Q C j l p T Q f v l k G h z c r 9 U 3 0 D p u J 4 3 M M c H d 9 u M 7 I H g c q Z N p w E N I R c q r f 4 X 1 z W 5 3 B M J P l U Y L X / R / 1 F 0 V H c N a D D F 6 R y 8 L F w s O f W S E N q j x a 2 z K y B W N w I n B W b D g g w W j p T h e O + W k A q F p U U K a o X x Z a o i + M 2 8 k I X r W 3 a 2 U l 2 F r Q / w J u c 0 P s j 3 X M L w V v p o l Z e C 3 j 4 j u 8 G Q D v D D / x u h / m s c K O B b C 4 L T D F 0 7 h 2 7 S a 9 a q k D 9 0 D L i X / 6 b B b P l 1 e Q L C X x d H 4 J a 8 E U H s x t o Z + E X K P W o I + E T a U r I b 6 Z R H y l B O + Y G + d + 9 B j S a 2 p x n O l 3 / H D 1 8 E 6 T L Z + M 9 z J W 4 v g H E + Q D 1 u D o t 2 H l c h 4 V E o g c 0 d J c u I T N j 9 V Y + 6 w I 7 1 s p T L 0 6 S X R U 8 l H D N 0 n p 0 C W X i n m 4 x m w 4 3 k e u B 1 3 P G 6 M S n U i x w O X y e F 7 b u / 1 e B i / V w / + T Y p H V d 6 L f x f o X M Z Q W t k X Z J + 4 g B u 8 h J N E 4 a U A W V C E 4 7 S 7 x X p 9 z T C x D f h n I G y Z z q J 2 F l J G J E 0 2 w R J u 1 L 6 S w P F s T D h 4 o y 3 m t x j Q Y J N 9 J + t Q k s j l k F I k a Z h W 1 z r M K Y W M w D e X s c h n E + u l f X m w 4 Q J r 7 c B p O b p s v C z 5 O o V r B q 8 7 9 5 + o Y n l F J I f G + U 8 p J d A a v R e J 2 9 L 2 d E 6 t 5 G a 3 5 N u m v 8 2 Q V g 5 Y R O q d a B G D Y 4 t t 6 z D u K 5 + w r 5 3 B 0 e o L 8 r C F M D 4 + g N F v C 2 Z k h Y Q k Y 8 z e W y a f T o W f I h Z k P B u i 3 k j J A M + u E A z + d c 4 5 a j Q a h Y P s W M y l z W a Q t j b 9 t h 9 5 F w m 6 n H v C 6 y V q W 0 P 9 u l f p h U O S B M p J F F S b e G c D G 7 Q A M C p + d r X K g u W 0 p b 2 Z Q k X / w F e K l B I q H z / j 3 f 1 Y 8 j B Y 3 h s / 2 4 O y P H C U T n s f c J 9 K g F N s 3 0 q C z k A C x H y T n x f H G 0 w y e l K v W p J r R L 4 K t 7 F O y d C U S C D s d S 9 o R M f S 0 g h 4 z r 1 V R i U 4 3 o q d N W B j b Z J k 4 q i d B T d 9 p d m L z / C x 8 P O 8 k Q 0 k 9 G e z 3 K R d Z 8 v I P 3 o q N J 3 i z 6 d 2 0 s i t e 7 F b 3 R O 6 c G q Z m 8 Z L 9 Q S d s Z k 9 Y 9 V z C W T w V W L 2 Z x d i F z m R h 5 Q U S R W x a K q 7 w u n K D / L R 6 D R v X S q L y D 0 8 X 1 K p 6 B J L S l E N N F 4 f R a s D g O S s y s a y o e 7 d 6 M w o r W b m R M + 0 R Q Y a G R I D n G 0 U q W I d P z f D 5 f d S u L f / P q + c N 0 d m V q C K U k N b m 5 R 7 S O D s z A m 1 5 G L U a U f X m a L Y Z y u A p s c l L f q i t a c x d W a F r D o i t R f s c 0 i A 4 b 8 7 j Q e X l c / b 2 w q H D 5 m 2 9 Q e D w 6 Z t j R T E f l U l k k N K v o P T E B 9 3 M A P z 6 A k I r o Z 2 q N E y b a q r d S w M 4 w Z Y 7 T t 5 / 5 0 U g h 8 2 3 o w v w W E d 2 1 t r w x K 4 S R L v J 1 H N A h R x v U w M 2 X Q 0 W r q 2 t 0 k D F H z K a g 4 7 L M S v B A 0 p P R K 9 M d 8 B g W s K 0 U A Z / z h 4 X L z x c u L K B q b e k + 9 0 L m X Q G N i 7 C 0 E T H p R 4 a D 3 M p n D 5 E v p n 2 3 3 2 X T r q F 6 n / + S L z m s P M K D X L O A J m + 1 H 1 l b S d 4 s L N i 3 J 7 f h n W q h u X v l T D + h h 8 V c w Q 9 R m m V N S e 6 z l 9 h R U p i 4 i d L F l L j y L s S f V + 8 E s X k W 7 s H b i a V g F 5 n Q t k s K S n 2 T l k R M l L Z C M w W C 3 Q q M 0 I h + l z V w P r s F k Y v 2 O E y D 9 B Q r G H 7 d g M j r 9 n E s O z o t j a s P d i A d a w f y 2 k T P O s x x E d 6 R M 3 1 0 + Y 4 H u a / u v k n G Y c O m 3 e C 6 U O f g + c t O M + r i F 7 X C B Z q R O m 2 1 0 R O G N e k X n 2 8 J l Z v c m P J S b V M m 7 g I J u 9 o J 3 W W t E T 8 R c E C x V E n g 9 Y G r Y 5 8 H x I O f o h R S q 3 M l o + X j T / Y J H p H A t V n q 8 B O g q T n O l h 0 7 V y J l L / H I l U u l U S y r f J R 5 L J X V Q t U p I U r 9 Y r I w y v U U l D X z C L B s 1 q r o F T L w F j r F a / j a y Q s / S b x n A c u a 1 J + L j / 4 P e b z v L 1 K 6 3 2 e g G 1 9 5 7 C P + W Q M / X q T u F / O u u / 8 n N 8 v c 9 3 C u / 8 j q y s 8 j H 5 b T G 1 w u N s 5 Y C K K W i d r Y k Q p X Y F G r 0 a R x m y Z / A m u E d L Q F l F L 6 1 E y B 0 V g R h 7 k n C 3 + e M 0 B v 6 s M 7 2 A P F j / N I h s g z 3 O 9 D u e Q n p q y i t F X + k Q u n r P f i E c f E Z O I O q B 3 Z B F e C y G 9 q k d 6 q 4 q t u T C s F h v q P R E s f 5 J H 7 y S P g z J d J a d 5 O f D g 2 V 2 M D k y R o p Y s M K / l U l t y K K z q 4 J 7 S Y u 2 j C q w 9 R B I n r c g S h b u 9 p t 8 J M H W C 5 0 V 5 Y a N / y C E S v D M 2 M 4 w L C V y N 5 V E z u V 9 q 3 B 2 E l 7 Z Q S k y m F k l 7 S N o 5 S + b e 7 D I L B 5 x L 3 E Z W q f O n / Y K K 8 W J E B k / a y m W e 5 a A F g w d D t w z y T q w 8 W C F 7 z y k t L W 0 v g Q S J G o k t h 5 h 8 p W s + z I Z n L H z R + Q Q 8 R 1 u a N J I L k j a 0 Q d e Q g g q c 9 8 d r o T j H T 0 c d z 4 O t T G e S J 3 k f / d 4 z n P r h Y + L 5 Y f G y 3 f n 0 4 3 l y 1 K e R L K j g M H Y f T O l K G R a N D g u f b u H o t 9 o n y c W u j n Q P n G H A k N t L 9 B H d G d P d 4 p w d M b J u X l c / q m U u 8 U x a y V h G j M s W k 0 A l Q y l E q W 8 H X p l A f C W I r W d b e P V H X x H H Y / C E 8 t i l 9 t y / 2 y R U I z 0 1 9 N i y I m U o e k 8 j 9 n m S w R H D q i l G Q s z Z M l w U Z x P B O y W U Y g Y c + S E v F j 4 L 4 O j 7 B + 8 i y Z i / H M L 0 W z 4 s 3 Q h i g i y q j L u / P o s / d 1 c K i P 3 C n 3 5 f / P 0 q 8 a U F y m O p w 5 N d x c A 0 F y e R h s j C l Q D R H 8 m H 4 Y I g v I W J x W G m 4 c 6 Z z D U R E p D z A T v B 2 n W v a B j P X 6 x 8 s Y 2 J 8 0 N C C D o 1 D D v U n K b E x R N d 2 o k W p T s A f K x 8 u A G L T y 0 c 2 3 K m D K N L C m b I x 2 C B 4 k H A + W M 8 + K R B K F F W h l z 8 8 E V w k E A x C + i W z f S c h K S H / B / O z + M d z 5 X g e 3 m a T 2 N U 6 y Q N X k P q X h w z 7 5 M V J Q t y f d U k S p e 9 O c 7 q b J M s g h P a B p c W a / 6 Y I K 0 D k / M f W 1 h / s g n N w C C c Z h X i C 9 s Y O i H 1 7 4 1 n U Y z 3 s K U k 3 + Z 5 Q h T Q 4 X 4 q F I o w 8 G J K O j h T + k L N A I O 6 B C P J s M Z c J r q u x v Y d N d R 9 M Y Q 3 c + h r l m C W k V h J Q G W t w 9 J r w P H p U 3 T d v A S I z r 2 V F g s Y + T 5 l K M f B k 4 A W H n 0 J P r e 0 X G T j G V 3 r s X 6 k i y r Y j T Q W w 3 X 8 7 L 9 9 h D 9 6 Y Y K + c 3 B Q 5 0 X x p Q W K n b w p H z m g N 6 K Y v t g q Y r F 0 O Y G J t y U N x T l g v a M t 7 c 8 1 7 r L N P a U 6 s x g Y m Q x p f p t N B B z E 3 E + D O o 9 O v 3 i L N O v R L D y m a Z i I t n Q K F K O A G G L Z T f i t 0 z R Y 9 l 7 I q A R 3 T j 1 n F H l t L D j Z j S K s Q 0 Y h T P y a h U c G X y / T V l 3 D S B z f 0 f X 6 D 4 v O q w 8 G w / D 7 2 8 P 8 C b J C X O h e i a V r a R j O q j F o t o K n X R y K S q + z 5 F 8 d b f p X r J y W 7 5 I f a N F j 2 z o u t s M U S / 4 J K z E N 4 u R L l O s q X B S r q b t j c y u A w Y E + z H 6 + i a P v D C K 5 l I d 9 z L i j 9 B 5 u 6 X B 6 o I I U X S c r z / j D C A 1 + L U b e c K H C l Y Q 1 X G G J K D p d Y r a k h r N 5 r d v P w + g / 0 n 6 v h Q o Q m g 9 B l b a j 9 6 I 0 i V t N k t / k d K J c y w m f 6 u l n 8 z j 2 z p Q I a n U D 9 + X K 3 Y B U w D K S b u Z B 0 h j M q s X C Q s F E p l 2 4 u 6 E n C / / y f b c X v v Q R O Q y Z K u X R 9 4 Y W 6 / d a c 0 u c Y c z 8 N b o u C d P q f W m t E 1 s m F i Z 1 g z l y d y F l Y c p m s 0 L g Z N z / 3 c e i u o 6 u P i S i N W s d Z Q s k 6 1 e H i e g C 7 2 + r n P 8 5 D L h Y p A w W p l w o j + R G b s d C m c i X 4 F A 7 h 8 k t 8 K O k k i r m M m K d F / O S 4 C h a J z q F i a E h R c L C 9 C S T w G q F q N X V v w j X l T + P x z c X d 4 S J w Y P e f U q L S r q O G R / 5 V E 1 h Y o w R 9 T o 3 R A K m a d 1 3 J N 8 + 0 c t w u 6 T j h e p J o v B V O C c k O i / j C B 2 3 R k L p o O v k u V P X a S + 0 G j P W b s S x 8 M k i 5 j 7 f R i F b R G B 2 a 0 e Y G C x M i 9 e l i P B W U k P f K S F w L 4 z R 4 z 4 4 Z w r I F z J Y I X 9 L 7 5 Q i q H o N + e G l C i n t M a z c 3 h I h 9 M 1 n 7 V M b H B w p 0 r n k I j H h 2 V b 0 k I W J 5 5 5 s b j c i J F z K t v g q 8 Z W I 6 M M 1 o j p 1 I 4 b P u c S q X A Z r E E 7 j 5 + X L D K 4 P z p D 3 u + U a F M p 5 n U 5 w 6 e R M J g t 9 g x x Y G t R c G 2 T u 4 2 3 4 n Q b M B 0 s Y 7 Z F q c j N Y k B h s L d i H Y h 9 B a V U O g 2 y y f V 7 M 4 j P D M W I T m f V 1 6 h e 2 f I Y 6 a z v 2 0 a R M B d k 6 p T c O 9 v s O g y K 1 F 6 N Q k W w X a 2 w Z N F a a d 0 u D O 7 y O Y F q N K Z M L p + 1 E f 5 q n 7 2 l O u A b T r U h k j 4 n 8 J 2 2 9 r V 5 5 t d 6 y S M O + V R I I 6 c h e M f X Q A r d 7 N p v H w + 8 v 4 M S Z c Z G v 1 4 m N B I e r O X U o i c U r Y f I 7 i d R r o 2 j Q t Z / 8 z g R G L g 0 g V r V A a 9 A g t B L B 0 h f L I k D D M D i B L z 5 a Q + L G K l Z v J u F / v Y F n S 1 9 g 6 e k K 9 C b y r 2 Z 6 B f 2 U k Q 5 S H 4 n p l o p Y t P p H / 9 U K N m c 3 R R H U 3 / 6 N L V z 4 m 7 d g t E q K V O w S Q r 6 a j N x W F f M r J V y J G / B w W 4 9 g R i N W m n / V + M p s 3 q 0 F 8 m v o v 7 G L T j H R y u D C 6 k v 3 p b r o e p t 0 8 R x m P i x 4 T 6 L t l T g 2 7 1 R w 5 j s n R Y 2 E d K i E m T 6 Z y v E Z W 8 I k g 8 P C O + h C C 7 v B x g m 9 X S A t 3 W 5 e s 9 D M 7 Z 3 A C + f G 3 j w 4 h H 0 Y G J s F S 0 z N Z F / e k Y U n Z B m c i y r f y c w b g / D b 6 7 g f 3 8 Y n k W 2 s X v y 7 2 J 7 6 R + g f c o s 0 G o c 6 i 3 B G a o 8 c g j T A s 0 L B y I 9 0 j e s o S u f o 0 U 3 Q G F U h n d 9 t H d k S 9 f Z 6 o L b r Y V E R 9 U 1 G o K l I 7 b R w b Q u P 7 j y E q i L N J X K / T 7 7 V i 7 k r S 7 D 7 T R g 4 L 3 2 P B 6 0 x l C V / z Q L f m B c T Z 8 e x n N C L h Z z 9 U 3 0 4 + 6 0 R n P j u E I 6 8 7 8 X s Z y E c n T h N S r c V z t 6 4 k U A 2 m s f 6 0 w 1 E F k r Q 6 z m i 2 4 C + u a p y 8 O i g K G L 5 8 w 8 l J f e P / 8 U d 8 X f r f g V j Z 8 d E J D g d T c P Q A 1 w 4 p s O r w 3 m x 9 o k f X B T z q 8 Z L h 8 2 7 g f P E h l w 1 h J e S c P R K D d o z Q F b r W g r 9 J + 1 S e F t F D q w q J / l F N E Q 6 J 1 A 7 Y b f b k C 9 F y F R L E T 2 j V S u 0 j x j o 4 r c d C x b p D w c + u C 5 E l a y g R q U n e r m / 3 u C h t H Y / A H u f r Y 2 b 8 3 F Y U M v E t + 1 2 F 5 L Z M J Y v x 1 A O 2 m E Z L m P t 8 w w m 3 2 7 3 A 1 4 E n X e e z e Z E S S 8 B G u + r N E i K q w W k w h k E F o n m N F S I z W u h I i Z s I Y d / y G L D G F E / R j Z Y g M G l o / t t Y K G Y x 7 B Z R w K h Q r l Q Q / B h B t W I A 0 Z 3 H R q t F p l C E m p D W Y S p H w V 0 I s 9 v s G l 8 2 F V W 6 q D 5 T 6 L I 2 p I Y c A 5 C 5 1 B h 5 V Y c 5 V Q J w + e 9 8 A 3 4 Y S F L o k w 8 t 7 r N s H t t Y m u d l W s Z s l R q 9 E w Z U E y U Y X I b R O p X 5 c m W K P 5 f 1 I Q R 2 c 4 g H I 2 I 6 q 6 1 V F U U u t S r 6 f d E S T g 5 u e y K w u M c Q J 0 U R T j A K x t q G D k 1 i P / 8 v T 5 8 y 6 y H e 0 g a F 9 9 y q / H / + v E Z 2 O N q p D Y r Z M X K Y r v R r W e c c E 3 t Y j G I L Z l 0 G s 4 s 1 5 C i o n Y o 7 j 8 u X g Z f S d h c C Z 4 T c M R S o m K r 0 g d a v B y l D i Y q Y s p i / N w g j Z c G s p U o b L r u k R Y x C U n O 5 c R r U i R w d m 4 O R 2 d m h D b M b p d g G 2 i l F M U D C X I 2 y y S 0 P L 8 R Q z 2 r Q 1 1 X E D S D I 1 m G e i s 0 3 4 n w a h x q n U o I f k a 9 i e R j D Z x + O 1 T e p P C V 1 H W N C E z E n h f Q c 4 T P K Y 2 2 U G S R / C s d e n 0 H R / a 4 D D F v c t y J T o F a W 9 t A r 9 u L y H I S w 6 f b o 1 7 M y t Z o s D S e k Z 9 q y J K v U I b V Z Y b J p Y X R p s O q u o S + q h V r B S t O 9 V f x O G i A J 7 2 I X F A L x / l B 8 i E a 5 O / S Y L u z B M e A A U P H 2 z N J G N z D n d f 0 9 O o s + U d D Q q n Z v d Q i U 7 3 k M 5 M / H H D C M W p G e j t L C s t E S q 4 o a l V w R F e 5 l I X X L / E y / 8 R W C v H V M k Z f c 9 M 5 V G Q 1 c 0 j T M e W t W i X w 2 c k 3 + r i B k Q u 9 w v L I e P a D T e j 0 R u h c e Y y e H i a F W U U k s g G f d w z p r S z s A 1 I f L x N j G C f / P f g 0 T t Y 6 B / d R + i 4 p J M e Q F X c 3 D G L c V W t p s k 4 H r 1 9 7 G X z l A s U Y i w T p p m w i + K B c K L h 0 J Y m J t 5 x i P 6 X U e g 1 T b 7 c P G h m 8 r Q g N I Y y e a Q + r c 2 U d X k L O a 4 p C a 2 E U Y y r o z V r 0 T t i R 1 2 + J z I s 0 + z f U L 9 V C H Y E H K V g c d l R C V h h 7 K x g 8 3 k q B i a 0 m k E 9 U a O B 6 h J B y x J A z I o r q O O I P 6 Q D q G j n I 0 r V H 1 h P I b e r J u h Y x + o Z H f F d G e j U H + 6 h k j d e + C K F M P k W d H H 2 D z o Z q o 4 i + Y 2 T N y F t n h z k T y 4 j l H g 1 y j t n a 1 N T 0 P T N p T o N O r M w N U r u N j Z K A d o 7 q J j g I 4 a D B 4 x / 1 i 2 K Q c l 4 j g z V / 4 v E K B l 4 Z g d v S 6 q s 8 n c 9 C 5 2 D E S m t w 6 H 1 Y j 1 t Q z 6 S J F 5 V F u S 3 5 f K k i 4 G j K / d Y s + a E k N 9 l 6 A i 7 D A K r V I t G y 1 j q s f L A m i r 4 o w T 5 z K U P + G Z 1 e I 1 Y Z k P 7 0 q U R A y n W 0 Q X 5 S D e O T f V A P R R G N J O D 2 W u n U 1 B Z N 2 i 6 Q o 4 F e 5 3 e l i r a b D 6 P Q G F U Y P u X H s + t r 6 H U N Y / C s J G j J Q E q k N i W 3 0 / C M u U k B b 2 H s / A D m r 2 x h 8 i K d h 2 g h r x E L P C R 6 R 5 T v 2 J R t Z 5 k 7 Z / i w f / x V 4 2 s R K F 6 z X 1 5 Z g / c V q a H Y U m V V m y h m K v B a p f 2 J g o t R e E e k z o w Q R X T 2 9 C C 0 m I f R l y W u v Z t G 8 W 4 X v L T A N + k V i 9 u Y 3 + d j J Z h 7 p M H C I X Z p e 9 A k e V B S B C 5 y 2 Q 7 v 2 2 l m 7 9 Q 9 R D v S R W w / y s I x Q h Z p i F p Y D E i 6 A O o 4 W U j Y G j E 4 u s c R o 0 q 5 R n T T g l w 6 D x N v d y 5 H A A i V f B V p E p L I U g K 8 w d t B S + B l l B t Z 6 F V W F J M 0 g o t 6 m P z S O b e 2 A x j o 3 2 0 5 G D e S U b z u k H y L 1 e s 5 O F + x o 0 g + g F l X h a z I t x / k 0 H + m 3 R d M V t f h 0 A 2 I z H p D Q 1 o 7 F E s H i a b p 4 T E d Q 2 h 2 a 0 f R b J O v U 1 k l / 8 R d Q B 9 Z o s 2 t b f R o / X h + n 6 y U x 4 W x C 3 0 i I M P z c G v 3 t j B y b g A P 1 h s 4 M 0 z K g Y W I b j 8 X J z r P 4 T 5 u C n p P M I p Q D q l E G q n t I m b e 5 6 1 a N 6 g 3 7 E T t r M L H 4 y / y 9 z g r o 1 C 0 i Y j h 2 s N t U k 5 6 T C l 2 n d + a o / a Z 6 U M + U w J K 5 F o s 8 I 4 n C Y y / M Y J y s Y o Y u e 5 9 H s n i z X 6 8 h q M f 0 P u k Y k u b B m j 6 6 d 7 K H l I Y j a + k d s R e + F o E 6 q i / i n 5 b F Y 1 q A z l 9 K 4 O b E b / V g 5 7 X U g j d r r X t + b N + i 3 j 5 a 5 J w c B 0 8 X t v C V M l k M e P 4 u z P i f c b t T + 7 C 7 e j B 5 L k x q c P o P x Y G L n D J s / z W 5 q R r O U s 8 m g e c W 2 p g G 5 h + d u f M s o X a C y t 3 S P N d G C D 7 F d y 1 x O T L Q D 5 j c o k L 2 1 v E A B 4 c 2 J 1 I K l c c k i 1 S c D 4 i C u s r k V o p w j H G A k 8 v 6 M C c z s M L N u V 7 4 y y U T C 5 N w j y C C Y d E d 9 h q R h 6 R h T / b k F q G f s f U k v U C T / y u X E / j 5 B v H s H K b L O e r f n q d R O 8 b B V J Q p P 3 L Z O X 0 O X F c z o t k 1 z O W J f + E h O Y k + U x x U j L O E T t S i z m Y B r T I a Q M w k l / H w i h n m c h g e 5 Q l h e W z T Y v 5 q p X L E Z j M D q Q y K x j 9 l o 1 u q S p + 1 6 2 f i s U S l q 8 E 4 R o 1 E B 3 1 E 5 W L w q r 3 Y O v 5 N o w j Z R j j Q z C S J f 1 s y S D 2 k g p k e P v a 5 o + / B n y l Q Q k Z 0 a w a w 6 4 a D Y Q A w k T N 7 H 5 e M s 1 d p h L F R 8 Q u E 4 t V O K Z r P G 1 L r 1 P w H W l p V q 1 O I w o c 9 k / 3 t U 0 I M w b G + s U q U w F q 2 0 w g J 2 b m u T w X a z 3 O l N D W L U R R q D E d r Y x s 1 l S 8 L J s n C z m P s B O 7 B U p u d R W S K z W 4 h k 3 g p f r K a O K X R S g 3 T 5 3 f A 5 1 d i w J R q J 5 + u x g 0 5 U p V L G G Q s Z W L k K / A k U T p m q w 9 F l H e W F k D P h f M w + w l h d S 8 D Y 6 m c v 1 1 o 8 q F X J W X 0 J B y M V l g M Z T J O t o Q 2 4 i L F b 4 F 8 m O q J h v k Q 3 F R f b Y Q / F t / L 4 f c q + S f 5 r F t d K D / W B C a T I 8 Q x G w s D a P d I J i C b J i 5 I p i 5 X i B / 0 U C K z I S n I Q N G x 3 X Y e B C F v m K D x l L F / O d r G B g f E Q E R + d G I O q C r m n D r + n 2 4 3 D 0 Y O O a A Y 5 C 3 D + L M C P L F f U S J 6 X s c j G o t v W d V W o e O 9 5 3 a i s N G 1 8 I + p U F r E Q L D A b B M N U B 0 3 Y h H O R 4 v K m R K X 1 3 f 7 Y W v R a A Y v L 1 j 2 u 5 C 3 j Z E z j D 5 H Y 8 K K E Z o 0 P h 6 s X G z y L k S c E x q R d J s 7 A s a r C P k f z Q T a H n g 7 g e e 9 J V r h B t s e t G p T L d Y K E p 8 v H t G W E Y V o X M C O 8 K 2 R h + d I y O 0 I 3 e G 8 j z i t 0 i K X D 3 W z j w g O b e N O 7 K Q z 8 D m s d A R p A 5 h C 8 g D T o o u v j x s J E w M j s b p b e Q z k E X P b p R o U J i R r 2 a E r 8 j X 5 S Q K p R V U t K V a e V W r r A S C T 6 L o P d 5 U M k 3 k V U E 8 3 C Q h s D e Q K c T h M U 5 K A 1 j l w N b T o F g Z y 4 P T 6 r Z i 9 f Y a n A M O E T 5 n Y Y p G Y + S j m Z E K x G F y G B B Y D O L k a V Z Y N P D p v B w w W n 8 c Q p Q o u t 7 K C y w N g l K K Z F q N c 2 f Q c x X g B f J n q h N D s F r z s F T 8 U N P x 5 b V X V T K H y 5 / H y T c m i + T S Y / r U B G L x i I j s c p S W 1 0 4 5 e 3 u w d a U B 9 4 i J 3 I Q I C X I B p T S N n i Q J + W x Y L J e f P D u I Q q 2 A C r k U 9 U o D h U g B m Q 0 L F u Z L S P k P l / v 3 V e F r o X w M j 7 U u i i o 6 j H U x C V m m 5 2 p V A 7 2 2 B t K 3 b 2 P I f 4 w o y J a k Z 3 i / I p M V / W / X Y a m 3 c g K 7 g T U 4 J 6 R 1 W g r e D 6 h B m t M 2 a M f T 7 y 9 j + D v K 6 F F T o O r t Q Y 6 0 W q K j 6 o a B / G B p V p 0 z I Z Q T z i J B 8 2 Y V k 6 9 / 9 R 2 z n z h W c h W s P 6 I B 3 V O D f 9 K P U q k I o 7 G l A D Z X 1 z E 4 O o x g S k O + U G n P H e D l v W q V W L q z s W u L z f h K C s W a B q W e H F R F E z w N I 6 z 9 k t L i Z e r T i q 1 G e b W 1 r m y H R k 9 W h P q D t 7 A Z u u D A 7 R U H + U V q z G + u 4 a f e 6 B M + F Z c H c P o c W F 5 a g V f f B 9 u Q E Y 9 v B H D s Q q + Y y + K S y z 1 D r Y g b z 6 N V 1 A H q F F 4 / p y I q O I j 1 h A 7 O 1 W 2 6 l w a m 3 p a o L g 8 D r r B k a a 7 Q Z Y j J X E U 7 f J 2 + 0 l 7 4 2 m w g 0 z 7 O 7 1 p P a I Q w M e o N l R C u / M z r y G e T K O X q u K T 9 n 0 B W G t N v 9 Q l h C m S e Y 6 n L d i g y 1 t c 2 q Z l 3 X 7 b N Z 0 E 5 R 9 Q n T A O C N K 2 R t G k n e F W u E n I m O V e r l S E L E 2 t c d p 5 5 J S g v R 1 G C L d f X j W D F i I m L P q K 9 / U h t Z B B + l i C h q t B A I u q S z S F N / u W N + T J W b 9 0 n F 0 Y t P u N y y E L f k B C V y u 0 W m n 0 T H v z z l 7 d 2 C R P D P c b 7 e m k w 7 P C h 1 6 V D j Z x + G R Z y G 7 k f Z f D y G 4 b s 0 0 y 8 O o B G Q Y e B 7 R j + / D / 9 H H / v d 1 f x 6 t + 4 I U L l L E y s l E x m D q 1 X x c O i q m H t Z h 4 z 7 w z v C B O H w R m c 8 B u M D W A 9 2 C O U m 5 8 s r G c 9 Q g L t g c U n + Z C M l e u J N m F i q I n m f T R H D x K k P w h h Y n x t A n U Q N g a H 8 V P u 5 n b 1 J 0 J Y v r 8 s O s f u I E v 1 p t S Z h W x B z G t w 3 h Z X K n 3 2 4 Q a C C 2 m i I G F B Q x a v h b F x m 8 x 7 n K w T f c c z b R e l e v 8 L z f + O g S t / h Y 4 g C T L b V u 5 8 d a O 7 F u 8 E 0 w 1 e l s 3 W 8 9 l n s 3 D 2 t Q s n R 6 N y 2 B L U 7 0 U x 9 + H h 6 r f 3 2 1 s D 2 j X C e / H 2 Y u 1 6 X N B D u 8 0 G s 9 m P N 4 4 Y M X N 6 V C y 0 N B o N g g b L e X Z G A w d 4 V F h d W 8 M F G t x / 5 O d v I R l M Y v r t d i u t h H 3 I g H w u S / 6 o C c W c l O N X K V b h G + 8 V P j H v y J i P 0 v v U r D m i V U p w + H / 4 j f Z 2 e j 7 L u x R m s X W 5 A W 2 J r B 1 1 B F u Q 3 m k n + Y g 6 s Y v h s w 8 5 + J F A Y G t N v G a Q z s C M z y Q C U 5 t P A x h / S z q u H F 5 f v B L C e M f S E E 7 N + o S 3 h O W 5 z j 9 A f G 2 U b z / Q m B D R J E a x U c I P j V R w 7 2 Y Z J 9 6 L o V K t I J f P Q q c 2 4 s n W K X x r u p X g e B A 4 T 4 w X N E 4 s s T A B i b f / C X U C F w a T C q p 0 7 g 9 V U N H 5 V C S w T U 2 r h L w 0 o 0 I X q u M L V i B f C 6 G m K Y n I 0 5 d B + 1 E P B q f R 8 K + 4 5 P G N V Q M u j p b E H M / o K 1 J k k L t I e R t r N w o Y u W j a 2 b r l / v / w h v i 7 H x J L G b I i d a K a W p h 7 z F A z b y O w M H E 1 I 6 i 4 s p E G s f k M 3 F O 7 d 5 V X b h P D 5 2 O l I 7 d T Y q k I x y g J f T M b Z e N x E E M n / f Q d D s X v t p q R a B R e T 3 t Q 6 h F Z v 1 P f H c V s U I t B / / L O s T 9 6 L k W I 2 x r g D w B / I A L V i f / 2 V z 4 V f + / 8 9 + f J Z G q x m X k M P f F A p 2 6 K N C 4 P a P H x o c D a j e e Q 5 m 6 m c e Q N i U 6 w Z m O a K G e O 8 1 w T P y + o E i R Q O V F P X a M y C m o i g 6 k e K 0 Q x f D o E q t L I Q N + w 7 M x Z v S x e p u s j s 3 G 4 J u x Y e 1 j A 2 D k L c s U G b G Y N n l 9 d I g 1 f g 9 n Q h 2 I h D Z P J g l G 6 f + 4 1 P s / j H 2 y g 7 8 0 6 P O b 9 M z u 4 G C d b P K W g r N w J Y e y C N K n L 6 o n L e K V X i 2 j 0 a u E w S x Z h + W q C z G I W 4 + e H s H Q t g N T w M I 4 M r Y H L r s n Y C N d Q e U 7 f a V q c r W d B 9 B 6 z C J 9 s L + X U W R x 0 4 W o I W v L L e S f 6 n F r K 3 z O S q / D 5 Q j N K / A c s U H 8 g l K 9 z y f J 3 z o 5 j 2 G Z E v a R G o r Y C v + U I K r W C 4 N O d w p R I d B S u p B E T 3 0 5 g / u o m n n 8 a w N a T M P k P N U y c s 4 r N j R m y z 8 X C l l N L / g 8 L g 1 H V I z q S l 1 / z d 1 p a k h e O l x F c C u 8 S J k a R B F E O a O w H n u n / s m B L H s 2 1 G s F 7 1 I 3 t + 1 U S J i v W n p W x e H 2 Z a F E Q 4 f 5 j y E 2 c g O G 4 E 0 c / G G g T J o Z O o 4 d d 5 6 f j k X q h R 7 4 R 3 n m u f M R i c S F M y n q G W o U 7 I t f E 4 1 w 5 o 0 b q x 5 V 7 W y S s N f j P G 0 S k 1 D N t F c s 6 W J j W F L 7 X 2 s O n G H 6 t N T 0 y c M y P j a t 1 G P J 7 z + 2 x M P H 8 n A y V I Y + x 8 3 2 Y v 7 a E c s i A 1 e 2 J l j B 9 A / C N s F C M y U g M z g n i 6 c 4 Y I j f N y J e S M L t 1 y J G 2 D a 7 G k S r F U C C O f W 7 q v P A X d F q i G 7 o K + m Z c o t q O D B Y a z o B Q 0 e V u z 0 d E 8 X u 5 V h u j i A g N l o K Y / 5 L r J c i U j / e R M q C 9 c M f 8 5 X X y O 9 q 1 p + w 7 d U Y E O y G W n e x j x f b T p V y b j s s B y N / J p f I i E 4 I r t Z o t T s Q K Q T h 0 L u Q y 1 E 5 2 C 7 x H d K 0 S X V 0 g b z 1 U a 5 T J G j c n n f Y A X z e n R X E b c R C B U 3 g 6 7 6 N G S q t B 7 O H p l W 2 c f k 9 q H 5 7 j Y 2 v D 7 b L 6 x Q Z G z w 7 h 5 q o e r 4 2 W k Q o l U a g V 4 f P 1 t i U g 5 1 M F r D 8 K 4 s i b o 2 1 W U Y l A M I Q + v w 9 P P 1 7 B 8 J E B u r 4 K j C 4 d 5 p N G h P I t 6 y X w B 2 y h v j E C l X l 8 E 8 e P e V A r k s Y a M i F D l u G k s w f C a y D + X q X 3 / 4 9 f + V f 4 k T / 8 X f h H e q n d 9 h i o i v w 2 t k K c P n T p / 3 s f / + N P 6 v D t U x c E r W M 6 x 0 E F r l Y k v t c U K F 7 + r a Q o M p a v R I m m t H N 5 G X v x f 8 Z B N T K 4 6 z m x N 7 6 R R q N g p Y F G d 9 v Q o 2 d S Q 0 r A I C Z u Z z 8 l W l N T Y e Z 9 E t 6 m t e R S b T P v D 2 L u 8 i q O v D W y M x B D y 1 H k t r U o V m L g v a c a N T V Z e Q d Z b A 7 s l F H X F q C a G M e 4 q 4 r Y R k p U c G 1 U D G K v 2 5 q K / F a T B p M X h p F I J d H T I y m W B b L 8 r j N D M F j X 2 m h Z e o 1 U 0 3 o J 4 2 / a x f R I Z 9 R + 4 8 k W h k 4 M I L J G 1 n y t Q R b T I e a n Z i / P 4 e j b r c y X R C A J V x 9 R c x p e q 1 9 s o 1 4 w w u p v w G D T w d H c y p O R y + c Q e h Y j y z y E 6 y u G n T V j u / B / C 1 Q L n s U n O P O H W i W d G R 8 v G P D B V A m J O P k O b r f Q n o / u f Y H n c 0 v 4 o R / 5 I X q v N Y d B p E V Y J i V W Y y X 8 2 P / y B U 4 O 2 f C L f 9 4 l h I l T e B Y u B 6 G z l a A p 9 l J H 6 + C a q i A Z S E N r M C B D b M 5 s t i G a X I D L P o F 8 L o n J t 7 1 C U 3 e C t 7 W R t H J 7 w I P B G R x c 5 a g T C 9 f W 6 E M 9 p i 7 5 D 5 3 / 1 4 l y h a w f 3 W / o A V G n C 1 p s p d T o s 9 e x n t B i 1 C 1 F y 5 R I b x R h 6 t W 0 l T m W E V s i A Z p w k m A U i R o a c e v 3 7 u H I K x M k 8 K R k 1 u 3 k m 5 V Q s i / C O 2 U V 9 7 l + L 4 b x 1 8 m n 2 u f S O f e S E 3 g 7 r c 5 2 I A C v w w N d c w f 4 d C Q j l n t 0 A 0 d u t + 5 W 8 L O / c x X x i s Q 7 / + c / / d 7 + Q / H / F q g W N F s r e O + 9 3 R a C o Y z E b W Q e i r / l N T M C y 3 F Y h g 2 Y n p q C x U L U r u M 6 e Q U v J 2 z y m q J 8 M Y X e o Q H E N 6 M Y P S P V l C s T z d P V X Q c O 7 C c f r W P k V c 6 n k 4 7 P I X X + n 6 + J C z b y Z g P y Z y 0 0 4 H C 2 B H 7 z 6 R a 8 Y x 4 R Y m a 8 b N f z a Z 5 / u k 1 W q l + U U H 6 c d u / U h S h W V V 2 X d + d j e a z c D c P 2 6 i S G X F y k R U p y Z S T W y E q M K B R T s 6 2 D i 0 E x q c z g 7 B I 5 Z W v 9 Q R j D Z 6 Q E 5 l S B 7 t G 0 + 0 4 W P o 1 g 6 r 3 2 f E N i i e A S 7 M H H W f h P S r 4 Y l 9 C 2 N + s + 7 A V l 5 P A X F F W L u + I / G o H 6 f c K Z R g w e R V 6 f E o + 3 d T j Z X 8 F m U 6 C U U G / 7 8 G z j C Q a H / J i Y m I Z W 3 Y x U i Y E R h n 2 M a J R G 8 p n K 1 Q J R F B P p d 7 I v t R C s 6 l Z 2 x s 2 b t 3 b m Q 2 R w p I n n v s 6 c O o V j r 7 f o y m H B d Q u 5 i i r T t K 8 C 3 G G z n y 7 j 2 H v S k v W N W 0 U M v b b / R O a t 5 0 F M a U z I F X O o u D w Y G O D d 8 T N o r P f C R g q p 1 u D F m D q E I x H 0 e r 2 i b e a + H 8 S x 7 7 R f 8 8 a T T a J y + 9 / H + s P g r v V c j M 8 f B v D O a a n g T j 5 e g L n H t C O 8 + + E f / c Y c / u m d O H i b 0 p / / m X e b 7 3 4 z 8 b X l 8 r 0 s / I N a l L c y 5 H T u d p w X o u S I R n S Y 6 v E i m h 2 E m g a A W p 3 C o O 0 0 b B 4 r + h x 9 6 C M L l E o m 8 V u / 9 d v w D f t h I H K / + S A O 2 4 g K 1 U Z e L B n Q q C W 6 w R T R q H a i R A L G E 4 2 M u d n n e P e 9 d z A 8 M r z z G B s b x Y h v E k + e P 8 b I x P C h a g c y e H 3 Q 2 s 0 M P O M W e M d 3 Z 2 6 8 L H j 4 x c k H 8 j S t i r m 3 0 X Z N n A i s 3 B K I V x 6 H i 3 q Y y w 0 M H P U g 8 H g B R s 8 Q N L o M z C Y 7 E k U t L H o 1 H j 5 5 h I k x S U i 5 Z F p q p Q H v R L v 1 4 F 0 W G 4 7 E j r V 6 G t S J A i g y R E C j X o P Z v l v A + 4 n a i X g E 3 Q D T 5 + h S A c V Y F v F l L e w D e 7 e p O 6 r G z / w n M z g z I S 3 9 + S b j G 2 e h G B f d S V h 6 q E M 6 F F e 3 d B K u D S C j Q P 6 S q b k + i s G R s v X V d d y 8 e 5 X o o E U U 9 W + o a t D V W o O E a / h V 6 k W x x S R b I i 9 p 5 4 t v v N 7 8 t I V M O S T K W F 2 / f A 8 X X n 0 F N t v e N I W X W 9 R 0 S U y / L t H K r x q 5 R H P N k Q K z n 6 3 i 6 L t S v i F H I T m 5 l 4 M u 8 V K I B j E 5 + R o 7 5 p d J u I t 1 u E 5 o U M 1 o E b x b F 7 s b 8 j Y 1 J A r U T k 9 x 4 j w H I + r k K w 2 J o j g z H 7 Q o + P x n Y U y / K 1 E 9 r k + o J a K r B P s 8 S 9 f C m H y r t R B R i b 2 i n i v 3 1 u H q c Z O F 1 E L v V o u E Z y X m P w 9 i v e / 3 N 8 n 1 Z f G N F C h m A K 9 Z M r D 2 t z v Q + + V n y Y K V 2 S j A N t T e 0 Y c B 0 0 i u r + 6 3 z A j L 1 4 l 8 v I i C K S y q C F 3 9 D 9 e h 1 x n g N o 3 C M 6 M T + + u m I y m R L R 5 Z K G P 6 S 9 S Z O A y W r y Q x 3 r E F 6 d L l O C b e l i J z J a R Q r K f g U A 8 j 3 d j A c q g P p / w 0 2 D f z s C f L 8 J 3 w g n M V I 3 f L 8 J w c I e s E h D N Z + O y S X y N j 5 U Y E Y x d b f t D a 7 Q w c Z + J k 9 X l P 2 3 b / a O n O C v T k G w 4 d 7 x e R T 9 a F L J R K 7 D 2 N w E O w p T 2 Z B k Y X E q Q U V F A b V V D Z T b g b / u o s / N e J b 6 R A M S 7 o 4 6 J m g R L s j H + 8 0 F 2 o Z I E q p k p i j 9 d O 5 M h a W f a g a h z e z j W 2 k S 7 E B X 3 s h m K S j u t s H X d l e Q U u t w t O R d B B B q 8 X W r y 5 A q N 2 E P V a F a k M W Q y 1 B t 6 x H v R N d Q + / 7 4 d M U Q V b c y v W j d s l D L 3 a f n 9 i k S X 9 9 / T T R Q y + P o U i u Y C + Z p U p J X h A l 7 m e u b M s K s b G F 9 L I Z A s Y f c U v V t x y Z p N R E f 5 e / m I Z 4 2 d b p c W 2 V 9 a g L V p h P 8 q 7 l 0 i 5 d E u 8 D 5 O u j o l z I 3 T e r K i N z v N R c s C D I 6 p 7 T n E o s P L F O s b O t s L y M h 7 + 4 B l M r 5 z C e v w P N k f v s P j G C h R D S e d k 7 G W l l N 9 N k Z X i x X M N d R U m l 0 F Q E S 5 8 x B q v G 9 L p F N K q V f G c 1 0 P 1 2 X b X K C 8 k i n S s 9 n O n 6 H c b 6 5 s 4 c e J 4 8 5 2 D w S t J c 1 H y a o o 1 q L R a D J 5 w w O I 2 H + i Y y 9 h c C G N w q m U B + 6 7 + 1 y g 0 6 + w l 3 v z H i K Z X U D e 4 0 G t 0 C U u v R D 6 f F z U 5 G K H o K n w e i U b N f k x 0 8 Q P p O Q 8 G + W e y R W G L E V 6 J i C T Z 5 D L 5 o e P k e 0 G i d Y F 7 Z J V j 8 5 i 6 N I K C J g J T x Y O t h z n U t D H o G h 4 R 3 B g 8 6 U Q h V 0 R i q Q p 9 T x G u Q a c 4 r o o e v J C S / b / o R g y e I a 7 X I Q 4 r U K 1 W R Z 2 I D U s P 3 d O L K 6 I / C H y j B e q M K g j P V L s F 2 E u g O O r 9 / t R u A W Q E S i X 0 i e z r v c H F E 4 P 5 Z 3 D o h 2 A z t G d L 7 I d y u Y x c L g e X q z 3 7 + U V Q T J e w 9 S A P l Y 6 E r K b H 2 J v t / h n X h V x N a P H j f + + y e H 3 j b 7 8 G Q 3 M R n / P y n x N / G W s X / 2 d E b 5 f R e 0 m q v 7 4 f 0 q s F 2 J s b Q D / 5 v W U c / f Y Q t p / F E A m X Y d d a U C o T Z X Q M I Z s L w n f E h q 0 5 o n / n B s Q c X T Q Y I 6 G r w O o x Y s M + h j f H p A R m r n 8 e s o 3 h w k g F 1 1 Y M o i b f M X 8 C 5 X p B b E Q t g y 3 4 3 O U N s a S j S E K u J f r s n T Q h O l / F x C U 3 U t U A K t S V b q s f 4 Q e k 4 q Z U e B j a m + 5 / k 6 D 6 r b u Z x t G B / V N R v k r M b p V R J l / j M J i s J z A 6 0 + 4 P H c a P 6 k S i W o Z L e / A 9 v s w + V Y x f / X f / H j / + E 3 + 8 + e r L Y + V q k m g d 1 7 Z r p 6 g f X t / A X / 7 e x q 6 s c R a q v z n 6 n + C / G f 4 u n v z u O k 5 8 d 7 c w c c Z I d C O O U s R E l i o p s h b k k L X O o B V 7 5 n J m B u c O L n 4 W g + + 0 F q s 3 S c A m j k K f S 6 K / / z k 2 s 6 + L d V X d w H P e 3 T 7 r s d T R 7 6 j B Z 6 0 J a s r z X w x D w 8 1 b 3 o o k a H n l M w v a 8 g 2 6 x k I O J p s R a k s B + Y A e F n 8 d i 6 b 2 C f 9 v K l T f u 5 9 p v H / i 9 y + 5 8 J M n O R T K h z e K F / Q x w U E M T q 3 w j T 5 d N A q N 3 Q 1 7 C 1 S N B G r v s O x h U a E B q O t C z e a e P 8 f M 9 D R d 5 + 7 P Z C j p V g t K g t U O 9 u s W P 4 / g y P u t + Z z Z T 1 d w 9 L 2 9 I 4 f n f + 6 G S H D 9 5 K + d h d P S U k R z n 6 9 g 6 O K 4 s B j R D O C x 8 V w c D + b m F 5 r g j c i 0 6 o b w 1 3 h b z f W t I t R E M e 0 k n / P a K c E A P t n D h z 0 I x 3 w V W I x b I l p q 0 B u x G D y F X I l 8 Q 0 M C r 4 2 0 K 8 3 E d g q u f g e 2 s 4 9 h V J 9 G 8 l 4 c y 7 6 9 E 2 i / S d g R q O v X r u K 1 1 y 8 K P s v 1 7 x y O 9 q g K d 7 D g v f s M m s P g R Q V K K S T 5 U A 1 m n w a 3 1 / V I 7 1 H 1 s 5 t Q J W p V u D R f 3 q l N L K X F 0 o l O F A o F l I h W 1 k 0 x u A 2 7 5 0 o + / e Q z 8 X m 5 X E E 0 F h W 7 i / z J P / k n 4 H S 5 B V X d D 3 P X V j B z a Q x z n y 3 j y N s k T M 3 v s 1 / I W Q b 5 T A H Z Y B W q q h E / + d G C + O z X / / A Z 5 M o b 5 K O R c P T Y M D g z g L n V N O x E S x N 5 l c j 2 1 + s K e L B p x 6 v D Z d z f 1 O K E n / y b L k 1 0 b 0 M n N h V g 3 N / S I Z 5 7 e c V 0 a v A J 5 o M z K F b b T + S z x X H c b 6 K 2 k G 5 u 4 f M Y p t 6 R J u E Z X M / w V q w 9 q v h N x Y 5 A / a + / 9 A + R T C Q w O T W F + / f v Y W J i U g g R T 5 I m k g n 0 e n v x h 3 7 k j 2 D m 6 N H m T 1 8 O L y p Q j C F X F U e 8 U v Z C K a q G w V M X m 2 J f J Z 7 O A 5 J p i o w j v R U M O T m l t g X W 2 n J n 7 Y X O d T f d k F z J w j n W H l q W s b 6 + g Y x q D a O + G b I E L X 8 h E A i g t 7 d 3 1 2 T w v y V r M z 7 o w 4 W p T q v V j t W r W X L s W Y B q M P Z m M U D C s R f m r i z C e M 6 H z O 0 A o g M n U a c f j v a Q Y x / b W 5 k c J c s x G 9 L B a k x g n I S v l 6 i Z j H w l j j t r f r w 1 U R a 7 Q f I k 7 t e F T k W Y i i f h c D s x F 0 5 i p t e J R x 9 u I T z y H 8 H E r p L y p d O 8 M M 0 k N C 7 / P W i A v Q x e R q B k f E C U g + U i s 1 a C b c Q g B C m Y 1 m A p p k N J z h Y i 4 f n W k c O v 8 p U R D g d p 4 O 9 P K 4 o p L k 2 m F 1 t R W g 2 7 7 2 F 2 + z o e 3 V 7 A j 3 z r R 2 G 1 S h b + B z / 4 P t 7 / 9 j v Q q n Z T p V g 8 i l K x R P 7 J 3 k K y f D m F U i 3 5 w p u 5 z X 4 Y x N b w i / 2 G c W m 8 L D Y r C G b U S B f U m O 6 t 4 s q y g W h Z C R s J L V a + x v C 1 U q g 4 V 3 H q X R 9 m I y H M e P x Y v L G F D e 8 3 3 4 9 q 4 0 1 2 u 1 0 I k f z 3 6 4 R O 8 + J C J c 9 B W Y e l A A N b p 2 e k X f v s r d w 7 F q Z 0 R / 2 1 a q m G 2 V R r 7 6 p u M J n 2 t x Q M V V W K F H Y T J s b R / o u 4 9 M E Z b G V n 8 a u / + q u 4 f f s 2 x k 6 7 E M w + b 3 6 j H T 1 u D 6 o V 3 p 2 9 + / G e X 9 n E + N u O t v V D h 0 G W x u X L C B P j 2 r J e L C d / s q 0 T h V k + n j e I S k S X l 4 x i 0 7 I + 5 1 L z m 1 8 9 O O B 0 d 4 N L E t R h 8 W i o f 9 V w m C K I l x e h r p h E c O S b j h f r q a 8 Q v I b m Z c C N r v T j P i C t t t q h N W + v 6 o g i N V 8 Q e N O A S b 0 N 8 a V W t d J O W K 3 d l x C 0 Q U 9 + E v O o P a E S E 8 M T 3 n M 4 e m 4 Q v m k t T M 3 M 8 k q t + y 6 B g 0 M D 2 N 7 e X b h l 9 c E a j r w l J a G q G 4 c P B D w K a H F z b f 8 p g h e B U t Z z Z T U C y a + X d q W L T l Q b J Q y e 9 G E 5 I + V p 1 k t 6 j L x u R 1 + q t d / T N x U 7 A s W b b s W 4 Z j S B 5 1 U 2 1 t f x 7 O l T 8 Z q x t L g o / v K A 4 o f k Z E u D h L 9 / 9 6 6 0 L 4 / y f R n y b 7 4 q s F B l t i R 6 w K K l p A p y s Q 5 e R y U j v Z m D z q S F e 8 K G b D i P 9 E Y e q b U s E m t K A W u I 9 C N + 8 K 4 g q V J r d 7 x n T d + B c 8 w 0 1 e 4 + l B K c a H t i X A r w 9 J m P i 0 H B S 9 C 7 g Q M 9 C / c W h b + q R C P T m n + b e s e L U q G 7 Q N 5 Z 1 w s r w t v S 8 L 2 H m / t J / c c K L j X H W e 9 P P 1 r B i N W C z 2 N x r N 8 v I I 0 a z H 1 l X B p t 9 7 W + a d j x o R 6 v J / B v r q z i p 9 8 e h a 2 e x n / 4 D 7 + J I D n U L A h M A T k 6 x T P X Z 8 6 c F c L F 7 / U P D O D 5 3 B y m p q e x t b m 5 E x r m v x O T k 5 h / / h z x e A x 9 f f 3 4 i Z / 8 z 3 B k Z u Z L + V B K n N c k 4 J z o M k f V Q Z 8 E B S S B s g 9 2 n x r I R v K o 5 u t i I W A g s w D L Q A O m 8 C h 0 V i 1 q R S 6 c a C D / R 4 + 6 t 4 b K R h X O M e m c + V g R Z k 7 g 7 Y I K t Z N O K 1 n N f D k B s 3 7 v S d / Y U h r u c R s 2 N z Y w N N y a P + J 6 G D w X I 2 P x R k D s K K H E F 5 s 6 U f u w W n 8 5 a 3 9 o f M n I 7 o u A Q / t c z Y l L n m U t a 7 A Z j i A R 0 S B v S Q O h B E r W Y 4 g p a m x 8 0 7 A j U P e X S W B I S Y 7 7 b P D Y D 0 8 Z n j 5 5 Q g L T B 3 d P D 6 K R C D x e 7 8 7 f b n g Z g f L b 6 s J J V u I N R 0 6 E 0 J X o J l D s 7 5 z 1 Z G G w t l s I L h j J l U g Z t V q V r I k W p U o B h U A F D W 9 W 1 A P v z O t T 5 v O V s 2 X o O 4 7 5 o r g W D + G S W 0 r h e X J t V u y s 7 n A 4 R b k w X t 7 Q O U U x 9 1 k M M + 9 K 4 e T P F w 0 Y d h e w F G l X K l 8 L f h 8 F 6 u 2 J I s K z Q V G H M P A 8 x C Y c / m k f / W m g U i / g 2 m d x 1 A Y n m 9 / + 5 m F n l L 4 y 7 s G r U 5 4 X E i b G 8 R M n h D A x Z C H a S 5 h e F p 3 C x N W Q i p l 8 W 3 X T v c A R u S t b N u q k L I K l V j V V k o c d 5 A p S 0 U a D z g T n s B 0 u U z 8 5 x L u D M i x M 1 e Y x W J j i 1 f b q r I z N j U M W v y R Z v u R q L X M 4 c e k o N p 5 K u 2 V s z 4 V 3 C R O D h W m O a 0 w Q O J H 1 9 0 W Y f p 8 R j 5 c Q X E s h F U 5 h 4 F g f B m Z 8 Y g 1 V K B u G T m 3 G h P u b T G m B / z 9 a s 1 U 5 N i k w z g 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 N a m e = " E q u i p m e n t "   G u i d = " a 3 1 8 8 7 a 0 - 3 d 3 6 - 4 6 0 5 - a 8 e f - 8 4 e b d 4 5 0 f 4 c 4 "   R e v = " 3 0 "   R e v G u i d = " e 5 c 6 f 4 4 e - 2 0 8 2 - 4 4 7 6 - 8 f 4 0 - 3 1 f 4 1 7 9 b c a c f "   V i s i b l e = " t r u e "   I n s t O n l y = " f a l s e " & g t ; & l t ; G e o V i s   V i s i b l e = " t r u e "   L a y e r C o l o r S e t = " f a l s e "   R e g i o n S h a d i n g M o d e S e t = " f a l s e "   R e g i o n S h a d i n g M o d e = " G l o b a l "   T T T e m p l a t e = " T w o C o l u m n "   V i s u a l T y p e = " P i e C h a r t "   N u l l s = " t r u e "   Z e r o s = " t r u e "   N e g a t i v e s = " f a l s e " 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 D a t a T y p e = " D o u b l e "   M o d e l Q u e r y N a m e = " ' E q u i p ' [ L a t i t u d e ] " & g t ; & l t ; T a b l e   M o d e l N a m e = " E q u i p "   N a m e I n S o u r c e = " E q u i p "   V i s i b l e = " t r u e "   L a s t R e f r e s h = " 0 0 0 1 - 0 1 - 0 1 T 0 0 : 0 0 : 0 0 "   / & g t ; & l t ; / G e o C o l u m n & g t ; & l t ; G e o C o l u m n   N a m e = " L o n g i t u d e "   V i s i b l e = " t r u e "   D a t a T y p e = " D o u b l e "   M o d e l Q u e r y N a m e = " ' E q u i p ' [ L o n g i t u d e ] " & g t ; & l t ; T a b l e   M o d e l N a m e = " E q u i p "   N a m e I n S o u r c e = " E q u i p "   V i s i b l e = " t r u e "   L a s t R e f r e s h = " 0 0 0 1 - 0 1 - 0 1 T 0 0 : 0 0 : 0 0 "   / & g t ; & l t ; / G e o C o l u m n & g t ; & l t ; / G e o C o l u m n s & g t ; & l t ; L a t i t u d e   N a m e = " L a t i t u d e "   V i s i b l e = " t r u e "   D a t a T y p e = " D o u b l e "   M o d e l Q u e r y N a m e = " ' E q u i p ' [ L a t i t u d e ] " & g t ; & l t ; T a b l e   M o d e l N a m e = " E q u i p "   N a m e I n S o u r c e = " E q u i p "   V i s i b l e = " t r u e "   L a s t R e f r e s h = " 0 0 0 1 - 0 1 - 0 1 T 0 0 : 0 0 : 0 0 "   / & g t ; & l t ; / L a t i t u d e & g t ; & l t ; L o n g i t u d e   N a m e = " L o n g i t u d e "   V i s i b l e = " t r u e "   D a t a T y p e = " D o u b l e "   M o d e l Q u e r y N a m e = " ' E q u i p ' [ L o n g i t u d e ] " & g t ; & l t ; T a b l e   M o d e l N a m e = " E q u i p "   N a m e I n S o u r c e = " E q u i p "   V i s i b l e = " t r u e "   L a s t R e f r e s h = " 0 0 0 1 - 0 1 - 0 1 T 0 0 : 0 0 : 0 0 "   / & g t ; & l t ; / L o n g i t u d e & g t ; & l t ; I s X Y C o o r d s & g t ; f a l s e & l t ; / I s X Y C o o r d s & g t ; & l t ; / L a t L o n g & g t ; & l t ; M e a s u r e s & g t ; & l t ; M e a s u r e   N a m e = " P r o d u c t "   V i s i b l e = " t r u e "   D a t a T y p e = " S t r i n g "   M o d e l Q u e r y N a m e = " ' E q u i p ' [ P r o d u c t ] " & g t ; & l t ; T a b l e   M o d e l N a m e = " E q u i p "   N a m e I n S o u r c e = " E q u i p "   V i s i b l e = " t r u e "   L a s t R e f r e s h = " 0 0 0 1 - 0 1 - 0 1 T 0 0 : 0 0 : 0 0 "   / & g t ; & l t ; / M e a s u r e & g t ; & l t ; / M e a s u r e s & g t ; & l t ; M e a s u r e A F s & g t ; & l t ; A g g r e g a t i o n F u n c t i o n & g t ; D i s t i n c t C o u n t & l t ; / A g g r e g a t i o n F u n c t i o n & g t ; & l t ; / M e a s u r e A F s & g t ; & l t ; C a t e g o r y   N a m e = " P r o d u c t   T y p e "   V i s i b l e = " t r u e "   D a t a T y p e = " S t r i n g "   M o d e l Q u e r y N a m e = " ' E q u i p ' [ P r o d u c t   T y p e ] " & g t ; & l t ; T a b l e   M o d e l N a m e = " E q u i p "   N a m e I n S o u r c e = " E q u i p "   V i s i b l e = " t r u e "   L a s t R e f r e s h = " 0 0 0 1 - 0 1 - 0 1 T 0 0 : 0 0 : 0 0 "   / & g t ; & l t ; / C a t e g o r y & g t ; & l t ; C o l o r A F & g t ; N o n e & l t ; / C o l o r A F & g t ; & l t ; C h o s e n F i e l d s   / & g t ; & l t ; C h u n k B y & g t ; N o n e & l t ; / C h u n k B y & g t ; & l t ; C h o s e n G e o M a p p i n g s & g t ; & l t ; G e o M a p p i n g T y p e & g t ; L a t i t u d e & l t ; / G e o M a p p i n g T y p e & g t ; & l t ; G e o M a p p i n g T y p e & g t ; L o n g i t u d e & l t ; / G e o M a p p i n g T y p e & g t ; & l t ; / C h o s e n G e o M a p p i n g s & g t ; & l t ; F i l t e r & g t ; & l t ; F C s   / & g t ; & l t ; / F i l t e r & g t ; & l t ; / G e o F i e l d W e l l D e f i n i t i o n & g t ; & l t ; P r o p e r t i e s & g t ; & l t ; I n s t a n c e P r o p e r t y   I n s t a n c e I d = " L a t L a t V a l L o n L o n V a l A d d r A d d r V a l A d A d V a l A d 2 A d 2 V a l C o u n t r y C o u n t r y V a l L o c L o c V a l Z i p Z i p V a l F u l l A d d r F u l l A d d r V a l O l d O l d V a l C a t ' E q u i p ' [ P r o d u c t   T y p e ] C a t V a l T e s t i n g   E q u i p m e n t M s r M s r A F M s r V a l M s r C a l c F n A n y M e a s F A L S E A n y C a t V a l F A L S E # X C o o r d X C o o r d V a l Y C o o r d Y C o o r d V a l # # C u s t R e g C u s t R e g V a l C u s t R e g S r c C u s t R e g S r c V a l # " & g t ; & l t ; C o l o r S e t & g t ; t r u e & l t ; / C o l o r S e t & g t ; & l t ; C o l o r & g t ; & l t ; R & g t ; 0 & l t ; / R & g t ; & l t ; G & g t ; 0 . 6 9 0 1 9 6 1 & l t ; / G & g t ; & l t ; B & g t ; 0 . 3 1 3 7 2 5 5 & l t ; / B & g t ; & l t ; A & g t ; 1 & l t ; / A & g t ; & l t ; / C o l o r & g t ; & l t ; / I n s t a n c e P r o p e r t y & g t ; & l t ; / P r o p e r t i e s & g t ; & l t ; C h a r t V i s u a l i z a t i o n s   / & g t ; & l t ; T T s & g t ; & l t ; T T   A F = " N o n e " & g t ; & l t ; M e a s u r e   N a m e = " C o m p a n y "   V i s i b l e = " t r u e "   D a t a T y p e = " S t r i n g "   M o d e l Q u e r y N a m e = " ' E q u i p ' [ C o m p a n y ] " & g t ; & l t ; T a b l e   M o d e l N a m e = " E q u i p "   N a m e I n S o u r c e = " E q u i p "   V i s i b l e = " t r u e "   L a s t R e f r e s h = " 0 0 0 1 - 0 1 - 0 1 T 0 0 : 0 0 : 0 0 "   / & g t ; & l t ; / M e a s u r e & g t ; & l t ; / T T & g t ; & l t ; T T   A F = " N o n e " & g t ; & l t ; M e a s u r e   N a m e = " S t a t u s "   V i s i b l e = " t r u e "   D a t a T y p e = " S t r i n g "   M o d e l Q u e r y N a m e = " ' E q u i p ' [ S t a t u s ] " & g t ; & l t ; T a b l e   M o d e l N a m e = " E q u i p "   N a m e I n S o u r c e = " E q u i p "   V i s i b l e = " t r u e "   L a s t R e f r e s h = " 0 0 0 1 - 0 1 - 0 1 T 0 0 : 0 0 : 0 0 "   / & g t ; & l t ; / M e a s u r e & g t ; & l t ; / T T & g t ; & l t ; T T   A F = " N o n e " & g t ; & l t ; M e a s u r e   N a m e = " P r o d u c t   T y p e "   V i s i b l e = " t r u e "   D a t a T y p e = " S t r i n g "   M o d e l Q u e r y N a m e = " ' E q u i p ' [ P r o d u c t   T y p e ] " & g t ; & l t ; T a b l e   M o d e l N a m e = " E q u i p "   N a m e I n S o u r c e = " E q u i p "   V i s i b l e = " t r u e "   L a s t R e f r e s h = " 0 0 0 1 - 0 1 - 0 1 T 0 0 : 0 0 : 0 0 "   / & g t ; & l t ; / M e a s u r e & g t ; & l t ; / T T & g t ; & l t ; T T   A F = " N o n e " & g t ; & l t ; M e a s u r e   N a m e = " P r o d u c t "   V i s i b l e = " t r u e "   D a t a T y p e = " S t r i n g "   M o d e l Q u e r y N a m e = " ' E q u i p ' [ P r o d u c t ] " & g t ; & l t ; T a b l e   M o d e l N a m e = " E q u i p "   N a m e I n S o u r c e = " E q u i p "   V i s i b l e = " t r u e "   L a s t R e f r e s h = " 0 0 0 1 - 0 1 - 0 1 T 0 0 : 0 0 : 0 0 "   / & g t ; & l t ; / M e a s u r e & g t ; & l t ; / T T & g t ; & l t ; T T   A F = " N o n e " & g t ; & l t ; M e a s u r e   N a m e = " F a c i l i t y   W o r k f o r c e "   V i s i b l e = " t r u e "   D a t a T y p e = " L o n g "   M o d e l Q u e r y N a m e = " ' E q u i p ' [ F a c i l i t y   W o r k f o r c e ] " & g t ; & l t ; T a b l e   M o d e l N a m e = " E q u i p "   N a m e I n S o u r c e = " E q u i p "   V i s i b l e = " t r u e "   L a s t R e f r e s h = " 0 0 0 1 - 0 1 - 0 1 T 0 0 : 0 0 : 0 0 "   / & g t ; & l t ; / M e a s u r e & g t ; & l t ; / T T & g t ; & l t ; T T   A F = " N o n e " & g t ; & l t ; M e a s u r e   N a m e = " P r o d u c t i o n   C a p a c i t y "   V i s i b l e = " t r u e "   D a t a T y p e = " L o n g "   M o d e l Q u e r y N a m e = " ' E q u i p ' [ P r o d u c t i o n   C a p a c i t y ] " & g t ; & l t ; T a b l e   M o d e l N a m e = " E q u i p "   N a m e I n S o u r c e = " E q u i p "   V i s i b l e = " t r u e "   L a s t R e f r e s h = " 0 0 0 1 - 0 1 - 0 1 T 0 0 : 0 0 : 0 0 "   / & g t ; & l t ; / M e a s u r e & g t ; & l t ; / T T & g t ; & l t ; T T   A F = " N o n e " & g t ; & l t ; M e a s u r e   N a m e = " P r o d u c t i o n   U n i t s "   V i s i b l e = " t r u e "   D a t a T y p e = " S t r i n g "   M o d e l Q u e r y N a m e = " ' E q u i p ' [ P r o d u c t i o n   U n i t s ] " & g t ; & l t ; T a b l e   M o d e l N a m e = " E q u i p "   N a m e I n S o u r c e = " E q u i p "   V i s i b l e = " t r u e "   L a s t R e f r e s h = " 0 0 0 1 - 0 1 - 0 1 T 0 0 : 0 0 : 0 0 "   / & g t ; & l t ; / M e a s u r e & g t ; & l t ; / T T & g t ; & l t ; / T T s & g t ; & l t ; O p a c i t y F a c t o r s & g t ; & l t ; O p a c i t y F a c t o r & g t ; 1 & l t ; / O p a c i t y F a c t o r & g t ; & l t ; O p a c i t y F a c t o r & g t ; 1 & l t ; / O p a c i t y F a c t o r & g t ; & l t ; O p a c i t y F a c t o r & g t ; 1 & l t ; / O p a c i t y F a c t o r & g t ; & l t ; O p a c i t y F a c t o r & g t ; 1 & l t ; / O p a c i t y F a c t o r & g t ; & l t ; / O p a c i t y F a c t o r s & g t ; & l t ; D a t a S c a l e s & g t ; & l t ; D a t a S c a l e & g t ; 1 & l t ; / D a t a S c a l e & g t ; & l t ; D a t a S c a l e & g t ; 0 . 3 5 & l t ; / D a t a S c a l e & g t ; & l t ; D a t a S c a l e & g t ; 1 & l t ; / D a t a S c a l e & g t ; & l t ; D a t a S c a l e & g t ; 0 & l t ; / D a t a S c a l e & g t ; & l t ; / D a t a S c a l e s & g t ; & l t ; D i m n S c a l e s & g t ; & l t ; D i m n S c a l e & g t ; 1 & l t ; / D i m n S c a l e & g t ; & l t ; D i m n S c a l e & g t ; 0 . 3 5 & l t ; / D i m n S c a l e & g t ; & l t ; D i m n S c a l e & g t ; 1 & l t ; / D i m n S c a l e & g t ; & l t ; D i m n S c a l e & g t ; 1 & l t ; / D i m n S c a l e & g t ; & l t ; / D i m n S c a l e s & g t ; & l t ; / G e o V i s & g t ; & l t ; / L a y e r D e f i n i t i o n & g t ; & l t ; / L a y e r D e f i n i t i o n s & g t ; & l t ; D e c o r a t o r s & g t ; & l t ; D e c o r a t o r & g t ; & l t ; X & g t ; - 5 & l t ; / X & g t ; & l t ; Y & g t ; 7 2 4 & l t ; / Y & g t ; & l t ; D i s t a n c e T o N e a r e s t C o r n e r X & g t ; - 5 & l t ; / D i s t a n c e T o N e a r e s t C o r n e r X & g t ; & l t ; D i s t a n c e T o N e a r e s t C o r n e r Y & g t ; 0 & l t ; / D i s t a n c e T o N e a r e s t C o r n e r Y & g t ; & l t ; Z O r d e r & g t ; 0 & l t ; / Z O r d e r & g t ; & l t ; W i d t h & g t ; 1 8 9 & l t ; / W i d t h & g t ; & l t ; H e i g h t & g t ; 1 3 7 & l t ; / H e i g h t & g t ; & l t ; A c t u a l W i d t h & g t ; 1 8 9 & l t ; / A c t u a l W i d t h & g t ; & l t ; A c t u a l H e i g h t & g t ; 1 3 7 & l t ; / A c t u a l H e i g h t & g t ; & l t ; I s V i s i b l e & g t ; t r u e & l t ; / I s V i s i b l e & g t ; & l t ; S e t F o c u s O n L o a d V i e w & g t ; f a l s e & l t ; / S e t F o c u s O n L o a d V i e w & g t ; & l t ; L e g e n d   D i s p l a y L e g e n d T i t l e = " t r u e " & g t ; & l t ; B a c k g r o u n d C o l o r & g t ; & l t ; R & g t ; 1 & l t ; / R & g t ; & l t ; G & g t ; 1 & l t ; / G & g t ; & l t ; B & g t ; 1 & l t ; / B & g t ; & l t ; A & g t ; 0 . 9 0 1 9 6 0 8 & l t ; / A & g t ; & l t ; / B a c k g r o u n d C o l o r & g t ; & l t ; L a y e r F o r m a t & g t ; & l t ; F o r m a t T y p e & g t ; S t a t i c & l t ; / F o r m a t T y p 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1 & 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0 & l t ; / M i n M a x F o n t S i z e & g t ; & l t ; S w a t c h S i z e & g t ; 1 5 & l t ; / S w a t c h S i z e & g t ; & l t ; G r a d i e n t S w a t c h S i z e & g t ; 1 1 & l t ; / G r a d i e n t S w a t c h S i z e & g t ; & l t ; L a y e r I d & g t ; a 3 1 8 8 7 a 0 - 3 d 3 6 - 4 6 0 5 - a 8 e f - 8 4 e b d 4 5 0 f 4 c 4 & l t ; / L a y e r I d & g t ; & l t ; R a w H e a t M a p M i n & g t ; 0 & l t ; / R a w H e a t M a p M i n & g t ; & l t ; R a w H e a t M a p M a x & g t ; 0 & l t ; / R a w H e a t M a p M a x & g t ; & l t ; M i n i m u m & g t ; 1 & l t ; / M i n i m u m & g t ; & l t ; M a x i m u m & g t ; 7 & l t ; / M a x i m u m & g t ; & l t ; / L e g e n d & g t ; & l t ; D o c k & g t ; B o t t o m L e f t & l t ; / D o c k & g t ; & l t ; / D e c o r a t o r & g t ; & l t ; / D e c o r a t o r s & g t ; & l t ; / S e r i a l i z e d L a y e r M a n a g e r & g t ; < / L a y e r s C o n t e n t > < / S c e n e > < S c e n e   N a m e = " S e r v i c e s "   C u s t o m M a p G u i d = " 0 0 0 0 0 0 0 0 - 0 0 0 0 - 0 0 0 0 - 0 0 0 0 - 0 0 0 0 0 0 0 0 0 0 0 0 "   C u s t o m M a p I d = " 0 0 0 0 0 0 0 0 - 0 0 0 0 - 0 0 0 0 - 0 0 0 0 - 0 0 0 0 0 0 0 0 0 0 0 0 "   S c e n e I d = " 9 f 8 1 c b f 8 - f a a 4 - 4 b b e - 8 5 6 b - 1 1 f c 9 2 7 c e 5 4 1 " > < T r a n s i t i o n > M o v e T o < / T r a n s i t i o n > < E f f e c t > S t a t i o n < / E f f e c t > < T h e m e > B i n g R o a d < / T h e m e > < T h e m e W i t h L a b e l > f a l s e < / T h e m e W i t h L a b e l > < F l a t M o d e E n a b l e d > t r u e < / F l a t M o d e E n a b l e d > < D u r a t i o n > 1 0 0 0 0 0 0 0 0 < / D u r a t i o n > < T r a n s i t i o n D u r a t i o n > 3 0 0 0 0 0 0 0 < / T r a n s i t i o n D u r a t i o n > < S p e e d > 0 . 5 < / S p e e d > < F r a m e > < C a m e r a > < L a t i t u d e > 3 9 . 5 4 1 0 4 3 1 3 0 7 7 6 5 2 9 < / L a t i t u d e > < L o n g i t u d e > - 9 6 . 8 7 6 9 5 0 0 0 0 0 0 0 0 0 8 < / L o n g i t u d e > < R o t a t i o n > 0 < / R o t a t i o n > < P i v o t A n g l e > 0 < / P i v o t A n g l e > < D i s t a n c e > 1 . 2 1 2 1 7 6 5 7 2 7 1 2 2 5 9 8 < / D i s t a n c e > < / C a m e r a > < I m a g e > i V B O R w 0 K G g o A A A A N S U h E U g A A A N Q A A A B 1 C A Y A A A A 2 n s 9 T A A A A A X N S R 0 I A r s 4 c 6 Q A A A A R n Q U 1 B A A C x j w v 8 Y Q U A A A A J c E h Z c w A A B K g A A A S o A Y q y P w k A A E 1 j S U R B V H h e 5 b 0 H n B v n e S f 8 o G N 3 s b 1 X 9 l 5 F i a R I s 4 h U l 2 z Z i h 2 3 2 H E S O + 3 O l 9 / n O I 5 z / n J x H H / 5 k k t i O 5 d L c v l y + c 5 n R X F k W 7 J s N Y q k 2 P u y 9 7 a 9 N + x i F 9 v Q 7 / m / M 7 M 7 G A y A w Q K g S P k v L T G Y A Q Y z 7 7 x P L 6 / p 1 d N j E d K B 2 U S U Z w + T y 4 F 3 E d 6 O U J k r R C 5 + H Z s 2 U 4 E z L D 6 X L j p H L F R f H K I Q n 8 5 i l n f e Y / h 8 P n I 4 x I 1 m F d 6 x U c o v K J T f E Z 1 o d Z C J x 3 l R a Z A q 8 0 N i 3 4 G 7 T o p o n s g T S 6 f l r W h M T U 1 S T k 4 u 3 R 2 0 0 q K y o N i H 5 5 Y I R 5 s d V F U Q o q X l 0 u e 1 G P e Z y e s z U W l e m D x T Z q r g Z z 5 X B P m Z H m 5 y i m 1 c V 7 4 j T K M 8 d 7 R Y W R m g m k L 9 3 + k e t V C r 2 0 q P z v e R N Y 3 5 g X s p y j E 2 Z 4 f d Q 2 S x W G g 6 a C G f t Z g a i k J 0 B P f B 9 7 C 8 I i D m / s h A B 1 V W V l M 4 H C a b 3 S 5 / k + 9 T f o 1 B m B 8 q J j k G Z X j S z C T F 5 5 P 3 g c D S R d O Q l W 7 2 2 8 h u J b 5 w U 1 x i 6 u v t p s m J c f n d g w 0 Q r h q Y + z n W C A 1 N z N 7 8 t g X R n w E C c e e B R D 1 L m D j w n J I R E 7 B j k S 8 u M Q E u n v T V T H B 2 S y Q t Y g J A A I v l 3 8 J 8 0 i M m 4 A b P A 1 y / F i H + T h c T l I P H K B 1 i A o w S E 1 B S W k a F R c U 0 6 P b Q 3 Q G b 2 L d z 8 T T t X D T N B B O h O w N W s t v s g u j U x A S Y E 0 m a y Y C Z x q Z M Q i q 1 M J f o 9 V p 4 U E z U N G i L 4 a K p Y j F z 1 B X M m c C Z n T x g 8 V B Z V U N W q 3 R T 2 U I 4 l N 7 E M Q q n M 0 f e k r C c 7 x / M a l 7 J 7 A T H 5 F G k j Y L m I f 3 7 D / h m J Z d N M + E m / S Z + d m Z m g A a o T I U J / l 5 j h 5 3 6 v G a W V v r f x T V L j D U 5 5 h f H J 1 4 1 / K H Y 3 / L w 7 5 S z p N z Y 4 J f 3 3 F v U V + b T 4 x r t o D w / T O t q A 2 T P z a d p D Y M E z F D f E s H H N z r O g 1 z M F B 7 k h x M M m 2 l D v Z / 6 m b j u B U y s E 9 l Z H e v t 6 R K i O B 0 M q y S B G l o u k y 2 M e k b k L Q m F z M z A S n o 8 0 W O 5 g A k M h F W V L 0 1 G E I Y e c l 0 u 5 u 4 s 6 Z l j Q n V U A 9 y 9 g J + Z x Z w a 5 w N z g 4 S i S H y t o S Q X 5 5 X f G M C a a n 2 C U F 8 z J K I W U D s X s j q c D U w F p B + P x z Q A C z N y P x N N b 3 c X T Y x H a 0 l m C l J 3 Z 7 v 8 j o d L l j C G h i W I 8 e X X I p 4 A k v J H w p 6 6 l 6 i u q S N X f v 7 M h c 8 F Y 3 E G L + B P n w O O s i Q / 1 e Z I + I C g R q i h T K h i n q B q g B h g M y w o D d F a n o z x r n t q c p L t D 5 b 0 F b G T L t 8 x t 3 E C o d S z z Q A 7 K 8 c 2 9 7 F W o 5 K 5 O j i 9 T U X c U E + V y b e d 1 d B 0 V T o j g G A I y J I Q z 2 m M t S 0 8 g 5 F J E / n Y 7 D j f F a 0 J u J h h g Z l X 1 9 b R 9 P T U z N w b G R 7 i Y w V U 3 z C f Q q z d + H n + + P 0 + c d z Q b Y S Y W 4 2 w + P U x D U 0 E J G 5 6 L w Z A C 7 v d I W y q v p 5 u e U 9 q m F + i z w Q g B d O F i y f w o / N 8 4 j U e p i Y n 5 C 0 J m F T g 9 v 1 e K 9 3 o s 9 H V X u m B w h C H C g d H E K v p A l 0 a K Q b w d J C 3 7 n / g S r c w k 1 A g b H T + g y R 2 6 E i n R I A 6 O x d M 8 f d u s z Q H g k x Y E 3 5 J d c 1 l B S X M r 6 u r A j M E p 0 V p W R m N j g y L + R c I S A w M x A Y 7 y s 4 a j s P h F P P I M F n U F g X p L t t O i o R K B u j g 2 Q A k V V V N L Y 1 7 x + Q 9 0 X j l k p / + 6 O 1 J 6 t V 3 X u r C a p u 7 j a b 8 C j h 7 M r r U + x 2 o Q 0 v K A 4 J 4 i n I i w p a A V 0 m B j S f b b j a I b 8 v G s R r O n G i b T A t c W 2 p T N b u A A 0 q N D X X T T F A U 5 Z R J B j g w p l i a z A X l r v C M N 7 G a X 2 E v F j g j d L b T T j k 8 / r i W + I 4 d E x W V l F J V d S 1 V V F b J + 2 J h + E 6 6 P V a h A o B 7 G u E Q E K H p A B w s E T C Z t O r f H 7 w 5 S c d b A y z a I / T n B y b p n Z s B + U h i a L 1 v 8 e D X u a f O E c 0 s S Y D 8 g g J 5 a x b g i K 1 u i 3 B M t P B r 6 1 D 0 + Q p Y 4 g V 4 D l i Z s O 4 w Q 1 N D z / s 5 M G 5 m o p S 2 R 2 F 7 6 Y w j j r 9 f h A Y X O S Y t 5 p K T J m h T g 0 8 w E j X w L p 7 T w 2 K C x y / 2 6 o 8 1 O + h 4 S / L Q B z Q C A P N z m u 0 o n A k m j Y J U b U 4 t U h I j G A j o 9 r l M z W r o i U l 7 m j 4 L R T T H A z x / H h b B w a B E N A G m w O l g 9 H X t u W X M N n I Y d E o g 3 g M X v x q p D P / Y 6 K i 8 N Q u M p e L S X V Y e J D 2 n n I P p S B r j 6 F 9 z 5 O S K V / A V c P l 2 J m 5 I O h j c A b 5 O n F c t N b 1 s M 1 z u s V F j h 4 P 6 x 9 J 8 Q H M E J M T u J d O 0 v t Z P Z r N i P k T f V 4 S H A 9 c N b 6 M W y 9 h e L G S p o g B b R 5 i Y o G q r v a V q 6 D F n q J q 4 l s N N D u F t z h Q M E R R u D j c 9 y Q / q 0 F 0 n q 3 M W O s b c A E F Z i E 2 o J Q A e r C K 9 h K d o D o D X E Z N j n s b e 0 Z N 4 x S y C B / r 6 x L Z Z x 5 5 Y V m F s 0 s C w N I I 6 V s X w I N S A o a 0 R l H F h s + k T b l W B R F C V P G a 4 f + 3 5 w E k B 6 P l q h G R m g u d T y p x 3 X n F Q E B Q m n E 1 z n Q j Y Q p 2 E g w C x L v z W + w l c p 9 W q / 3 y G 2 F 4 / y 0 S P u 0 6 k q e B + G t v s Q m 0 r y Q 0 J Z 4 o e 2 o e t 5 N Z R K y G t 1 t c i d K M Z 2 D R g i K C q 8 0 O s 6 w f o c e Y s l Q V B u s b G M y Z 4 g N m p Y k y D y H D z q b h T 9 Y C 4 G O J e C H g q g M q j n c g K a u r q q a O 1 R f z u 7 u p h e a 9 0 H b + 7 R Y r S J 0 N I O 1 N V Q G A R Q W j c H 9 z Q W r I F l x s w a C / a k 9 h q O H e I q e l I i 5 P H c v a X + s e l i R d U 7 Q P U j E C R R J B k X a y e q 4 F Y 4 v C k S U y g K j k j Q z k T i F d v s t 0 L x F O 1 c Z 0 r q / z 0 S I N f x K L i A a 7 2 8 Y C Z C S k Y w 4 D V g C C 4 2 G 2 P k u 8 j c i j C K D M 0 i r i p R 1 p A 5 4 V 7 F 5 y w 3 B U S q R x X e + 1 i s i 8 s C 4 o L G + I H v 5 F 1 4 u 5 R q 7 j J u Q K E q T Y O e 1 k 9 S S j x + M f H x s a o o L B Q f L f f i 2 i / 8 U k C W y w T n r 5 k g J f P y W p a o t / C 9 R 9 k L e C R e v + M K u j j C X G i z S F U J T W Q 9 j I 0 a a U K N r b V u M p q H b g 3 V J k O J q 7 y v J C I 6 e j h a o + d G l h V Q k z s X g C B Z s V O C Y W C Z L H E V + 0 7 P R a q Z Y a l z A X M s S t 8 b w i s K k C q F h h 9 M u C 7 6 m H v Z y Z Y x u M W 4 e u B f Z o u l D l r m K C A D a z 3 O l l 6 5 G r i E + C K 0 N s v d t v 4 I Z t o b Y 1 f c H N t 9 N 4 I R A o K c 2 L 1 T S J + A K k F w P U J j 4 w W E V a 8 4 c 6 E C z N V I J 6 T k y v Z I 9 l G M u K F M X 6 4 2 S l y x j C Z F L S x e j 2 / O J q p t P W M U s B e K r j 4 0 v I A F a q M + 9 P t d q F + I D C f x 8 9 r G R M X 1 K x 4 w B G o 8 E 4 W o u m m H C W C m 6 8 V K i l M C C U X M R 7 O d d o F Y 1 G A S Y u 0 n + W V E r M e G j f T I D P x F V W p 2 U A g r s Z O B y 0 r w 7 n Z 1 m Q h o Q U + g z F B u A J q O G x n m D Y W f n Q T P N e 9 v A 9 Z H P W s Z s M D C 2 K C A p E S Q Q F l f B K o X 3 q G 3 H t 3 n E J V g 2 q y d d 4 0 X W D u t z n F t B E E M e H Z U g P v l C n Y P g y P m P 4 D h 9 E P K Z U q p q e n y e k 0 p h 4 C S B 5 F H E M b k D U C O F E y l U o 1 y R I v J y d P x H P w g N X X M 8 H X C I f H d V b J p / h R b W y Q n t f F L j s t Z W L V E h f U d m S / Q C p u q P N H a Q i Z B j J u Q F A T E + O U l + e S 9 0 Z D Y t I w A V K a n o a B 9 C l o P k j Y b d A w K h D T 6 X a H 8 A + k i p R l C B w G S H K 8 w N x D M Z Y V z O M L Q 4 w A 3 L K H O Y c e M c V P 9 J T Q y z a L 1 g G h f p e X Q A D N V W t D c C 4 V I A t h L s Q E R M B m M w S L G b m V Z h G b y Z O Z 0 A A T B Y h J e Y / c s 4 f q J I 7 e z d x W j 5 g A J X E V z g t M q G x C 8 e p p c x v V g D T o 4 b m Q C J d Z I 0 o F y G Z R A J X Y x 8 O i 5 x e 5 w E w n E T H B D k U F A H I M t a r 0 H J Q y D L p J 2 F H u C Q v 1 q d y v C F A C E M P d c n w G D 0 c 9 M M i w S B S j g q c m n g M C M M O r J m 9 r 4 W U 7 a i 7 I R O q R U Z h T J N 5 E u N M b o J v 9 V p F C o 8 T I M D 7 X m M B 6 x 6 A O m a m S n 5 M y g W t 5 b O O p f Q p z h H 2 T r m P J K H y q 5 F 4 9 g C l o m b Y a a l s q E T A 2 c E r c Y N V M O R + S s l d X B d m U i G W M i s M i H u C g O s y 2 m 5 3 H 6 i E 2 g 2 D D w Q M M z H n o b g / a y M M P c l j z 4 x 9 a 4 B P B R X h W U H s D o 1 H t l s T t x E v j B x J l n g N I 0 o 3 H Q e d q B y G F 5 F 7 B x + p l J g A P X 0 d 7 O 4 1 4 J m g R q 8 C 3 2 L a A t x E q + S b m n N U F Y a p Q j X s y b J 7 n E 5 w X N s K 9 A i R s I s C G T M R 8 j Q J a F R g F c h 5 h l w E 4 q 5 3 n m l a l R I q d E S D k e b L N I d R X a E a w e X c t n k 7 d h t I C F 1 b I k 1 x t P A I t Q 1 Z q G Z a k F H z 9 Z X k S B U P U I h V K U U n m A u j 6 S k G e F i P D b h G f S g W J d P l M A 4 m U c 3 G c a B E I B O j E q b N 0 o y t A K z c / J Z x B 2 x b 6 d L O 2 U 4 H i r b o X y N R Y p A J F 4 1 b f I 2 z i 8 0 x o E Z 7 N 6 g w N 2 K D I z H D a I p T P h A c n i F 5 1 B h L F k Q c I 7 S t t g g J w c a B O Q G 3 H n G Y K 7 u 0 f o q 5 r + 6 n A N k V 2 W + L s B y P w + w M s U Z y s S 4 b E p L L p x H b E Z + y z + y W J F t + 7 F g w G y W p N / 9 r g x o Y X L 5 5 N h m M h f q L W F H S q E D 9 h E w + w W X P t f u Z K h f U P U / + A m 3 b v 2 k Y 1 R V K w F C E 1 E 5 / e y / Z C g S a l B 8 A e D x 8 r 4 g m i N x z g 5 l C 5 5 5 q t n g h 4 D s p Z M W f u J S O L h / Y R i 8 h R V Q M a 1 e o q v + 7 4 A J d Y f c Q 4 6 S E j B K U A d T x Q 2 a C r K z j e b K f r F 4 7 Q 8 r U b a c f S 9 O 0 H J M W 6 8 q W c O N S q 3 E t 1 L R l A U C D a T M e 0 c F 6 z O f Y B 4 n e u 3 u 4 U n q r y 8 j K a D j u p e d g h P H U I L 6 y r i 5 X i C E t c 5 g k B T 5 7 2 M h H g R V E p j P d B 3 k b M E Q m j A O z j d C U X J t o t t v k Q w y z O j d D C 4 m l m s q n N C d j v U N V g F 8 X L 7 M d n I F W S V U Q g Q Q H 2 k A K o f + t q / A l t e I R w O k a s c R 0 m G S U o w D c 2 Q P M r n b S y z i Y e e G N r h J o u H a Q l j z x L G z V q 4 V y g J q h 7 1 Q v C K G D X Y O J n m q C m p 6 b i Z p a D 2 I a H R 2 h w c I h a W 9 u Y I K y s 9 g W p a 3 C a X n h + F 9 V V x C b k 6 g F e L W S 9 j M s l D V r U F A R p J R v x 6 Q L x S j B d 5 G o 2 5 I 9 R b g p 2 L 9 Q 1 9 O H A h M f 1 I o V K j x 4 b W X 1 D U S b K / e O p w I j P I a E W Q M o W K s h T e W w I E e k h 8 w Q 1 O U Z D X X c p 4 h + h s v I q i j h K q e 3 W O V q 9 5 X l 6 u D 4 o U o v S A T x y q L D F R U f i c O 7 3 C 9 n K u D A a u 0 I 8 D T Y J x m R 4 x E O n T p 4 S 8 b V H H 9 3 E q l W e I H h 8 B t t q H O D J Y T f 7 q a + 3 T + i L h W U 1 M e O K i Y k J m k l M M a P I S V K C o s Y 0 0 z O y + 5 F 4 j d o 8 S E w Q g h 6 Q U Z 8 o Q f s k E y a k N f p x p J J 3 C i k O l S 8 e 0 W S c o J D R s H m + j 0 Y n i d r 6 v D Q x z l y o o J I i 1 l w R g V f c i 3 P F u N d L e a 5 8 u t 5 v o 8 V F 3 p Q C s t l G O h I K 3 i V t d r g C 9 + A A l Z Z X y O 9 m g a T P 7 j G L K I H Q U 2 + G h o Z Y g t t Z c r W L j P q O z k 5 h 3 x U U F F B N T Q 2 P n Y O s t h w 6 c D N E 3 T e P 0 4 K V m 2 h i O k S D 7 V e p f s W H K D c / O k g O p 0 c y L 2 w q C I c x X g l m v Q 7 w 6 x i i d J w n y M r v Y N t p O 9 9 P I r T x + E J 1 L s k L C y c Y n G F K E W g 8 Z J y g Y G + v r Q 5 Q q e z V U w M u S / j t 0 4 l z q F U + v Y m G C D t 6 R 2 Q r m x r Z 9 q j M 1 U t / i m f r G A W 8 T X r O g K 6 O N q p r m C + / m w V C E m v Y e N Z z j 4 P 7 3 u i 3 U 1 1 h k I q c Q R o f H x c l 3 b h G O H M g q W 6 2 D l J r c x M V 1 6 2 m y r o F N D I l T R Y c H 2 i / T p O j g z R / 9 T a y O S Q p A m L H H M Y r Y l v J J m Q y a J 0 S 8 K D B H s y C k I / C 0 R Y H b W d 1 U f k d L 8 8 p M G Z 4 H c c 8 H t F q A d X h x M w G 2 R R N g 8 Y d V h k n K A B B 3 3 U 1 s U E 3 t A 1 L t / Z k e m p S J J g q 0 J v E 0 K 8 T 5 a 0 Z g f J t e M Q Q m 4 G o H x i 3 i D g Y j G G 9 P n L p E l Q 8 Z M o L q Q C B S 7 i J Z + 9 S f w Z P T X i p + c I + q l m 6 k Y o r 6 n k C z n 6 u r i h I y 3 V 6 W a S C Q I D V d 5 u U Y A 2 v 2 Z 0 B G + 1 c 7 B O x H b i r k T + X q b 4 W C m D 7 r G I m h D i d g p 7 u T q q p r Z f f x Q K S C V e B O B 1 S u U B k 8 Z D 5 p 8 9 A p o Q e o K s q c Y C 5 A g a 6 G t 2 d H f L W L N I l J k B M H T 4 N S i H g / U H D l M 3 z / E J l B R f V A 2 w o / G U a y Y g J n B 2 Z 2 c m A i Q o J K x E T P / z p Q f 4 3 m p g w g Z X x y 8 n L p 1 X b X h Q Z 4 b f P 7 W H t w C P 2 A z 2 j V h F T T A f q o c I E / 5 A s 8 Z D N c K T Z K d S y Z k 0 F s w J 8 F y l X q Q D e z R W V E j H 1 9 / d T d 3 c X e T z D V F h U k v C 5 Q d 0 D M Q G J i A n I i o Q C t r J I 1 W a l w 5 2 Z q I m J E Q R Z H V H 3 Z k C 3 G T z w V P P x j A K T x m i w N F t O i W R A l g S a V y a y K X A H B 5 k 7 R 4 K T Z P a 7 y R T y U d h e R B F H m f Q B x u p q l I x E d E v J A z z O P S 2 X m P z M V L N o L T 8 D h 8 j K Q O V t q o A X E W p / d 1 e X 6 C i k v e 5 p V m J Q a 4 f M 9 x t s s 6 z T + Q 0 U s u I c i V z c a i B r v N l t p Z 2 L f O Q Z G a F b t + 7 Q w E A f O Z y 5 T F B F f C 4 T P f z w h o Q a x n W + F v S m T I S s E R Q i x 2 h F l W l o 2 x k D I L J A M J C w F O B e A A 0 z T X N 0 S q Q D N B 9 V l 4 V r g Z j N y V Y r R b y d F H J J t p j J N 8 z E V C K 2 A a j o U N U h w Z C 9 H g + T 3 l H q v H 2 a q h d t o G c 3 F M x J J Y P L f B m r i 7 D j b g w V i J i Y H q D N Q E O A P a 6 n d R h 1 T M A J 0 T Z s o R 0 s A Y O h I O 1 5 5 1 1 6 7 r l n Z j I 1 o A H A g T P i G a U l i x f J 3 4 o G C B j p d s m K M b O i 8 g H x 1 L 5 0 E d b R G S G x g g E U O a b + c D O J b P 7 6 x L h X 3 o p F I m J y j / n p 2 G 0 / E 3 u A 5 s + v F R U B E o K C u y M j A J n T I K Y J n 1 n 0 y A M X R z q Z H u D 5 W / r w k z T W 3 0 T 7 r / n m V O K g N G W B I 2 B h k T d K 9 V M D x F J b G B R E i 5 Y L W h g h J n j q 4 K D B P Y H P n T 9 3 g R 5 7 b I c g I s T A F H U a 2 2 D M 8 Y A 0 J L X 9 v 7 5 G n w l k j a D 6 x 7 N z a r 3 O Q Y C y v 6 c r 1 q a 6 V 7 B k U T q h i 2 m q g J M E K v b j q 2 y 0 e z k y W U I i 4 6 E 6 d 5 w e X u g S X j q l n w W Q x 7 Y h v H c o n d D m Z k J K b F 0 w L T K r n 1 z m p 3 n L N t B Y 6 0 k a c / f S m D c + s e s h K g 8 z g F 6 F 8 R m C 4 h G G y 9 4 o w H O R S w r J P L 8 k K B Z j A B D W c L u H R N h A D 5 B Y i Y C Q A U I b I k T B 1 K z 3 p L O m 8 s F + W l D i E 3 l R m f R 8 j Y 1 6 q K C w S H 4 X i 1 E + X p j g e D a R r U w J o K + n i 6 p q 6 u R 3 + k B m t t q m g M T G N e k 5 N d D W G q q z X i 6 k U Q y 6 h 2 l k e J j V I a I 1 K x b P T P 5 E Q A k 8 P K e w R Z Y x c S P T o a u z X X j Z M G 7 p j h 1 a s o F J 6 K m i c E R 4 m f g X L 1 4 s 7 5 n F 5 O Q k 3 b l z h 9 a v X y / v 0 Q f G W J G W y / n 6 6 1 j i I 5 U K g K 2 d u Z m u A c o 3 q p i Y J r x j r C t P 0 e R I k D w t I d E i y h j 0 6 R x c N x E K N P b V v U Q 2 b a e K q h p 5 K z 5 g 7 C s 9 + Q C o M P G u C C t M g J g m J r y C S S m t h I 1 A K a k o L y 2 h h o Z 6 6 u / u p J d + 3 k h 7 r k p u a f T E Q L s y u J v h i F J q t e A G x / U h / I B y C l 9 I m n 5 1 9 f P E 2 K H H h H t o g K / D 8 C S Z A a 7 8 V r 9 N d A f W I y b c 2 6 F D R 2 n R I n 0 b C U g 2 t w A w r F 0 s p T f U + e j O k E 1 k X N w Z Z P W R V U K 0 Z 7 N 8 8 k v / + U / l z 2 Y c i 8 p C 5 H A 6 q P j k P s r v v k X m r m 4 6 + C + V 1 P C Y n c w 6 3 l D c 9 B A P K O p k U N 6 N A Q 7 z 4 M J + Q O o N G j u i K A 3 O B 7 3 J i + + j 3 i i d T r D p A L + P N t F I j U I Z y d T E B G 8 7 a H C g j 6 / X L H o o j H q G R T A T D e j R y w I Y Z M 5 p Z v Y + 4 n a T d 8 w j 2 v r i O 3 j A I I p h 9 y D l 8 n e S S X p w e 0 V K i L E L h 5 I u h I A A p o N t G X h K I d 0 h 0 U B o 6 v F F Z S u S Q c 9 2 O s Q q L E g O h f s Y C b S 9 X p 5 E r m q + N i v l W a e p t t w l P H Q 1 B S H q 9 F i p h z + H 5 q j 4 v J d t N E x I u K 3 B b N X e U / w e s i Z y c 6 W 0 q P 6 + H p H 8 n C O / T w Z U K k O 9 w 2 U 7 W m 5 S z s 1 L F H b m U D g v X x x H s L q / f 4 C l 0 y L B E L S Z J R j r O 3 e a a O H C B f K e + I D t N t D b S Z O m E h F D m w p I P R G h a m Z N 5 Q N g 7 O Y f f Y d M g V n d d N p n p z 0 H d t D y r w x T W X k F T 6 o p H k g T 5 e c X U F B + m M k w z g T m c k k D p Q a C v g 4 e R O j J p c y B s y k x 9 I D J K C Z x n P 5 7 6 S B R g q w e U u 2 T o U Z / X y 9 V V l U L 9 e x C l 0 3 Y D Z g w a i y r C I h s d F T C I u F 1 d L i P e u 6 c o 4 Z V 2 1 n l L h C T u 7 Y w T J 1 M T L B n A E z i H V h j y e B j A X M E s W u B H E 5 Q j v J 8 o Q 0 p I R p X 4 y E y e 2 c b i k 4 v W U P + h k X U 2 H i O l i 5 d T E V F R a K B J o o w 1 R i f m K S j R 4 7 R t m 1 b 4 t p Y + A U E d m v Y B k Q 6 k t j H O 3 H / 6 J N + r c + a P Z V P g Z q Y A K e D 3 / N F 1 N Y 1 C E 5 c V F w s b C K 4 m 4 3 q 8 w o X 0 w I Z F O D 8 Z W X l I g p / r w E J k g 1 i A p K V i 2 s R i a h 0 v x S h F G g e a b K S d 6 S P O g Z j H Q J o V Q A 1 B x X a y N Y u K q 2 i J Y 8 8 Q 5 7 + F r p z + T j d G T C L j q 4 K M Q H w t i G o r K i A y Q B i g m T B M x 3 1 e E T G y C R L f R A T p D 0 0 A r S b h i Q U Y G 1 G T U y A 8 + 5 V k c O I O B q I C d B r i O n K y 6 W H H 1 5 H n Z 1 d 8 p 5 o g G i w G m O h I y x a r i G Y j v 4 b A M Y B R Y a 7 F v u y T 1 C i 2 k 0 F N H D c + g 1 j Y j w e M J j x g M a X A N S o e w 0 8 Y P x l A 1 g K Z 3 j I + P p Y Y 5 7 Y t s 9 G g d j M 0 F i Y w t N j F M 6 p o Y g 1 j y y j 1 + W j R A t Z + q i B j G 1 4 / + D 8 q F 3 8 E B W W N 9 C o W + r o W 5 g T o g W q N Z 7 Q / u B u n O w H P Y D J I v i L 4 K t w d e f l C c k E t b / P a x L u f T g 3 J O g T 6 s 3 r N 2 n N 2 j X y u / h d j Y u L S 6 i l t Y 1 G R i W v J V Q 4 E B E W E 0 D Z C G x U 2 E 3 n u x 1 C M u f Y Z / M O l V / O u s o H m Z h / f K + Q V G H + 9 f H t z y K X R v 5 E 6 h g f G 5 W S Y 5 U 7 S Y A x z w g V a N Z k U g C 7 B N y v v K K K B v p 7 Z 2 w U 2 G l l 5 Z X C O A b w 4 K B i o k O P I i X K y i q E r Q c J C 6 n o H h q k G n 7 o s H s q K q v F Z 7 K B g X 6 c P / 7 K D 2 r A i w f H w 1 w A V e 9 k i 4 U W l E X o 1 o C N L N 4 m C u U v F u 5 0 L B n 6 c J 1 + v A Y S C c n J / u k p 6 m u 7 R g 3 L N 4 r 9 D S z B Y H c p w H n Q Y A X r j a U K N 9 u Z j Y 3 n h Y q W m w N t w C S Y 2 M h E m C q L H L S J t e I G 4 Y q X 0 P v o k 6 J E x K i n G a r y j 9 8 4 R N X r P i Y I V w 0 Q L t a D 1 g O I L 6 s 2 V A E P / K Z 5 m V e 7 4 D F M 1 H 5 K D R A A B k V k D q u A j H V k N c Q j t r k i 0 0 m s W q T S k L O / t 5 s q q 2 v l d 6 k B n i t U B Z z v Q q s 4 0 W m B 9 V k b f a z r J 2 R i G x H M b O y x j 0 D H l b 8 h A c m t H R 6 L s C O b L h 2 i p Q 8 9 L j 4 L m 6 k 4 N y R U J D g E I C E w P + J N T j 2 A a K 5 c u S r G d 9 m y p V H j H A h F 6 E K H m T Y v k K c y f 9 b E 6 l 9 z a w s t X L R E l P w g g 9 w I o G C 8 e u A 6 5 Z Q t I 2 e u l A k P l W 4 L z 2 U T F p n W Q N i P r H b C 0 4 c 0 t e y r f B k E i C m V C l 1 I E P R k g M c Q b u H O j j Y x u H g 4 S l / t w Q y u Y 6 X t + 5 A I e l W x y Q D P o V G A m B D f M e I K 1 g I J p C h P E S u N 8 M S M m G y 0 Y / C Q R E w A j 1 / + k b e l b R V c s s S B R z M w x U w L s 5 O B c v T 1 N Q G 2 t / y 0 q i o g 3 N o g p j P t d j G B j e D a 1 e t U U V F O q 1 a u i G F a O E d 1 n s o M 4 O c Q M V u E Y w p I x O Q g V R T A U 7 j v l o 2 G B g f J k S O Z J f B K b p 2 P L I v o C 0 V J B 7 r g Q h W 8 1 i e 1 v g a y R l B G P T m p I O A P 8 A Q x + A R k Q N y D s C C l s I Q j O B U C m r k u a c C c r D U Y N Z K T I g W C g n s b a T v 4 M 4 o C 2 a g 2 C s R 3 4 J x J 1 a 5 D v w e o b o D V e 1 u 8 l k 5 F 2 6 S C u D T n b X V L E 1 f Y O K 5 S C r P E B q Q J i T k h r d + L d X O n 7 r T Q 8 o H z M x M x H v p G / H T w 8 A n W S h x U X c 3 q t M 4 Y I 7 H V Y o + W 3 P C 4 K k u w x u v k C K k C q Y k u s r C V r v T a W H M J k p O v H f e A F U x W a t o 8 Q 8 L C B m x j F R Z d e L X I G k G l 2 H v D E J B e N D y c + s L V e p n o Y V l E o B Q D T T 8 y g V S l A R I + k c 6 C 1 T G M I F l q j B 7 A T P y s + i K m k w x o W g r 3 L 3 C l R y K O U J 6 U T D t I 0 W M Y w Z i q J j c q W a H + K M g v q + P r j S 6 1 U Z B / d A 9 V d l 6 h + r F m K j / y O p 1 o m 3 V a + O T 5 i 9 6 O B + 8 6 6 I 0 D l 2 n j I + t p y d I l 0 g E d Q M W c C k Z f n / q Z x 8 v R g 1 0 H F z o 6 x c I D C Q S C f r L n S O o h 1 t h C a E A N j B E q p e M h a w S V b u + I e M h U R j k 4 W K Y x l x I S S C q 9 d l 9 6 m J Y D w a k C s T l 0 h 0 p 2 z 8 j 7 y 5 M 7 q Y 5 M S f c C D x / g e P w j F F G F B L y w o W R A m i E r A m v o w h G F 4 k N U + f q n J o R D Q o 3 x r g 4 y B a K J u + T W W V F 9 j C w L V N P u v + 2 g K 9 1 W G v M M k z O / 2 E B w 1 0 S L S m e J R p v P q f 7 + T b b z Q P j 4 P T 3 4 J r 2 U V z R b B Q 4 h j E A 1 M j 6 6 R q 1 J P Z T C K f H 8 h s z 3 R k M U 3 B j f T Q 3 Q y 1 O x V e I B U 1 g 5 y 9 i o c d s k E U K s 4 l i y 6 J S A V x L 2 A A K b i N s J V Q 7 j w Y Q M J w s k B l S V q O M M j B e k p 3 f c a y j P E d 9 C 4 x Y F s I H Q Y S g e 8 D P o b 6 c s C g 4 1 b u / V A H n 6 2 2 j z h u W i V k u B r a d N Z D G o c T x Q Q 4 f 6 3 H y d E h G H Q n A A m M m R V 0 Q L V u + g x 5 Y m b s + N b I U J 7 w g V y S q e E t S G e t b W a S b 3 T z z k K r d R 3 Y s 5 d G E g s Q 3 e 0 3 y Z S m s X M x O a J U L U Y 6 E 5 D F T D Z M g a Q a W 6 s r c W q M k B 3 W h v A f q w f p 5 v a k B K k 1 m O k W W K o D C p M 9 m 7 X A 2 F O E A w c 4 V R V z q q Z F s 1 a g 3 i T E Z / G l f 6 y s F 2 y i u s p K 3 L c s U 6 T A p w H 4 U H f y 6 / w 2 d N 9 A f B J + n J Z U w M / E W 0 9 4 I 2 j q w K E D J s G H g E E w F m t c c 9 S C V l 5 e L 8 Y B 7 Q F o K T E T r y x 9 E r 7 0 d + m + 8 / w X 2 M D f f z d Z e K V K y 5 I D n J z Q E w P t M F n B p 6 F y f P q / s S k A o S Z g O 8 6 l c j 2 / E A Q h q Z g / 2 o h t 4 i 1 3 p A q b w W W H g g E c 5 3 T N E 3 9 0 5 R 3 v Q R c v n P U m C k i Z 5 a a 4 8 i J g D 3 M b b 7 o + R b s J w a c 5 b Q 9 w L L 6 R u 7 7 c J x g S p v d C D G w n K P 8 S u a 4 Y C Y M C x i A e 4 4 w F x B 4 S C A N n P 4 D f P 4 G F 3 8 9 / 1 i X x Q 0 6 z B r U V B S O W d i A r J C U A Y Z W U J k 4 h w K F I M z G p n 8 B Q n g j P i D 8 w B u e m w j F g Z V D T E q b M / s 4 8 / A p l H 2 4 T v Y B l E N 9 P W K m B N K C k Y 9 I z N E V 1 J a L v / S 3 F B a F t u K T A / I w 9 O i X U n v 0 c G h p g C 9 f C F A 7 s k w u a d s Z K V x + k 8 f M b O E i T O 9 e M K P z 1 t B R a t X U 7 l l j E b H o u u p t B 5 i S M Z 4 B Y 8 K l N x O a B 7 I z v m 9 V / v p f 4 R X 0 N F 1 J n p 9 u 4 m G p c O x J 8 8 w s q L y Q U L N Z f V C I w B / y c S Q Y B I r 0 f N M q X y Y 9 O m o Z F E A W 5 b P B Y K E C o N z p 3 v + Z E 0 z 7 e E e s o e 6 6 W e t 2 6 U d 8 n V g Q u t 1 / r V 3 N J P j 7 l X x T K Y i V v r 9 6 e 3 0 T 0 9 d E M f C p h z y 2 h 6 l S b Z l 0 N o N z W 6 w 2 u K d Q Q u N j 4 1 Q 5 8 1 T t H z V G n p 8 f V n C T A Z X 4 K x 4 H b d J m R d 6 Q M O V q q o q G h j 2 0 p 8 f 1 8 + n f O q 6 i X I / O V v 2 n w 1 E 3 c X 1 a 9 f o u 9 / 5 a 7 p 8 O d p o B C Y m J q i z I z P V s M k W X U u E R G p R K k A D / k w D R J o x q A g H + W y Y c O j P l y 5 A T G h S g n G U J K m f r z s k J G K h / z D l B G + T J T J O H 5 + / h / 7 X a 2 z r h C V n B J J C Y x E R y a f K l e a Y g v Q N x 1 n 6 b + e l A j 5 z Z E r 0 Y j z R b K f L 7 Q E 6 e H W C 3 j t + i W 6 d e Y d C P a f p m a e f o C c 3 V C Q k p k L / I X E 9 + M O 2 H n A v t b V 1 Q l X b 3 x H f C 3 x k T a z k z T R E P d T S a o m i 4 R 0 6 e u S w 4 I K v / / Q 1 + t n r r 1 F T 0 1 1 q a 2 u l N 3 7 2 O l 2 5 c p l G + G H s 3 7 e X 3 n n r T f r p a z 8 R g d M F C x a K 7 y u A o a n X y V R B u m s Q Z U I K q K W J z 6 c f L 0 k V O K f R n L G 5 Q G T l Z + D e 4 U J H a Q Q 8 Y Z L k Q 5 1 S g B z h 6 E z r B e V h u u G u p E J X r l i R P e a X m b c 5 W q X A r w I b h e n 1 6 U X 0 9 I J + C k X M d K q 9 i t r O v E H T L G U R 3 y k q K q T F y 9 b S 9 n W V V F m U 2 F Y J + k Y p 1 9 Q r v 5 N g j X g p Y K 6 U 3 0 l A g a T D 7 h B j 0 z 8 e p t u D E v E X s c l 4 6 9 g J u t x 8 l T p a m + i R x e X 0 u + V v 0 R 1 K X J W b D q K e / u j o K G 1 + d A s 1 N p 6 h F S t X 0 t Y P b a P d u 5 + g O 7 d v 0 7 b t O 3 j i + W b U j x 0 7 H 6 M v / P o X 6 c z p U / K 3 o 6 G k n Y B r Y 6 L h T 2 y L Y 2 x r I K W F / 8 O + Y J h f s S / O c b y K 7 / M + c U 5 x T P 9 z e I 8 O S N H 7 p P 3 K d 7 A v k 0 t z K s g m M Q E Y g 4 l x Y 4 6 F R M B 1 J s r Y V + N A 4 z W p k b 7 8 P g o g b k 0 r 5 T d 8 C + h T y z v F 9 v V b O f S Z 4 b f p 6 / N D 9 M X C Q V q 3 u I R 2 r 3 b S o w s C F A q y d O T 5 h O 6 x 6 G Q F V R S E I d L E e D + 2 y R I b f 0 L N n B b 4 f K C v i 6 a a b t K O + r C 4 1 h e P R W j X x Q h 9 x b 6 V v u X c L c b u 1 b 2 n + J j 0 3 N N n S / r I m t s c n T 8 T S S k 1 c I u 4 Q U z 0 z L j E Z 2 N V I E F s a c + K A V a 4 f c b i U P y w 5 x L c T Q V 9 v T 1 U V Z 2 8 H D 4 R o O I h x 1 F b f 6 Z V q e b / / i D 9 + K v b a U F t K a u E E z x m y L x w i G y V 4 u J S G h / H E q w m W t B x i y y 8 / c 8 T K 2 n R M j 8 9 M a + f r r V H a F V H 9 B K t 0 0 t W 0 3 h V f U y y c i K 4 A u d Y 3 Z t 1 W r j N 2 2 J s w I J D b + C m p D c 8 / v v P P U H j P d G E 9 4 f T e 8 l P I W r 6 S o T e j H x B 3 p t 5 Z I 2 g M F W N N o h U k C m C C v G E U Z a b h L 2 G G i x t o B m S K u N x K H 6 o 2 Z Z S 6 S z h A 4 L v Z 4 I s L S v X r Y Q F H O F u + r 9 f v k w / P z t B 3 / r c R v r w 5 t i e 6 o D e v Y r Y I b / 2 e 8 0 0 z I J 0 y 8 2 f S g d k R B w 5 1 L 9 h W 9 w C U S X 5 F o m t W o S D U 2 S 2 S l U G P V 2 d o u 4 N S s b g h T O 0 x B O t F h 4 / s 4 E G h 6 K d D 3 / s e 4 9 c L j 9 9 / Y u / K u / J D r J G U G h H l a q t l A 2 C A k k r C Z j q Y P O D S l B w v y s e v 1 Q B d d 1 I V T R G C S X 3 i Z a a 0 f M W t r h D t K b p C E 1 u 3 E k R H t s C V Q A X m F 6 2 j q Z r G n i M Y g n G 0 X q L H C 2 3 p D d 8 f G z X b G o T Y P F 6 y N b d J s 7 R 0 d 5 G 7 3 a 4 6 I o 7 l 5 y m I P 1 z f r R k P V 6 w n Q b / P Z r p v F u 7 h z 7 / k V 0 0 Q I k 7 R 6 W L K I L 6 0 Q 9 f E q + / C P j 8 5 z 8 3 o / Z 1 t j W J S l B w 8 M G B f q q u q R O N Y Q o K C 4 V 3 E y l F 6 K Y 0 x r o + U n + Q D Q G 9 P T / P R X 2 e c c p 3 m E X R I / R + c F 8 0 S I H 3 D H 0 y s L I D f g M S A Y m q 6 Q L X D I 8 c r n c u M K q W D g 3 2 i 0 J L I 5 g K R u h r b 0 o 2 2 b / k H y C 7 i e 1 U H q f x r U + J n i J A q K S C J h 7 a K m y k G A n F z K 3 g I K t t K k w v X U P + e q l D k S B M 6 J u M c 0 M R + v i R 2 b y 9 L T u f o F f K j s r v J H h 2 f p g O N r v I 9 H M P R T b x b 9 U k Z y K Z Q t Y k 1 F x y + T B k 6 c u n a A k F 4 L y I / k N q 6 p 1 f L a H 0 W j 3 H I O A n 1 + e 3 k W n C S 1 / 6 w k k K W O z 0 f 2 1 3 s v E e f 6 J m c j 1 Z B I 0 h H S A R Q R w g E g D b y K y G l M Q 9 w 2 u L 3 E I w B H Q / S r b K h B p Q D S s T 2 G r q Y s q v v T V J U w E Q + g R 9 1 X q c K p 1 s V 7 l M 5 F u 8 i n z z o r P E 9 Q p E T c y A 8 g + / J b + T E K i o o a k 1 m 1 g N D F M + b C Q V u i c j t H X P L F H t f P J 5 + n r e R a p 3 B u i 9 q m f l v e 8 P s q K f Y N L O j T A k L p Q u t G o X r s U W h 5 i 0 M L I A m O t z E j E d r K i n Q 0 c P 0 f n T x + h P X u + g S X / 8 6 0 9 l p b 5 k G B 0 Z E V J P 6 V S L V 0 U N R A s 1 S F C 8 F 9 t 8 D K 9 o b 2 a U m I C y i l j p Z B 4 b I c u w 1 B p A A T y 0 I C Y 3 S 7 T G E 4 f p U 0 e C 9 N j e A H 3 9 Q o i s A z 3 y p y Q g 9 Q k S V o u I T q p P o K p B 3 o p F b a 6 J t l R E P 8 1 9 r O a 9 3 8 Q E x B D U q M 9 D p 7 t P 0 k t X v k / D U 3 O z L Q R 3 l D Y N A Z 9 V G t R n w p u d q A g x 2 f m h k i Q E c 0 z T p J d + s q 6 S f s P x J c H 9 U V J / 9 e J Z + p s j 8 T s T I e 6 T K Z R X V t G I e 2 g m d x C v I C a x z a / q P 2 V f n s E S c A U g E D U K D r 1 J r r N H K O / i S S o 4 8 H M m 2 O i p c + O K l B 2 h 4 J X W 2 K W L Q N z K N W k x t u s F 8 t c t p D A z n s n V G y l Y L v X O i P B 3 I j p e w T y Z 7 y 1 a u p I e r s u n e S V z c 9 R k G l G j E g g H 6 J X r / 0 Y 1 r l r 6 9 o l v 0 u + 8 + y X 5 i D H A 3 l C g V 4 k J 1 Q S 2 h f Y V n 5 Q c G C b d x M x U k e g M y R I k 0 N Y s E U x y E P h P t 6 4 W r 2 o 0 n j 4 p b 8 U C 9 h f u F 8 0 k o f 7 B D s I 2 7 h 9 2 F v 6 g w m E f Y k Q o Q R g d k x p P 4 r u i c S b v R 0 M Y p Z U W 1 F O j Q A f f V I A G n Q r M f Z 3 M S N R u 6 A j Z r k j p Q F Y e U K e V B 1 W H U M J l 0 V I O b Z D j t l l j w p l e t p b t r q c p W B n d C 6 P H 1 i 5 v z e L O h J X + 5 o t b 6 M v P P U L 1 h X H O + T 4 g K l O i d a S F 1 l a s I 4 f V Q T e G r p P D 4 q B n F z / P g y a J 5 G 9 9 8 7 / Q + v U P 0 X f + 5 q 9 o Y G C A S k p K 6 N C h g 6 I G / 9 D B A 2 L f r Z s 3 h X 5 9 / t x Z O n u 2 k b q 6 u m j p k i V 0 6 v Q p k e 7 z 3 e 9 + j / b v 3 8 / f O 8 T G f z W 9 9 d b b N O R 2 U 3 N z M x 0 4 8 B 7 1 9 X b T s q V L 6 U z j G W p p b a F j x 4 9 T J 5 8 D E w 6 f e f X V 1 1 h t C N P J k 6 d 4 w o 1 S Z 2 c n N d R H q w d g j P E 4 o R 7 U m R L o 7 J q w o I 0 n h O P f / 4 F y W e 8 / M r l B 3 i n h y X X V 9 N h a f b s j h + 0 G 2 D P I T k C b L n j b l E w F u M H x h 2 v G P h y D f e J 0 O A V X h z M D h Z X Y D 4 M e 9 h C a t U B 9 0 n r a 4 g F O E 0 h S Z E k Y A o + x M v k t 8 A 7 2 R q e d B X P z K V w l e c w e q r X S F U 8 h 9 b K N p u A / r 7 H Q y q d 2 y O / 4 d H A A 8 f N H Z 6 g x Z h R Y J x m J v 3 A C + d i u A p N B / 3 Y k u f b 0 d A p 7 D I + w l / f l 1 K 6 n / j 1 f o u L y r T Q 5 d p f a r n + X + r b 8 F X 1 u S 3 l U N 6 X 7 A V E E 5 b T m 0 O m e U 7 S u c j 2 9 u O w T 5 P W P 0 U N V D z P H N 1 F r S w t 1 s x 4 + w A M g P E 3 M L W E X 7 N n z t p g g D Q 3 z q K W l W b h m P T x Q F y + c F / v B c T d t 3 E j X r 9 8 Q 6 h S k 2 L p 1 6 8 Q 5 O j o 6 q L e 3 l / r 6 + v h 8 U 0 J V q 6 2 t o R o 2 h o d Y p S k v L x f f 8 3 g 8 1 N 7 e I b g 5 i B W f x Q Q E F w d X 1 z Z / T 9 V 9 r S Y o r E W b z H k Q q W 6 g j a + / R v / f o w 0 U l O M d m K g / / N p u s a 0 H j B f G I 5 P I b 3 + T 7 O 7 L Z B u + R o G S V b p S Q g 0 Q p N G x Q Q / A t 5 r 5 n i 7 4 a N S S Q + v G 7 8 p H J I w / 9 C E y y 8 S c Z z f R i + s L a O c j y + m v y 1 r p C 7 / 5 P K 3 f M t s H D 8 Q C 4 s T 9 I 3 0 K f 7 i G 6 a l p l s B B f s 6 V I o x R V V 3 L 8 6 G b T A X z 6 L u n b f R u k 4 l O 9 r n o Q J u d z p T / B i 2 6 / E n y u C / S X y y 7 Q N 9 + N o + O t a T v N c 0 0 Y r x 8 x z u O 0 u C k Z H i u K F t F y 8 t W i O 2 5 I G 6 2 B K s P p m B A T A C p r F p J C I H j I L l k 2 f / e e y K n E A T 2 y 5 / 4 h C A u N V K t 6 l V 7 + Z R 1 X 5 P B c u U M 5 X z 3 6 / S 7 v / Q m P V T v o M 8 + l P g 7 R s 9 r F O a A l 5 x t 0 Z 2 H J p d 8 W t 6 K D 3 g I T X 4 7 P 4 I I O Q r j E 9 b / e 2 C S e l Q d 5 u y s k / + P R T f E E 5 p e + R A F g t K q H s k 0 g d s 3 r t K y l b P E p U Z L 0 x 1 a u H i p 2 B b 9 6 5 n g 7 / a O 0 z 9 d j H X g 4 G f + 8 n k X t Q 6 Z a W V V i A 4 1 O Z k p y w f v I 2 T N b a 4 g p n J X I S Y V I n a J 0 8 B e g A q U L h Q u j F + G Y Z w s w K w m q F T i L 6 k g k 2 5 z w N l 1 g M x T W C N 3 F t P z P 0 x h W + L f O P y N C Q p N S 8 / E w p J l 5 1 + g E 6 t 4 G 4 W v v D E h S s v V + L u P 5 c 3 Y o K j n g u q Z q A p 4 k M e y t L Q 8 q U R E T E / x S P 6 3 Y 9 N 0 d 0 j z w z L w + 1 h h E T 3 + h i f T n y f Z g H G 9 a I 5 Q v H c K T K y y a a G 4 U k F M I K p M I t V s D a c j c + 5 t N Z A / l 2 0 k I 6 Z w I D J D T E D I z 6 q 7 n J m t B V p z q V G S a 5 4 h J j C s K b Z 7 g K L i E m Z C A 3 K C a 1 C 4 5 5 W F x d E X L x k x o W s v v J T K 5 w r C I + J V i 0 K 7 t I b w w / W + + 5 a Y A N 2 7 N b n 7 y d Q W n Z Y / V 8 B r J 3 K 8 W C q Z / H A d a y i M o V Y b B F G l O f m U 8 0 V P C W M I p 9 F k P x F y 5 M a J m c J 0 3 e P 8 9 G Y N 8 u l 5 y W M w b K b E Y K Q 5 d i e Y 2 p 8 / M 2 u f Y B x / + 1 F J r U Z V M S a / s g 4 X t r G K C o L h U A G r a m p F i A D q X K K Y H m q y E D y G N q B O h / r 1 n d W U a 5 t 9 c v A i L i u 3 s s 2 U L + z z 6 R H 9 Z v 7 3 C 6 J V P h 5 x y w / + h i L r t 5 H l q 7 9 E 4 Z 0 v U O h P / l k 6 l g b M P E n t Y b 9 w J i g B z o m I j f J M A Q p b W A / X C e y p c + 1 S R Y g 5 K I K d R q F W + V B + X l G V + f 7 k S E t K t P L i X A F p A Q a S z J Z R c O D 3 o 8 s / H v v L P K H 6 q a F e L g j s D 0 e H h w a p m C U O t I l k U s f r H a X 8 / M T Z J u p M C z 3 A Q Y X z Y J X 2 M 1 0 F o r 8 E O h + h l d e t / v v L s 6 d G F E G Z u l u l E U S U / T 8 8 T S b 0 V n v p F F x Y 4 v i f / s k f 0 2 c + + z k 6 f / 6 s 4 G I 3 b 9 4 Q k x 4 1 V H C h o w A R 2 3 j I c B R c v 3 a V b l y / T l / + 0 q / R q T O N V F x U R F 3 d 3 V R Z U U H v H D o q a q 0 c P D b D w 8 P i + z k 5 T p o / f z 7 9 6 7 + + L H L t r l y 5 Q j U 1 N a y L D 9 H z z z 0 n r s E I j H q y F K g J C l 6 n d J p 0 x I P k F c 3 8 K v W K u m y U o I C 7 P / d R 3 4 U g L f k d j / C s q Y H z t T X f p V y X S 0 g P x M v g 7 o b 9 B y e Q E U 8 l w h p o e R 0 v h a u V z 7 9 g U f z G l W q A E Z 0 b q B K 9 1 s d G h + i u N 7 3 S l W w j y m 1 u 8 v v Y k u y m y K J V F P 7 0 l y l c u 4 B o 3 l I 8 L X G 8 v b 2 N + p i D n 2 0 8 Q 5 s 3 b 6 G n n 3 5 W u I u P H D k k B n r R o s W 0 9 9 0 9 9 L E X P 8 5 E g t h S k y h a R N P D 4 8 e k B E a 4 z e G a 3 r B 5 G 3 V 3 d Y l O P i K I y Z 8 D Y d 2 6 d Y s f X h 4 1 N U k u e L j p Q V A b N 2 4 0 P G l E 1 n o K E 0 z t N n e z P Z D H k y n T A K E a j R m l g l Q l F F C 6 3 E r z d t l F b A r 9 z 9 W S E 5 K j i J k b i A F M C c 9 X I S K j D i N c C 2 J n S j G q G r h e / K 7 R c y G p u N l t J Z c 9 T H c 9 m Z f w m U a M l 8 / 8 o 3 9 g C 7 S C W e o E R Q p K K P L Y C / K R 5 E A k f M 8 7 b 9 E n P / U Z e c 8 s r E E f W U 2 S v o 5 m H r 4 I 1 l k l H q j k E w F u c H z K 6 K R J R + V D R o K y 4 F g m k S 2 V D x I l F W L S A h 4 2 J d i L F S B R E Q t p l M 4 5 A U h k Z H T A A 4 i Q A d S 7 v p 4 e s T J i K s 1 A R 9 v D d O 4 H P i r g R z K 6 i 8 c P W R n 3 M f T d 5 s J 6 5 Q t P c 1 D V 8 A X D / P D l N w z M 9 3 w D x K Q A U g f X Z O Q b y i R T f g 7 f U f 1 0 D L x M U M p 3 l G V F A X E O 1 Y S d O a 9 8 I + p t B X r H 8 Q r O L 7 g y n w p 3 E e 9 c e v v E N v 9 h S 3 s 8 3 V A D J j t O D H U O x F V c m j 4 z w V I 6 W G Q b 1 4 d w g V T S o r 8 a f S K M t o X o 3 N / N a g 8 Y B N G o 8 j 6 G P h u H M 4 A H I 5 N w W M 0 z r l g H c 5 l U i A m Q S E k i q 2 S A l 1 D 6 H P 5 V v i N t i z 9 5 Q i r b U E P g m Y K K A o M c w U + k w + C Y 0 k M P B I F 9 + C y O o w E / J g n 2 I U E W n 8 E 2 J j u O Y Q l K Z I m I 4 / w 5 D C e 2 s Y I I S i y k z y r n k n v 4 8 T 4 U 7 o l z 8 T n Q i R b 7 M N l n f o t f c R y / g d 8 S e X 1 p A M F m p A N B z c 0 E M a G v u E J M g C L t U i U m 4 N D f a 7 o 8 4 b E l a V T 5 f k N X Q i E Y i o e l j U V k C n O p 5 l U g h p O v T X l g W k j D z c c F A R q D W u X z j A y L 2 E o m A C K B H Y K x V K 5 X 2 c Y r E O 8 + U s H M O X H 3 / P / M + X F q 6 W d i f l P 5 D u q T E D d S l n 7 B N S P n D w m 5 c C z B l h o e H C R n b q 6 4 F x 9 / t r K m d m Y F S C y x M 8 w 2 L l a x n 2 C V v 2 H + Q r G C O w j J a r c x Y / D z 9 6 Q S E 9 h O y I h Q M k a g B + X m 5 I r f h + M D u Y v C K S T X e t 1 8 d Z o G G s V H Z 5 C s l f L 7 j R i C O n z H S 0 6 7 m X 5 y 3 k N P r c i n p 1 f O r o g N x w G S N 7 W p P m r A 6 Q C n g t p F r g V q k 9 K h V U w L F M 9 p P X l 4 Q G L O R K I L D J N B T V C Y D J X M Y T M B S J l k V b q G C h o T A B M P I 2 K k j k s N x X a C 8 6 g k C z Y j k C 7 T w N c P f 3 2 c w k o u Q L W N I h + d + 1 j d C 0 Q R 1 N h U i P q 9 A S r O t d I f v d 5 N R U 4 z / f U n 6 n l A i L o 6 O + n 0 6 V P 0 z L P P 0 d t v v U F r 1 6 4 X f f k + + y u f p 3 P n G s W C v x j A W 7 d u U m d n B y 1 e v E Q Q X k V F J e v Q u Y S 2 w s 8 + 9 7 z 4 H Q D r r B p 3 G + h D H a v C o 4 N B j R 5 z I N a 5 5 v J l 0 m 2 u p O c k A r I M E B j V Q 0 g u K E q k K W D M o R I m Y n J 6 c L O E K S q S J H E 6 N p g e k B U y M T 4 h A r b O N A s r P V N m u t D B 5 7 G y e h t K d 8 Z k H 1 F X O B X A k v E W K s y x 0 G 9 t L 6 M n W D q F Z C 6 j c B u 8 Q v q c O H G M S l j n 3 r t 3 D 9 2 9 c 4 d 6 e r r p w v l z g m M + + + z z 4 n N S l n g b t b a 2 y J x 0 F s o K e e k A x K R k V e B s m H i I r K e z 3 E 0 q K 6 0 n g 8 W a f K L C 1 t L D t q / 9 j N Z / + S f i 7 / F v v C n v j Q W 4 v 7 b Y z w i Q Y w f 1 N p V 4 3 S w w F 6 T 5 o A X s P D A 1 L I 6 X L j E B R T l h 2 r 3 M R x s a A m R g O N 9 3 R E k o 0 M y r F 0 d o 1 9 J 8 G p k M U v O g j 5 5 Z l b 6 I R R d a q H + Q b m q A 8 U L 9 S x e K p E o 1 y 1 x B t t z m c D g k 6 0 G n p x Y 2 9 4 7 R x 7 7 9 r v x O w r m / / T g 5 7 N K M m v C b x O q H C l B 0 i N Z g q Q A O D 0 g p r I J v G D y + r l P v k X l K c o S E C k t p 4 p H t g n k O C c d G v l h N P x u 4 M 2 i j j p H 7 n 6 K i 2 B P m 4 g t r i 2 h 0 O k S l e d a M E B P w 4 i 9 9 P I a Y A G g 0 + i t j p A Z w R C E B w R H S R L y e c X O B E d V x a C C 6 R w M w N B Z b L q 9 o C g A W Y m h S r a S X S s x N A b r r p k R M D N f Z w z P E B F i Y E Z k H e 4 W X s L y y O o q Y F I 0 m X X R 6 L H S k 2 S G I K d G i a / c L Y p 4 E X N q L y h x U w g R 1 L x C K w D u V H i C T 1 H 0 V 0 o H H M y x v p Q 8 j G e Z 6 q T y r 5 8 V 6 G X O R o y U D x I T 2 y A r 0 2 h M n Q + v d O 8 L 2 Q r k K K m e R Y o R t e N x Q t Q y p B x e 9 e 2 h A e P 0 Q T z J 7 Y 0 v u x 7 s 7 h F M F g W t R a c v f R 0 m H A o Q I 4 A 2 c H B 8 X 5 0 s V s K E U 8 w A r E t 7 v 0 A / s 3 m N k a v n Q T K h 8 6 X R m 1 S J Z A i g w x R x f L x N 9 Z N x H X / 9 f p 6 m i K I f + y 2 c e J o d q F X D v t I n y n b N s K J F j Q w 8 9 T A T V N X A 2 x Y 6 V X p s v B U L d m 4 x O r g 0 V l 5 C F b T G g b 8 M O y k 0 Q c k D F N p J s 0 e 9 w b H S U a u v n J W S C q F K Y Z P X 2 T H t m n s e 9 Q C x B j b b z T J g k 8 / A t i l Q + T J G C + O 2 c M g W s J 6 W u 7 E 2 H u L C S n T V F L 1 2 U D c X c F V n V m Q D U n m R S E 4 F Q u O n x u b k u J 2 r E V l N j o L + P K i r 1 1 b 1 E b n z c T 8 G R t 6 W W y f z M g n W z q q n F b S P T h I W 6 H t k l C M Y I 4 h U g 9 o x a 6 E b / v W t O m U l E 3 0 n I z 2 w + w K y o l k z e L j J 3 H 5 c P x A c S W x N B 3 Q k p H t B 7 H F 2 S l D 9 t U W I q S N c F H A h k b g 0 h I y p O T V 2 D I C R k Z 0 M 9 E l k e P H G 1 X t F E Q H a H U b S 3 N b P t F L 8 i O V H / Q B C 9 9 7 E P i y U 9 1 c Q E h O R V 2 A t d e S I o b A T o J T E q S z c F L W 7 r A 0 t M Q F S 2 O f k 8 R M 4 S M l l s P M l 5 M t g L i P L r e C Q l u v v H f / j v Q i X a t + 9 d E Q l / 5 + 0 3 h W s c H Y 6 u X b 0 i j r W 2 N I u G L m N j Y / T y S z 8 Q r 6 / + + E d U X 9 8 g M s 7 R I a m h Y Z 4 4 n x p q P g 4 C U 2 y r V D I q F D r U y 5 J A c S M 6 l O K P N B J M n W 1 u s 9 s y E o c S 0 o l f Z 9 f d j Q 9 M V G R V g 7 B C Q Y k I P c N u Q V y w s a A 6 w i s H Z g E i x R 9 y D m H 3 Q D 2 D f W K 0 N b P N a p t J h t X D y I g 7 q W M G v + 8 Y u S G / m 4 V 5 1 E q + R S v 4 W q U l Z Y x I X H R v G u j r E Q 6 N S b + Z r v U m j t v d 7 4 g m K K u T F f J r T E T 1 L K X q y I R m L Q W z 3 U b R p Q j c B 1 K n t 7 d H 9 O 4 e Y p 1 4 k I k E h u f d 2 7 e Z G M J 0 6 e J F c Q y f Q w Y 6 u B 5 K O Z S + 1 o s 0 X Y r i A V M S h I U 5 6 f G N 0 H h g g v x h P z n 5 O v X p D C Q V S 0 6 m g C b W A 5 V F R T R q g o L b P B O u X 1 y D u J o k K p 8 W I B q o Q C C Q G V u O x 9 R q s 1 M 3 q 4 e Y g C A y q H h w t y M F C N n b C C A n i y l d v X S O 6 h o W y O / 0 g Z z G Z H V b Y K L O g l K y T H T L e y R M L 9 h B 4 V y X V I H L 9 y 1 W x d d c E z Q Q d d i M + Q 5 d d Z f R 7 U G b K B 5 8 0 B F r Q z E R m S f 7 K W x h 4 o L 9 Z N H n Z j d v 3 B B 1 U L / 1 2 7 + b 9 E E q + N / f / / 9 p x Y q V o g j R C B C n g m t 9 z B / d j A R p R S W O Y r E E v 7 o J D D i n n s o n l d 6 r w A 8 7 Y p u 9 L 7 U N l a k y C 0 g o X M 9 c k k K j w O f J u S o l t K H X N 6 5 d D 0 a y M t C / o a I y c T W y k V z G j r Y W k b N n H W 0 i + 8 A 5 8 l d v p a A r 1 t b W 6 / Q 0 7 j O R k + k N + Z z A V Z Z I W P 7 m g 4 L 7 w s u X D F q C A s p y y o Q U Q B x L c W i I w s I Y + c Q 3 C Q k F V q i A V V i p f Z k E N U G N e 0 f J l a R 8 2 y i M O C U S g r + v X R J m b P c L 4 v q 1 g J t b C U i D w c E G g 8 d T 3 D W u g / e h 5 1 2 1 p k J X C y M E l U q + I 9 Q 5 Z J / r g T V D 0 Q 7 s g 4 Q H k j U o k x S T B e o D C A m T V 0 0 z a g h p p E x s T D I N 1 1 R j a i q x k 8 U o J M d C c q d E I t g 7 m + W t W T j a o x t O K l D S f F A S A u C 3 M R w g L C U 9 y 5 / E g Q Q Y k c 6 p J A + D m E D s W n S P W j 5 w x A T E E F R g I k x D N 6 e o 9 c A o B S e N e 5 q y i X x b d C q Q y + Q S D h B k T K M 8 A D V G i P x D x Y p D U 4 K o 0 P 8 P r y j 1 F 0 4 K / g t r c u k y V b o h I Q 3 p x A j n 5 s t b s w i 5 4 k h P J m B I J s W h g n J 7 M B 6 o w E r p f W 1 9 g y D 0 e F C k m h G g D M M o U L u l A F L p T I e d b j 7 A n r x E i C K o c D B C b U x I z m I r 3 X x l h M 7 9 Q 2 x a j B b J 3 O Z a Y N I P u 2 d V L A X Y j 8 i 9 H p B a V G A v Z 8 I q o 1 J n q Z g 4 M N j h r b K w t I G R r k w g Q W i I z E 9 O 6 h O X 4 O C z R y y 8 r S x F C a T S g D 8 R c C 1 G b c t 4 C J Z V U i h / V m J g O 1 i m H z / C f S c D x s g 9 G C s t F M B t D w l u B G i 3 b R T V t f X C a Y U c R E g l 7 / Q D q R g Z Q p Q N 5 e 3 2 k 9 0 l G f W X / m W Q 9 W 4 T P f K f K s g s 1 / H D b f 7 i i x + n t 9 5 6 Q z R k A R H A p Y s 4 C B 4 W D P D B w Q G a N 2 8 + L V i w k G 7 f v k U j r J O j t O P H P 3 q F / v G f / p l e + s H 3 6 a M f f V E c K y 4 p o f 1 7 3 6 V H t 2 w V / c 0 L C w s F U Z V X V A j p 8 6 F t 2 + n w o Y N i Y p 4 7 2 0 i / 9 u t f p H 1 7 9 9 C C + f W 0 Y / s O + t a f / R k 9 + e Q T 1 N L S S m V l Z e I c L 7 z w A u 3 b t 0 + c 6 8 6 d 2 / T L n / h l s S j B j G 2 l u M 5 V G B s f n V m j S N 0 J V S 8 W h H t F N g E W b U b T e y t L A G d O 3 o z t B X c 2 1 K 0 8 l 9 S I R M 9 J k i r M E 9 L K G e G 8 2 d o 0 L a Z Y U u c 4 E j s l d F c P V A H P 0 + j 1 4 j n p p U 3 F A x j V V X c F T Q b S k 9 r 3 O 6 L c 5 h a b i d y 3 p q l o o Y P q t r o o M B W m 4 o W s 5 8 p j I L n N x 8 S E A i G J 2 B O r T J 2 8 H z l c W C E D K k U F E w T q o j D B I c H g a t / O B L B s + X L R I P G 9 9 / b R 9 W v X Z l z r z U 1 N V F V d T Z c v X a S N G z f T i e P H h I d o z Z q 1 I u Z 1 n N 9 X V l X R 3 b t 3 q K i o W E y K + f M a R J s x r 3 e c m v j 7 O M 8 0 T 6 q m u 3 f p 4 s W L g g g R p H 2 C C S 4 Y Z O n H H F K U O b C 0 U 0 s k Y J o n k g I 7 T 0 p 8 F x P m 9 d f f E I s V 3 L h x c + Y P n Z r W r F 0 r X M O 4 D s S B w E i w j V e 8 h 9 s Z E z N d C a U A 6 y P p r Z G k h s 1 q I c / Y B F 8 D r l / e q Y G o F U t w T a k s a I D n n M r 9 X e w t p I k P O D E B M V 6 + 1 v d G a c o d I k e B m U p X 5 F D R / N g H C Q I C A S g d P 4 8 c P k R b P 7 R t 5 n 2 2 g c e i X W H + 5 K m T t G z l O s q X W 4 B Z N G X 2 w n E R j r C t x R K K 1 R o b E x W 0 m y B L J v S h g x c s G P S T Z 3 i E C o u L R J z n 5 s 1 b z A i 2 y W e Q g L j a o c N H a f e u H T P N I N 9 P T P M k x U j k 2 C J 0 9 W Y T L V + 6 m F R p f z P o 7 e 5 i 1 S v x g s 2 p L G j g Z c a K m q c Z 8 N i Z 3 Q M U 4 U G N V G h 6 / f H f g T s f P A e E H h 4 I t 7 k e t B W / S F f S L t a G d / h c 9 F 6 Z u A Q 9 S k T Z 3 t o k X q H i 4 Q 9 9 A E t L S 0 S 5 f 7 H O A m y w V w 4 c P E y P 7 d y W U I V K B 5 a J X g p 4 B 8 i W X 0 G h v N j Y E a 5 c u S / Y J v 1 e C y 0 s D T L D C L O 0 i p U c E 1 i m J 0 m / Q W S a G y 0 K R G M a p R 2 Y 5 f Y l y v 2 D 2 d Z x w S 2 P 0 9 Q 3 / l 5 + R 9 T H 1 3 a t 9 4 P p h N D i g S U o v a V y E O j V w k j / C n U c C h g c G B B 2 X C L A u 3 j s 2 A l a t 2 6 1 W M c q k 7 D 1 n 6 c D f 7 u Q A j 4 4 W i L 0 x B 9 2 U b g y e l k h 9 6 S Z i n P g l Z N 3 y I g n Z S B Z X z t 8 n e z m I L 2 4 a w O N j o 6 w W m o V W e q Q 2 I A 6 0 x y V y + i C B C c G K o + R 7 Q J H R G F h s b A d Y Y 8 t W C h 1 f 3 V 8 e j P Z Z T t P g f d n 1 8 R y n j j 3 e 7 8 g 0 g n Q V Y J N Y e S 9 p b a E 5 L 0 G U p K 0 0 K M b u S 1 D S k i W c Q A 4 2 N b a x W q f 2 + 1 m e / C 6 v D c z O P E / a w U x A R G + z / 3 / N X a x 6 d L c s M j K V g P Z E n q Z 9 o O e K d r 6 9 T 3 0 n T 0 d 9 B d v 9 9 B n v n N U t G A G 8 S j E B C i V w + M + s 5 B U O F b G j A U B Y y f b h f g O U p 8 Q h 5 q / Y D E N D f S L f E J 4 S r V A W Q o y M 2 B r m 8 P J P Z A f F M Q Q l H X y K h O T h x y j + 8 j m l d Z R T Q Q 4 I 9 S A c + B e Q W 8 d X y 3 m U s B Y V G Q s 9 Q i O h + X L l 9 M A c / F U w w e J E H H E t 8 2 g q v 7 v c z 7 6 s 3 0 8 k c 3 R 6 2 x B O u k l 4 3 7 h e 4 f k L Q k o s e / 1 s I R 3 5 g v n Q o h V 5 e t 9 N r o 7 a G H 1 k Z 9 p 0 C R y C T G + r c N W O t d p p x v 9 V g q o n J 4 S s V U K A p v + r y / L e y U E t z 1 D z r x 8 M T 5 w 1 F Q X p + / p f F A Q p f K Z Q k r x m I n s 3 g P 8 a i V f 0 T P 8 K j 2 k M 6 d P s X p T Q S d P H q d N m x 6 l 0 6 d P i v e w N d B i D K 7 t j Z s 2 s z o 0 T Y u X S C v T b d j w s H j N F t S 5 f H j e e s 1 f k v U B 1 K p 8 q Q L e T D h k S u M 0 i s S k V U u C Z L j y / W k a v B r t 2 n / 8 u 9 I z + r 2 f T 7 C d J z Y F v p p 7 k R b u 3 i S y P 9 A n v r g k t p Z r 1 x + 9 E V N W / 3 d f + R x V 5 k e o f y x M I T J u 3 6 y o C F B t 0 a x X 9 A Y T I p q n L C 3 0 U u 4 3 f 5 O m v / B V C i 9 f L x + V A P X 0 Y p c x Z 8 e D j m h 2 Z r I I d S 9 i y W N C e o E C u R i Y 2 Y 9 0 d 3 f T t W t X h e v 8 z J l T o o Q D X Y 0 Q t I N o h 6 c P R F Z W V i 6 4 E 9 b Z z T b U 0 g d X q m c v Z W J l + U R A z O v W 7 T u C c N Q I B o K 0 Z 8 9 e 2 r f / P f r Z z 9 + k / f s P U E 9 P j 3 w 0 P t b + u p N K l v K z 4 I l q L z T R 7 u 9 I x A T 1 V R s a O x m o I t e p / e K 3 L b Y c c k 9 Y a J g n s I K p g I m + 9 a v R n s r y Q i f t W u K n F V U B e m x p d A g h G W 4 O o L R H I q T O E S v 1 j F l E v 4 f j X Y U 0 + R f / G k N M A G y 9 X x T E O C W g 8 k U s / D 4 S o I g p h 8 K O W P 0 d m E u 2 e b a g V P w q Z A N V J X p q x 3 o F 1 U h X Q g F 9 f f 2 C W N a s W T 0 T P o C 3 E L E v L N W D x p z o / X D 8 + A l a u W q l W N I n V W A i / 9 7 P o l X q n f Z u + q L z B v 2 0 P n Z 9 X T A X C M a a w i C V 5 I T o 5 f 2 X q T D X R r / x 9 K y D o 7 H D T m M Z y l x Y X B 6 k + c X 6 B Z q / K I 4 J f S 9 f h A c F 7 F H X z L 9 / o e 5 N A Y 8 f P H w B l X S K W e 9 X h p a g + v s H q L I y 9 Q m P O q H G s + d o 1 Y o V V F Z e R n v 3 v k f P P / + 0 8 K Y p Q D b C x Y u X a N 6 8 h j l 5 B 1 8 + 7 6 P T H d K k x Z 1 9 v + A 9 m r L m 0 t 7 q j 4 h 9 i b C g N E C L S k M 0 7 j e R j y U X p E 1 N Q U j E s G B D p Q u o 1 T s X T + t q C Q N e M 1 1 5 w I s H j e C B d Z v H g 0 I 0 + F f t t F A C w T r P O o a g U r V 5 1 E D a U W d n F 1 2 7 f o N 2 b t 9 G r v x Y B w M y w t 9 5 Z y 8 9 9 9 w z c / o d J J j m n 9 x H V t 8 k n S 3 d Q p 2 5 s R X Q q Q A E B d U w E 8 h 3 R O i R e r 8 I r G t x q M k h H C A f Z O g S V B j / o U r U F O u C v d + B x 6 U Q j 5 a o A D 0 p l Q m V T w 2 k W i G t K h G x d H Z 1 k y s v V z d w H A + w n / r H L a L v Q q Y I I B t o K A 7 R 0 v J o D y T g 9 Z n p T P s H W 0 r F K M 8 v j / y A 3 v a + Q R 9 t f 4 b + z f O S v D c 7 y I a L H e S i x J 7 U x K U A q m A s S U U D 2 R I j w 8 a z q d W A d E O + Y j L J U 1 1 V S Y 2 N U u t q I 7 j G K l l j p 0 O o Z v c r M c E n 8 / t / + x J 9 / J v / R m v / 4 4 / p e n t 0 A 5 Z 8 x w f f O R E l o Y a D b m o L t F K 1 t Y Z e b H + O y i z l 9 M a C v U x 1 E t 0 h U x y c F x w Y r n I s G I C E 1 S V L l o r 1 d h c s X C h W 9 w a h f P g j L 4 h M 8 R F + j y T X s 2 f P s F 1 S J V b m w P E y t h + O H j n M 5 8 u n J 5 9 8 m l 5 5 5 Y d s b 3 y E X v 3 J j 2 j Z 8 h W 0 b d t 2 / k 6 j M O j h r k f e G B I 3 v / B r v y G u R Q 1 k T a g D v X C T S 3 o 8 S E f q p K S F 2 t 5 S S 6 h R t o M K D c a h 9 J B K F j a 8 p i M j H l q 9 e p W 8 R x / u C c n + g K p 3 P + N r / / 3 f Y p p u X v n H T 0 a p 2 R 9 0 5 0 S U h B o P j 1 O F p Y J K r K X 0 7 a q / p E 8 V / Q p P 1 N k B Q q b 3 w k W L R H m G s m A A l k N p a 2 u l 2 7 d u C o P 7 x o 3 r d O X y J b E N b o 1 X l H T c u X 1 b v K J Z y 8 k T x 6 m H J 1 N 3 d 5 d Y S g X n c Q 8 N 0 b F j R 8 Q C B G j 8 A n f 8 0 a O H q a W l W Q Q P c Z 7 H H 3 9 S v p J o g J j w 0 O D t g 2 C Q y A h / y n 7 + R w M Q m Z 6 0 A j F h 0 b O 5 Q h v o T o T K y k o R E O 7 q 6 h J j p Q d I p E s 9 9 z 8 x A b o d b D W 3 V e F K z U 3 / o C F K Q i F p 9 O / d 3 6 P P F v 4 q u U N u a p w 8 T Z 8 r / o I 4 l m 3 s 2 / s u P f U 0 g s h z R 6 I A r l 6 e H w B J h S V B 1 Y A a N t d Q g L K i v R G g C B K / 1 c X 2 V F V V h W B Y W k A 6 X e x + M O y O d 0 5 c p P 1 n r 8 r v i J x 2 K 5 3 9 2 1 + S 3 0 m Y D J j p Z G v s / S A 4 L H d Q e 6 A R N W v A z 7 9 Y / D v U G + y h Q n P h P S M m I F 1 i A h D A j c f I 4 7 n M w f m 1 D z K d u F q h u q Q h A a R i v 1 x y u V z 8 l 0 d u t 7 7 N B t v p Q c F z H 3 q I n t q 8 V t R m P b q i i s 5 8 7 0 X 5 i A S E M H J t s Q m 9 e K 8 8 A 6 U b 0 o O K m J m T a 8 6 l 1 c 6 1 V G l L b W W G + w V I P V J U O e V P g d Z B A U B d P N z s j F k F B J I G P e p S h d F 2 y m F V 1 i 4 C w a g 6 1 q p 9 U E u z n e W R a T y 7 Z T 3 9 1 Z d / h f 7 w 0 4 8 z s 5 q d X l d 6 b H S x S 2 I O J X n R g 6 0 a i g f u f r W Y O y u + z 4 H J i D / 1 H M W j g g N D D y f b n G K l B w A T G w m y 8 T q s d r O K N j 4 + L n I W 1 Y D 6 B q e E 6 G c h d x / S w + j Y K I 1 7 o 5 v u L 1 q 0 k D y j 0 f 0 s E J i O d 7 3 3 O 9 p H L F F M a m 1 N g N b U S A F p F 0 s p N S C h F p U G R Q x L A S S V X q H k / Y 4 Y g j L 1 t Z O 5 9 S b Z T r x N 5 o H o z q A P I q B m q H u l q 1 O U 1 P D z s 0 Z W 9 b B H m u i K 2 q d 1 a 4 P Y a m p r h K q m X i g N + / E d N I + B K q c R N l E o L C i k q u p Z D Q D O i c L C A j p 6 5 I Q o s 5 + c A E F K D h b Y F g 8 q T r Q 6 o s Y h 1 + q j Q v 8 h 2 l C w n 8 q d s y 5 1 S K h m t 5 W 8 v t k n Y 7 d G W N u Q 3 z x A i C a o Y E C 0 1 o p U 1 J F 5 q I d s 1 0 / L B + I D 3 j d w Z S N A E m 0 8 I F t d r 3 M P X O x w Z U M i a G H U o w Y 1 Q u 0 6 1 4 v i A y 7 m k C V F r p k Y E l 5 B U L g G 9 O s G x I r l O j E m 7 T 6 M S z z 4 f b H j B U c G 0 p Q Q n 7 p 0 6 T I d P H i I z p 2 7 Q A 3 O P p r Q W Z f p Q c H s u E e o w C 8 t P o G h 2 l F 1 h m p z + 8 V 7 L S C x 0 O f 8 Q U S U l 8 8 0 x o Y x m o F Y r G S 6 f Z 5 M z F 5 C q z b z H V q E e / e t N 9 + g 2 t p a M c l Q s o C m L P 3 8 i p g S O O r 2 7 T t F F j o W s o Y b / M K F 8 6 L K E 9 4 r N F k 5 2 3 i G n n r q G W p q u i v c 4 k u X L h N E h P b M y o L Y h w 4 e k G J P Z 0 5 T W 2 s L r V 2 3 n s 6 c P i 3 i W p i 0 6 9 c / R I 2 N p 8 V x x L 8 Q 4 8 K 1 I C 6 G + N i n P v 1 Z c S 9 6 U B J k Q U 5 q A n v 7 g k S s W G Z z 0 z y f r q f Q P e S m k t I S Q f h G 6 q U S x a N A b J B m e o T p D / D 3 b N I C A S g Y v H H z F r m d D 5 H Z Z q w 0 / X 4 D m N T y i g C V O U c o L 3 B B 3 i v B F 7 L T W 5 2 P y + 8 + G I h i A x F X I Z k 6 7 4 r a m j A I C R 1 X 5 e X 6 M W H r 6 u o E k X R 0 t I v 2 Y F B 7 1 q x d J z o c Y Q K g T g o l H d g G g Z w + d V J M Q B D P r Z s 3 R O 0 U y j 8 w m X A + N H d 5 5 J G N g h g B v C q x J 9 R R P f f 8 R 4 R U + + K X f l M s T o C Y F x b A x r l 3 7 X p c f B 7 E i W O I a S G I n K j Q T 5 1 B o U M z o j f D y T Y H t Q z p 6 F n 8 B R A C S j W M Q I 9 Y F K C 0 B S X p e k D F L U r R U Z i H + F v 9 0 k c e W G I C 0 M s c q n T Q l H p 7 6 w L V o n I P C m J y + U w T X j J 5 B i h i t l K k r J q J y n g M x E h J B 9 p w 1 T J h v h 9 Q x 6 n U U k q R U G o U O s P 0 U C 1 W H p c e K k r d 4 x U Q a g E m o G 4 j B t V U u + 7 S E E v w k p J i / s w s 8 U I i j b N 6 q e T 3 Z b K 0 4 v 3 G 2 u o A 5 Z t a q c o + 2 1 7 6 t b Z n 5 S 0 J T r a b p n W W / Y Q K q P Y E 3 s / Q T Y 7 9 o E L b 2 A U l 3 V i L S o + g A D z I 3 U t m J V 6 i 5 T K 1 g B c v N z e H u n t 6 q L 6 + X q j J U G + 1 h K V A c k J E T 6 Y P E k E Z w a Y G v 7 h n L R D u U K v o 9 z N + c Z 4 W A z E n t c c v 2 S M C V 0 R T e 4 U 7 g p g U 9 T Q Z X P k u E Z M q K 5 t d E Q P E J G w j j X N m Y K B f V 0 W 8 H x d p x u T O t W V e X M B + h b O o u i D W m R P l U G K m C F v 4 f k U M Q Y 2 O + + j U 9 U 5 6 a d 9 l 8 k 5 + 8 L r V w O O n x E f U C 3 / F A 5 r a o 9 x b A Q h q 2 J 1 4 p X g k C M P e w m f t K t c 6 A F W w v 7 + P s E i d A r P O 8 j T A / U h Q m N x o p 5 z A R J w T Y L / e 4 r H u H Y s f J y j K C Q u m q P Q N y f Q 1 Z A J R T x J N E v / n O x e o q s R F 3 3 7 5 O P 3 W d 9 + W j 8 Q C r m T 8 G c X I c O J J m M m u Q c m A h 6 J w P X D c R + f 5 R N w j H t C o 8 U q P p I p A 0 s D b B 0 m j B 3 R U L W I b C I Q D q W P R 2 J I I + t b V 1 Q u H j g L 0 e D c q + e 4 X q C 9 X 2 K Y G m F M y j E y Z y Z H g O S i B d w V z p S e d P q A Z Q 1 R v 8 + b u E d q y s o 4 c N i v d 6 B j i S W a l 5 z Y t 5 s l h F h P + Z 6 / / l E Z H P X T u 7 F n h 0 U N W + S M b N 9 G f f / t b o j I V C w I g T g M v 4 G u v / l i U e l z m z 2 A N 3 h / + 8 G U 2 7 N G R t Y y O H T t K / w 9 / B y o Q v H b 7 9 + 0 V p Q z X r 1 2 d W a v 3 x P G j t G r V a n F d 2 Q I I S 0 y E 4 C Q V O i O i 4 U g 8 g I P 6 g m Y q l 7 O l w U x m l u x U A e 5 y v f 0 A x t D p d D C h m W f 6 T i i E C Q L U o o v V z Q e h w h V 2 a K b 4 Q a L 7 1 U q k u f 4 k V H g b P / f M O z q I / g + d l 5 O 0 2 C c 4 r g 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 N a m e = " S e r v i c e s "   G u i d = " 9 5 8 3 8 8 2 9 - 2 5 9 6 - 4 a 7 5 - b 5 d 0 - 2 a d b f 8 1 3 c 6 b d "   R e v = " 7 "   R e v G u i d = " 6 c b 2 4 2 0 f - 1 9 4 e - 4 a 0 0 - 9 6 a a - 7 d 9 a 6 4 b 3 2 0 0 d "   V i s i b l e = " t r u e "   I n s t O n l y = " f a l s e " & g t ; & l t ; G e o V i s   V i s i b l e = " t r u e "   L a y e r C o l o r S e t = " f a l s e "   R e g i o n S h a d i n g M o d e S e t = " f a l s e "   R e g i o n S h a d i n g M o d e = " G l o b a l "   T T T e m p l a t e = " T w o C o l u m n "   V i s u a l T y p e = " P i e C h a r t "   N u l l s = " t r u e "   Z e r o s = " t r u e "   N e g a t i v e s = " t r u e "   H e a t M a p B l e n d M o d e = " A d d "   V i s u a l S h a p e = " S q u a r e "   L a y e r S h a p e S e t = " f a l s e "   L a y e r S h a p e = " I n v e r t e d P y r a m i d "   H i d d e n M e a s u r e = " t r u 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4 & l t ; / C o l o r I n d e x & g t ; & l t ; C o l o r I n d e x & g t ; 5 & l t ; / C o l o r I n d e x & g t ; & l t ; C o l o r I n d e x & g t ; 6 & l t ; / C o l o r I n d e x & g t ; & l t ; C o l o r I n d e x & g t ; 7 & l t ; / C o l o r I n d e x & g t ; & l t ; C o l o r I n d e x & g t ; 8 & l t ; / C o l o r I n d e x & g t ; & l t ; C o l o r I n d e x & g t ; 9 & l t ; / C o l o r I n d e x & g t ; & l t ; C o l o r I n d e x & g t ; 1 0 & l t ; / C o l o r I n d e x & g t ; & l t ; C o l o r I n d e x & g t ; 1 1 & l t ; / C o l o r I n d e x & g t ; & l t ; C o l o r I n d e x & g t ; 1 2 & l t ; / C o l o r I n d e x & g t ; & l t ; C o l o r I n d e x & g t ; 1 3 & 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 D a t a T y p e = " S t r i n g "   M o d e l Q u e r y N a m e = " ' S e r v i c e ' [ L a t i t u d e ] " & g t ; & l t ; T a b l e   M o d e l N a m e = " S e r v i c e "   N a m e I n S o u r c e = " S e r v i c e "   V i s i b l e = " t r u e "   L a s t R e f r e s h = " 0 0 0 1 - 0 1 - 0 1 T 0 0 : 0 0 : 0 0 "   / & g t ; & l t ; / G e o C o l u m n & g t ; & l t ; G e o C o l u m n   N a m e = " L o n g i t u d e "   V i s i b l e = " t r u e "   D a t a T y p e = " S t r i n g "   M o d e l Q u e r y N a m e = " ' S e r v i c e ' [ L o n g i t u d e ] " & g t ; & l t ; T a b l e   M o d e l N a m e = " S e r v i c e "   N a m e I n S o u r c e = " S e r v i c e "   V i s i b l e = " t r u e "   L a s t R e f r e s h = " 0 0 0 1 - 0 1 - 0 1 T 0 0 : 0 0 : 0 0 "   / & g t ; & l t ; / G e o C o l u m n & g t ; & l t ; / G e o C o l u m n s & g t ; & l t ; O L o c   N a m e = " F a c i l i t y   C i t y "   V i s i b l e = " t r u e "   D a t a T y p e = " S t r i n g "   M o d e l Q u e r y N a m e = " ' S e r v i c e ' [ F a c i l i t y   C i t y ] " & g t ; & l t ; T a b l e   M o d e l N a m e = " S e r v i c e "   N a m e I n S o u r c e = " S e r v i c e "   V i s i b l e = " t r u e "   L a s t R e f r e s h = " 0 0 0 1 - 0 1 - 0 1 T 0 0 : 0 0 : 0 0 "   / & g t ; & l t ; / O L o c & g t ; & l t ; O A D   N a m e = " F a c i l i t y   S t a t e   o r   P r o v i n c e "   V i s i b l e = " t r u e "   D a t a T y p e = " S t r i n g "   M o d e l Q u e r y N a m e = " ' S e r v i c e ' [ F a c i l i t y   S t a t e   o r   P r o v i n c e ] " & g t ; & l t ; T a b l e   M o d e l N a m e = " S e r v i c e "   N a m e I n S o u r c e = " S e r v i c e "   V i s i b l e = " t r u e "   L a s t R e f r e s h = " 0 0 0 1 - 0 1 - 0 1 T 0 0 : 0 0 : 0 0 "   / & g t ; & l t ; / O A D & g t ; & l t ; O Z i p   N a m e = " F a c i l i t y   Z i p "   V i s i b l e = " t r u e "   D a t a T y p e = " S t r i n g "   M o d e l Q u e r y N a m e = " ' S e r v i c e ' [ F a c i l i t y   Z i p ] " & g t ; & l t ; T a b l e   M o d e l N a m e = " S e r v i c e "   N a m e I n S o u r c e = " S e r v i c e "   V i s i b l e = " t r u e "   L a s t R e f r e s h = " 0 0 0 1 - 0 1 - 0 1 T 0 0 : 0 0 : 0 0 "   / & g t ; & l t ; / O Z i p & g t ; & l t ; O C o u n t r y   N a m e = " F a c i l i t y   C o u n t r y "   V i s i b l e = " t r u e "   D a t a T y p e = " S t r i n g "   M o d e l Q u e r y N a m e = " ' S e r v i c e ' [ F a c i l i t y   C o u n t r y ] " & g t ; & l t ; T a b l e   M o d e l N a m e = " S e r v i c e "   N a m e I n S o u r c e = " S e r v i c e "   V i s i b l e = " t r u e "   L a s t R e f r e s h = " 0 0 0 1 - 0 1 - 0 1 T 0 0 : 0 0 : 0 0 "   / & g t ; & l t ; / O C o u n t r y & g t ; & l t ; L a t i t u d e   N a m e = " L a t i t u d e "   V i s i b l e = " t r u e "   D a t a T y p e = " S t r i n g "   M o d e l Q u e r y N a m e = " ' S e r v i c e ' [ L a t i t u d e ] " & g t ; & l t ; T a b l e   M o d e l N a m e = " S e r v i c e "   N a m e I n S o u r c e = " S e r v i c e "   V i s i b l e = " t r u e "   L a s t R e f r e s h = " 0 0 0 1 - 0 1 - 0 1 T 0 0 : 0 0 : 0 0 "   / & g t ; & l t ; / L a t i t u d e & g t ; & l t ; L o n g i t u d e   N a m e = " L o n g i t u d e "   V i s i b l e = " t r u e "   D a t a T y p e = " S t r i n g "   M o d e l Q u e r y N a m e = " ' S e r v i c e ' [ L o n g i t u d e ] " & g t ; & l t ; T a b l e   M o d e l N a m e = " S e r v i c e "   N a m e I n S o u r c e = " S e r v i c e "   V i s i b l e = " t r u e "   L a s t R e f r e s h = " 0 0 0 1 - 0 1 - 0 1 T 0 0 : 0 0 : 0 0 "   / & g t ; & l t ; / L o n g i t u d e & g t ; & l t ; I s X Y C o o r d s & g t ; f a l s e & l t ; / I s X Y C o o r d s & g t ; & l t ; / L a t L o n g & g t ; & l t ; M e a s u r e s & g t ; & l t ; M e a s u r e   N a m e = " P r o d u c t   T y p e "   V i s i b l e = " t r u e "   D a t a T y p e = " S t r i n g "   M o d e l Q u e r y N a m e = " ' S e r v i c e ' [ P r o d u c t   T y p e ] " & g t ; & l t ; T a b l e   M o d e l N a m e = " S e r v i c e "   N a m e I n S o u r c e = " S e r v i c e "   V i s i b l e = " t r u e "   L a s t R e f r e s h = " 0 0 0 1 - 0 1 - 0 1 T 0 0 : 0 0 : 0 0 "   / & g t ; & l t ; / M e a s u r e & g t ; & l t ; / M e a s u r e s & g t ; & l t ; M e a s u r e A F s & g t ; & l t ; A g g r e g a t i o n F u n c t i o n & g t ; C o u n t & l t ; / A g g r e g a t i o n F u n c t i o n & g t ; & l t ; / M e a s u r e A F s & g t ; & l t ; C a t e g o r y   N a m e = " P r o d u c t   T y p e "   V i s i b l e = " t r u e "   D a t a T y p e = " S t r i n g "   M o d e l Q u e r y N a m e = " ' S e r v i c e ' [ P r o d u c t   T y p e ] " & g t ; & l t ; T a b l e   M o d e l N a m e = " S e r v i c e "   N a m e I n S o u r c e = " S e r v i c e "   V i s i b l e = " t r u e "   L a s t R e f r e s h = " 0 0 0 1 - 0 1 - 0 1 T 0 0 : 0 0 : 0 0 "   / & g t ; & l t ; / C a t e g o r y & g t ; & l t ; C o l o r A F & g t ; N o n e & l t ; / C o l o r A F & g t ; & l t ; C h o s e n F i e l d s   / & g t ; & l t ; C h u n k B y & g t ; N o n e & l t ; / C h u n k B y & g t ; & l t ; C h o s e n G e o M a p p i n g s & g t ; & l t ; G e o M a p p i n g T y p e & g t ; Z i p & l t ; / G e o M a p p i n g T y p e & g t ; & l t ; G e o M a p p i n g T y p e & g t ; L a t i t u d e & l t ; / G e o M a p p i n g T y p e & g t ; & l t ; G e o M a p p i n g T y p e & g t ; L o n g i t u d e & l t ; / G e o M a p p i n g T y p e & g t ; & l t ; G e o M a p p i n g T y p e & g t ; C i t y & l t ; / G e o M a p p i n g T y p e & g t ; & l t ; G e o M a p p i n g T y p e & g t ; C o u n t r y & l t ; / G e o M a p p i n g T y p e & g t ; & l t ; G e o M a p p i n g T y p e & g t ; S t a t e & l t ; / G e o M a p p i n g T y p e & g t ; & l t ; / C h o s e n G e o M a p p i n g s & g t ; & l t ; F i l t e r & g t ; & l t ; F C s   / & g t ; & l t ; / F i l t e r & g t ; & l t ; / G e o F i e l d W e l l D e f i n i t i o n & g t ; & l t ; P r o p e r t i e s   / & g t ; & l t ; C h a r t V i s u a l i z a t i o n s   / & g t ; & l t ; T T s & g t ; & l t ; T T   A F = " N o n e " & g t ; & l t ; M e a s u r e   N a m e = " C o m p a n y "   V i s i b l e = " t r u e "   D a t a T y p e = " S t r i n g "   M o d e l Q u e r y N a m e = " ' S e r v i c e ' [ C o m p a n y ] " & g t ; & l t ; T a b l e   M o d e l N a m e = " S e r v i c e "   N a m e I n S o u r c e = " S e r v i c e "   V i s i b l e = " t r u e "   L a s t R e f r e s h = " 0 0 0 1 - 0 1 - 0 1 T 0 0 : 0 0 : 0 0 "   / & g t ; & l t ; / M e a s u r e & g t ; & l t ; / T T & g t ; & l t ; T T   A F = " N o n e " & g t ; & l t ; M e a s u r e   N a m e = " S t a t u s "   V i s i b l e = " t r u e "   D a t a T y p e = " S t r i n g "   M o d e l Q u e r y N a m e = " ' S e r v i c e ' [ S t a t u s ] " & g t ; & l t ; T a b l e   M o d e l N a m e = " S e r v i c e "   N a m e I n S o u r c e = " S e r v i c e "   V i s i b l e = " t r u e "   L a s t R e f r e s h = " 0 0 0 1 - 0 1 - 0 1 T 0 0 : 0 0 : 0 0 "   / & g t ; & l t ; / M e a s u r e & g t ; & l t ; / T T & g t ; & l t ; T T   A F = " N o n e " & g t ; & l t ; M e a s u r e   N a m e = " F a c i l i t y   W o r k f o r c e "   V i s i b l e = " t r u e "   D a t a T y p e = " S t r i n g "   M o d e l Q u e r y N a m e = " ' S e r v i c e ' [ F a c i l i t y   W o r k f o r c e ] " & g t ; & l t ; T a b l e   M o d e l N a m e = " S e r v i c e "   N a m e I n S o u r c e = " S e r v i c e "   V i s i b l e = " t r u e "   L a s t R e f r e s h = " 0 0 0 1 - 0 1 - 0 1 T 0 0 : 0 0 : 0 0 "   / & g t ; & l t ; / M e a s u r e & g t ; & l t ; / T T & g t ; & l t ; / T T s & g t ; & l t ; O p a c i t y F a c t o r s & g t ; & l t ; O p a c i t y F a c t o r & g t ; 1 & l t ; / O p a c i t y F a c t o r & g t ; & l t ; O p a c i t y F a c t o r & g t ; 1 & l t ; / O p a c i t y F a c t o r & g t ; & l t ; O p a c i t y F a c t o r & g t ; 1 & l t ; / O p a c i t y F a c t o r & g t ; & l t ; O p a c i t y F a c t o r & g t ; 1 & l t ; / O p a c i t y F a c t o r & g t ; & l t ; / O p a c i t y F a c t o r s & g t ; & l t ; D a t a S c a l e s & g t ; & l t ; D a t a S c a l e & g t ; 1 & l t ; / D a t a S c a l e & g t ; & l t ; D a t a S c a l e & g t ; 0 . 5 & l t ; / D a t a S c a l e & g t ; & l t ; D a t a S c a l e & g t ; 1 & l t ; / D a t a S c a l e & g t ; & l t ; D a t a S c a l e & g t ; 0 & l t ; / D a t a S c a l e & g t ; & l t ; / D a t a S c a l e s & g t ; & l t ; D i m n S c a l e s & g t ; & l t ; D i m n S c a l e & g t ; 1 & l t ; / D i m n S c a l e & g t ; & l t ; D i m n S c a l e & g t ; 0 . 5 & l t ; / D i m n S c a l e & g t ; & l t ; D i m n S c a l e & g t ; 1 & l t ; / D i m n S c a l e & g t ; & l t ; D i m n S c a l e & g t ; 1 & l t ; / D i m n S c a l e & g t ; & l t ; / D i m n S c a l e s & g t ; & l t ; / G e o V i s & g t ; & l t ; / L a y e r D e f i n i t i o n & g t ; & l t ; / L a y e r D e f i n i t i o n s & g t ; & l t ; D e c o r a t o r s & g t ; & l t ; D e c o r a t o r & g t ; & l t ; X & g t ; - 7 & l t ; / X & g t ; & l t ; Y & g t ; 2 2 3 & l t ; / Y & g t ; & l t ; D i s t a n c e T o N e a r e s t C o r n e r X & g t ; - 7 & l t ; / D i s t a n c e T o N e a r e s t C o r n e r X & g t ; & l t ; D i s t a n c e T o N e a r e s t C o r n e r Y & g t ; 3 7 & l t ; / D i s t a n c e T o N e a r e s t C o r n e r Y & g t ; & l t ; Z O r d e r & g t ; 0 & l t ; / Z O r d e r & g t ; & l t ; W i d t h & g t ; 2 2 3 & l t ; / W i d t h & g t ; & l t ; H e i g h t & g t ; 2 9 9 & l t ; / H e i g h t & g t ; & l t ; A c t u a l W i d t h & g t ; 2 2 3 & l t ; / A c t u a l W i d t h & g t ; & l t ; A c t u a l H e i g h t & g t ; 2 9 9 & l t ; / A c t u a l H e i g h t & g t ; & l t ; I s V i s i b l e & g t ; t r u e & l t ; / I s V i s i b l e & g t ; & l t ; S e t F o c u s O n L o a d V i e w & g t ; f a l s e & l t ; / S e t F o c u s O n L o a d V i e w & g t ; & l t ; L e g e n d   D i s p l a y L e g e n d T i t l e = " t r u e " & g t ; & l t ; B a c k g r o u n d C o l o r & g t ; & l t ; R & g t ; 1 & l t ; / R & g t ; & l t ; G & g t ; 1 & l t ; / G & g t ; & l t ; B & g t ; 1 & l t ; / B & g t ; & l t ; A & g t ; 0 . 9 0 1 9 6 0 8 & l t ; / A & g t ; & l t ; / B a c k g r o u n d C o l o r & g t ; & l t ; L a y e r F o r m a t & g t ; & l t ; F o r m a t T y p e & g t ; S t a t i c & l t ; / F o r m a t T y p 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1 & 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0 & l t ; / M i n M a x F o n t S i z e & g t ; & l t ; S w a t c h S i z e & g t ; 1 5 & l t ; / S w a t c h S i z e & g t ; & l t ; G r a d i e n t S w a t c h S i z e & g t ; 1 1 & l t ; / G r a d i e n t S w a t c h S i z e & g t ; & l t ; L a y e r I d & g t ; 9 5 8 3 8 8 2 9 - 2 5 9 6 - 4 a 7 5 - b 5 d 0 - 2 a d b f 8 1 3 c 6 b d & l t ; / L a y e r I d & g t ; & l t ; R a w H e a t M a p M i n & g t ; 0 & l t ; / R a w H e a t M a p M i n & g t ; & l t ; R a w H e a t M a p M a x & g t ; 0 & l t ; / R a w H e a t M a p M a x & g t ; & l t ; M i n i m u m & g t ; 1 & l t ; / M i n i m u m & g t ; & l t ; M a x i m u m & g t ; 1 & l t ; / M a x i m u m & g t ; & l t ; / L e g e n d & g t ; & l t ; D o c k & g t ; B o t t o m L e f t & l t ; / D o c k & g t ; & l t ; / D e c o r a t o r & g t ; & l t ; / D e c o r a t o r s & g t ; & l t ; / S e r i a l i z e d L a y e r M a n a g e r & g t ; < / L a y e r s C o n t e n t > < / S c e n e > < S c e n e   N a m e = " R & a m p ; D "   C u s t o m M a p G u i d = " 0 0 0 0 0 0 0 0 - 0 0 0 0 - 0 0 0 0 - 0 0 0 0 - 0 0 0 0 0 0 0 0 0 0 0 0 "   C u s t o m M a p I d = " 0 0 0 0 0 0 0 0 - 0 0 0 0 - 0 0 0 0 - 0 0 0 0 - 0 0 0 0 0 0 0 0 0 0 0 0 "   S c e n e I d = " 6 a 3 5 c 4 2 a - 2 7 7 5 - 4 2 b 6 - b 2 c a - d 2 e a 0 8 9 5 6 2 e b " > < T r a n s i t i o n > M o v e T o < / T r a n s i t i o n > < E f f e c t > S t a t i o n < / E f f e c t > < T h e m e > B i n g R o a d < / T h e m e > < T h e m e W i t h L a b e l > f a l s e < / T h e m e W i t h L a b e l > < F l a t M o d e E n a b l e d > t r u e < / F l a t M o d e E n a b l e d > < D u r a t i o n > 1 0 0 0 0 0 0 0 0 < / D u r a t i o n > < T r a n s i t i o n D u r a t i o n > 3 0 0 0 0 0 0 0 < / T r a n s i t i o n D u r a t i o n > < S p e e d > 0 . 5 < / S p e e d > < F r a m e > < C a m e r a > < L a t i t u d e > 4 1 . 0 9 8 4 4 0 8 4 3 4 6 0 4 8 7 < / L a t i t u d e > < L o n g i t u d e > - 9 4 . 3 3 7 7 3 5 3 5 2 7 0 1 0 6 < / L o n g i t u d e > < R o t a t i o n > 0 < / R o t a t i o n > < P i v o t A n g l e > 0 < / P i v o t A n g l e > < D i s t a n c e > 1 . 7 5 1 8 1 0 2 3 9 3 0 2 9 0 3 1 < / D i s t a n c e > < / C a m e r a > < I m a g e > i V B O R w 0 K G g o A A A A N S U h E U g A A A N Q A A A B 1 C A Y A A A A 2 n s 9 T A A A A A X N S R 0 I A r s 4 c 6 Q A A A A R n Q U 1 B A A C x j w v 8 Y Q U A A A A J c E h Z c w A A B K g A A A S o A Y q y P w k A A E I u S U R B V H h e 7 X 0 H k F z 3 e d + 3 f a / s 3 u 3 1 3 g 9 E I Q E Q A A G w E y R V L V m W L N G K 4 s S O r V i 2 Z + T x 2 J F l M Z b j x I o n j u U a x W N F 8 S i y x r b i U C J F S x R J s 4 B g A U g Q v d z h D t f 7 3 l 7 Z 3 n f z / f 7 v P W y 5 t / X 2 D n c A f u R i 3 7 4 t 9 8 r X 2 1 / z z C l X n I r A k c 4 Q W U w x i v G 3 3 5 8 y 0 u G O k P w O 0 d z s H I 2 M j N C h + w 6 R 2 W y W 9 2 4 8 l h b t V F v f I L 8 q H O 6 g h t 6 d M N G j v Q F 6 j 5 / L j H H q q Z i n a l u N / A l 1 4 B p o N f K L J J y f M d L + 1 h C t L C + R r a Z W 3 l s 4 n A E t V Z l j 4 v i m V v Q 0 6 9 L J 7 2 w u q s r i d K g 9 S C q n W h A C E Q 3 N O b X U X R s V r 1 + / b q Z o T G y S h n / 8 X r 5 m N e X y D h n D 1 6 5 Q e / d O u j R f z t d j v U e w M T D w b d H K 2 w X j v U k j u f h G L / u 0 V K 6 P 0 4 p f R 3 E m L E 9 Q S w 2 N D d T c 2 k q j o 2 O 8 r y h + L Q o B v 1 / e K g 4 V z E B 6 L R 5 E D / Y E 6 U B b i C o q L f K 7 m a H G T K c m j L T E 1 w b X K B x i Y c P X I R w t j h D A T I D F F K d d j W G x f T P g 9 G v o 7 J T h B v E X C z P T i 8 J M w O G O o H j W 8 X U / o M J M g M 5 Q Q U t + I 1 + L q G C 6 r Q Y t H 3 u Y T 6 l o h g K f g K l A N C 3 V / E u a G J 1 l i T z r 0 t L A o p l a m p v o 2 r U h 8 n g 8 8 j c 2 H v F 1 X m g w x m N 9 L I G T f s f j c c l b + S M a 0 5 A 3 p K W D r U G y M j O Y K m w U Y 7 l e C s m K Y w N B 3 i x A c E K j + M P r P x c F E G T t 1 R F h G V h k 4 Z E M v 8 9 H 3 d 2 d 1 G K N k t k Q J 9 N N P P 9 M M L I g B o p m K A U z q 3 o h U W z m u F D V e r 7 O 3 T U R i m o r 6 M i R + 1 h L j V M 0 m p B G G 4 n K P L R J o b B a q + W t / K H V x I V Z Z G U T C b g w 5 q S T 4 y a q L l u n a J f R y s R 3 s z G w Y J C 3 1 B E r 8 F T v a o g I g Q b r I B 2 h c E j Q U I h / s 4 2 F t 6 1 s c + i p E M C M B d b N U P A f F G m F f 7 1 h N g F Z 4 p y Z N l B t b S 1 N T 0 + T 1 + s V 7 2 8 0 n C v L 8 l b p 4 H K t y l t r A X Y 5 x Y y C a 5 C O v c 0 h Q S D n W G u H T S 3 U U h V V J R Z 8 d c S h J 7 s 7 / 1 t R X 1 E a x l w P V v 1 a Y a W k I 8 h m r c O r u U F g p U B V V T V F I x G K B D z i m u 5 u j F C D Z e s w V f K Z r p u h g L P T R n m L p Q m E J 1 9 o + A s m k 4 k O H j x A V w c G W W J t P B G 0 t L X L W 6 V D Z a V V 3 k r F k F 1 P J 0 b Y m e Z z T b f p 8 b q u M k Y h v g Z L X i 2 Z Q r P U Z V P 3 f e C P L D N x N l j y v z 6 V 7 E u p M e d m A k L k u i O h p X w h j T A F h + 0 6 d s 4 1 Q q i W E h H W U B U V l W J 7 0 a M t W A N u F H C v k 8 + 0 J L c F G m q e f S f x 4 / z r b 4 6 Z x P 4 5 t 4 5 q a m y 0 s r x C b r d b 7 N t I z E x N y l u l Q y Y f C k 4 1 b P 4 H u z N H v V a Y m S B R z Z X 1 f G 1 S P 4 X r B I K 8 v m g g q 6 l w 6 r C x + Q h T + y C b 2 T i O y i J + Y 7 1 Y 8 U v n N M z n c H n e I I 5 n Z 2 P 0 R h C l l P B 4 E v Q D 4 d N T G 6 F m 9 q l u N t K 1 t L a c n b x S Y N A u a a k Q O + Q d b O c + u Y M d T G O M 5 j 3 l d O D A f q G l I p H C L w A k e L 5 R p b a O L n m r d D A a E t o 3 G Q Z d 7 u t W U x G l M r 6 + 5 T F 7 y p W P s O Z C K H x y V S c C F W B O N f M p G / Y x I y E K a W P z D + H a o 5 0 h f g Q F Y 2 l i m x s J 7 K 8 P i 7 T J v p Y Q 6 d h / 3 A h o Z Y E E E o L 1 4 w 9 p W V P d n P R B N m h 9 J Y r W R J j o R x w 6 a m L b V o n C Q O 3 H + A I b y q r I Y V + k w Y E B 8 v k K C 2 0 j l A o p n g + m J 8 f l r d K h U E J P x s U 5 A 1 W w U G m r M 9 + w C y E b t N q 4 E B L t V R E R 4 T I y c 6 Y p s K I A U 7 B V c 4 2 O 7 Y i Q / i b R W i n O Q w 1 l 5 e X i 2 R X U s L + p o Q m n L m 9 B u 5 k o q S U + t m y g A D M o g n r n Z g x 0 h c 2 A B p a g N o u J H n / i G J n L y + j E i T d p 0 e E o y K f a 0 R C m a Z b m 8 R x x c V t t n b x V O k S j x U f U q t n 0 2 d s S F g 4 1 s 6 a Q r K f Y H B 5 Z 1 F M V m 2 w g v r u b S 6 d N Z q e n q L 2 j m x l W Q 4 + x G V g q k 6 j R E h H R t X R E 2 B q Z Y 1 N f w Q w T O f a V G j E m K I / L K b Z r y u P U X M W 0 w 7 S w M b p w f S i 5 a z v v 1 r K Z p 6 V m t n P v Y W K 5 7 t C L H E x F R Q W 1 d / b Q 0 a O H 6 e y Z c z Q x M c E M k t 8 l g c M 7 7 9 L d s N k z w Z 0 l I l c s y s o r x D N M s 2 C B k a v O G o k I F a a E m Q g z D Y w 0 s m Q Q f l C p A K e 9 o b F J f i V h d 1 N Y a K 3 1 A M c a j W l p m f 3 B d E C 7 B i P a G 9 d l x q m n U + N G c p e 4 k k G r 4 3 u / s n S D X n B M e 9 m 8 b K g s j c A o J U r O U D G W H K 6 A j m r l 0 O 4 e Z q r x J T 2 9 M m R m a W a g S m u 1 y E / Z 7 f l r q Q o m i o N s o 4 8 t 6 + U 9 6 t B o S m / n e L 2 S M w z i m V 4 p 7 P e V S J y 1 u l q Y j i s + L S 2 4 d S K r D u 1 V U 6 L w t 8 / n o Y D P R 3 p D q m k M s o Z f t Y c Z q 1 j g u B 3 M T O m u A Y I t 9 z S H q K s m c s P E R 8 U D g j Q W 8 / q Y W A 0 W S z X T i 8 R A O B I k t 3 F e z e x i 2 F Q q K 2 4 W S s 5 Q A E K q o 6 y Z A B 2 f P c p v g E 6 + + I q e B j O l R 7 6 y A Z 8 8 y N L 9 K p u R m a D Y 2 Z m A W j g / a z u 1 v F E m V F X Z x D O Y o 8 1 W n E T 0 e X 3 i G d r C H d Q K P 7 O R H / m f f W Y g 4 W k 0 m q n S k j m p D d M P Q a L H + g I l S y 6 D U c F U 6 S j g l h a E 1 v Y O p q V U c o V / D Y G 9 l S o n N o S h A A Q p 4 E 8 B f f U R q m U p g s g W A G Y y G g 1 5 m 3 z J g D T K 9 C 2 3 b G d n A m r h / G y e o N 5 w U c W E U Y P T u S J v E R l z 3 D g k O 1 H 0 m Y 4 q 1 l A Q H j D 5 7 m a p X s o c z c T o M O n 1 2 T W 3 A g i F Q + 0 h e q Q n S H f D H O T j g K R H U A T E m S 8 O M z P l c w 6 4 v T D / C i n m D Y c z a 9 O p D G m R M j 5 9 H D / O Q 4 3 J N x N F V 5 v n A 5 g 1 + 1 q D I p Q K k 6 + + P E i t 1 h B d P n e K 7 r l 7 N 9 X V 1 R W k p Q D U y S F K p v a t Q M B P Z n O Z / K o 0 w A 0 2 p J l S m f D u h J H u Y 9 M 0 / a b 6 f F 5 x X F r Y e i p A s A I h d B f 7 i P A 7 c U n y I f D l Z Q f V 1 J Q u E I O K j U x m N Y 4 J P l 9 r V Y S 1 a 3 Y t h 2 T 3 0 I J B C C 0 E X d K L X U F w C H n D B 8 K 2 c r m 8 b j f N z E y I B G 5 r e 5 c Q u K F Q S B Q I A D N T E 7 y / U 2 w n w 8 V M C 2 G 2 5 N P x b 8 X Z R L 1 5 4 f Q N Y S h o I P e K n Y I + F 5 X H l 9 j k 8 Z I / X k H R o J u q z B H q b a + n A / v 3 Z C S w Y j E + M k x d v f 3 y q 9 I A z r D N V n z r B Y D r k e 1 c B 9 i M 1 b N 0 x Y 2 o Y + J L 9 6 1 G 2 Q e d W N H T A 1 0 B N m + k f S v M T G g r 0 a S Z Q e s B f L w z S V U v C g w s w A 6 2 I 8 c l 7 8 g B B J H A V L A I 1 H D N r q e p V b 1 w A V r Z H F W 0 3 d z M N G t b H d U 3 N t P k + A j V 1 E m t O F q d k a L h A F m s V e J 1 J v h C S N U g Y Y 6 L F B d / A w J 4 M 7 F B D B U l F z M U K A Q 3 X M c m i U 5 v Y K L S k 4 Y J q 6 l a R w f a S x + h g T Q z G t U T s c U C 2 q V c j v Q V C 4 R 9 o 3 x N D C p J Y v h z U y s 6 v l Q a a q u O r C k p g t k 0 z A T S V y c V j w L 2 + T m q a 2 g s u U C 6 M m c Q 1 S 3 p u L s p R E 3 W N C 0 j 7 q 3 8 o g B A k 1 z m v 1 P F g s P O f w t B j d 7 a C E X Y E v D 5 f G S t S j A N C B N / Y s G t J U 3 Y R V V W S 0 H + E v K A D t a E h f j M 6 8 W G m n z Z A C e 5 1 N g I D e V y r v J N L r z i P B k w X Z C L S o / C 5 Q P 4 o u l M F g p H y G j I z 2 8 q B K 8 P S 7 W J 6 U C E 8 / 4 u q W d J Q S A C j c Z m K p t b X T W J Z H 4 u C I Z i j d x X F x Y C A k 2 q Z X x Z Z q c n q K U t 1 Z w b t B v I y Z 8 P w h f n / 0 M s g 3 c 1 s l Z j s z M b l t j k m 2 Q h V a a P 0 b S r 9 N c p G 0 o r 4 t I A m / u + 9 j C b K k H a U Z 9 6 E W B e A F D P I 2 z S l E K K 1 N b X y 1 v 5 o 2 z k G S o f / p 5 4 G B w X 5 L 0 J F B M 4 W Q P + D X 9 A i v Q B M O E k s 0 S S 9 N n + x A T 7 N E i S A 8 F g g B y L C x v C T A C 6 i 9 X g Z R M O / l U y U D 6 F 7 m H 0 f U G V j P N x I l e l B C D w H T B D O s B 4 d 9 W H R V 7 x 0 p y R m U p S c 3 X 1 q T k 0 A I X F a N p D 5 z S e E a 2 s N G W 2 b J D 8 f 2 P E T A s e r Q i E 7 W y K U M c m t 7 p s K E O t 8 A W t N E o 2 8 n y a K X G d i Q o X H L 5 B l y 0 i i A o J w i G W S p d Y V S M i i I s O R l O i h b m A A M J 6 e q 8 0 7 i l 5 K w F z W Q m C H E w 0 o m t X B i Q z z B z w 0 a u s F f A A 8 a j B Z I j z + W v p 7 V E 9 z b p N T H i N 8 j u b i + S 6 B B z v q Q m T K A O C v / T u l F F o h A G + d 4 g a o o s b W g 3 V I O l A b W N 1 W Z z 2 t Y b p i f 7 A j c i p j n 2 n Z c e i 2 F a A v N b 9 3 U G 6 j 5 8 f Z 4 s G e a e q D D k u a M p r / P c 7 a 8 K 0 u z E s N B + A n j Q w V T H m a T H Y c J M P o e J u N g m G F l M l X L m R T z i u I R 0 7 v M j P o E K 5 t S p K Z / j m I C m M f h e U L q H c C A 5 x u t m j B m g T r 9 c j o k S F R A + h n Y B g 8 4 M U r U x t A V l Z W S Z b j p k S u Y D j 8 r i d 7 F R X 0 + l J o x A W j / Q G R H 4 O c y c U P N 4 X Y L 9 I f s E Q m o t P A 2 c y M T Z C n d 2 9 Y v 9 G I V N Q A k B N 4 v 1 d k l A Q w o 8 1 F O 4 t n H 5 0 a X f a o o K 5 I D y L p d 1 w O M T 0 o B O V E Y V A + K H L O m q p R q G w O j m j 5 Q M F 3 M E N V l g b q q E A h I Q 9 f K F R b p 8 M H 5 s K y L 5 3 s n Z C w Q S k N n j g n p Y w t f M + m B T I m R z p z I + Z A D B R G W s U r 8 e d M y e V D F / / Z 8 U j n Z k A N L e V A s t L D t H m g n N B W z x a H t B O n o z 0 k D W u B 4 h z d m Z q w 5 k J Q H 4 O 4 X r 4 K e n y K J p U R 4 n 3 o I m Q t E f u p 4 u Z C e 9 C K 6 V 9 r S B 4 3 C 5 m 0 B g F A 4 U V U I N 2 O m u j G Z k J q G M h j U 7 q j c a G M x S A 6 o B p p 7 r d D x v c w w 8 0 2 Q E w + 0 B 0 M B e U q F Y h 0 O n 0 V G m x i o h f K Z C c 2 C 0 W Y P S G x m Z h N K G 9 A t U a y N H 0 s 2 M O g a I A B J 0 O 5 N Z a W k v f O K k G W A 1 g l l A 0 T j v T f F 5 o p f T u G w i I 5 O L Y 9 S I S i Q h N L o m R B E R Q h 0 3 5 2 Z n 1 9 b t B q 2 4 0 N o e h 2 L 6 1 w s R T A a Q y H F g L 2 9 Z z 7 D M 5 W D W X A j W 1 d U L i r R d K 6 d F 6 s b g w T + g 9 6 2 d C b W L n W s m P o A x J g V r 1 h n + T x g c A M L X 3 t 4 R o x G F g f y h V A E L Q p R M k g i u j S 2 y W y 6 / X i / q G J r L V 1 N H c 3 L S 8 R w K C M Z N s 8 t a v w 3 9 E d D G b B i s V N o W h A I d w V N W Z C h h h x h J B C J Z O h V Z 1 q w F a Q a 8 3 C F M L u a R i U Q o N B T S 2 t M p b i H S R I F w A h a T p 5 n A y K r L U 6 G 0 E U O u X b u 4 p Q F Q v G Q g w Z O t Y z g Z F 2 6 k F n C J s X S D N o E R Y M d u x v L K S D M Y 8 M 8 s q Q M l a c 1 o u b S O w a Q w F i B B r B u B G w n d C 9 h z S p B R A h A 6 a y q D X U x y O W h E w m 0 o z q H N h b l b e 4 t 9 k Q k y W 9 m A o O P O o n B 5 M K / 5 F O c 5 m A 9 E 3 q 0 o 0 D f c n G d k E Q S 6 g A R K h c M z 6 S 0 f f X b t F I n x + d k a 8 d j u d V F V d Q 1 O T Y y J J j h I k r 8 d D c 7 P T t D A / J x L d y G P B d 5 7 m z y D a O z U x J r 4 3 z Z 9 F s A N A 4 C K f G s T 1 4 K Y l d t M B h x Y O 7 s H 2 k D A h i p F 6 m Q B B h / x N f U P C Z M C + s z M R 2 t 2 o F 4 n F T C h F Y h d A g 1 y l X D q D q N S b o 2 a h s R H Z V B o B U S o T D D O h J l V F g E j y G b a 5 E X h t 2 C y O F c c C c + n h n t T k 7 n q B i c O 4 D 4 1 8 / h i b o I b V l W U y s m Y q r y i s W g X D g u C 7 2 8 o i Y l j O w I J R v M b 2 R m J T N V Q 2 w I 9 C h A l Z b u W U Z Y 2 / b s C E A T O N j w 7 L e 4 i + / I K P v n 0 6 S F / 6 k b c k S e V c Q H B B A Q j 0 o Z 4 A 7 W s J i / y J A h S L V p p j Z E + a l V C s Z i 0 F c J y 4 d t 2 G w T W J + X y w m G M 0 G u 4 3 i o H V g j E K U K 9 Y K D M h H T H J w g l 5 s d e G T f T 2 q E l o X K V H b y O x Z R g K N w 5 S s L Y i K p g L R K 6 Y f q L 0 p A T o 7 O 4 T 4 5 r x 2 7 5 Q g o v C a v U 2 M g w l q g 3 U p 9 X x I e S M 8 1 3 2 J Z g H V Q Q g h n E 2 T R R E b + L g B P R P H e k I s g Y 3 i P 6 t f I H j f 5 O J G A N k s g E R T p Q h 7 W w o 3 R g A R F C R 2 0 P l B v w z A 9 u W t Z U k a g Z v m b B 5 L i C n 0 V k d F s W S a P O 4 v q g X z I T u X + S x S n U Z E K h A o a 7 H u U I P d E k O N q S k C e N u M y B Z s 6 w H m a Q s R h C j Z E b B J D v + 1 q Q q 7 b K K 1 K b J Z G 0 K D V 4 q L Z 4 J S L r r 8 k 0 E M n B 8 G I + G K o d c X 0 N b B w b V p K d H 8 j 0 l t V Q M x o G j 5 k 8 B g h + Y B 4 + E + d w m 1 P V t C Y b C l F H 0 s q B a A h l 3 J B F R J Y E p S p B g Y R Z 0 m K F e C t p B b x M i Z x / r D d A 3 P l l B f / m J 7 O a E N U f L Q L 5 A X k y t 5 b / R G q M h h 1 4 U w W o i T m q r W B B T Z h X A h 0 o G Q t q 4 N v C 3 U L 6 V K S J X S i B A k C + g I W B e Y b R Z P l A 7 f o 9 s B i v 3 G 0 J D E S T I f a 3 K g Q x E A Z c w 9 F J + D 9 O K l S n G C n b U h w V j o 0 I l W R h t F L Z M U A I X F l 2 9 m I u O m y F K k x i o z 5 p 2 6 k T k q Z S Y n 5 2 i p p b c C d N S 9 E M B S E y i 3 Q J a M h 0 o i + n w / D k Z H d 8 R r 3 2 t X 6 W w 7 Z N i G 9 / T p Z X i 4 P O r b B r i l 9 D W k Q 4 Q z i x f M w Q 8 S s F w f j a T U Y G S D 0 D s + E + t j i 8 f Q H B i f I L S 3 Z 0 N b a z d M B g m E w G D j j A E F I G I E y P F h 9 w L w Z b Q U A C k E I a B o L I 6 u Y 0 c t j v 8 j R T E 1 h 9 t q m 9 s E R I u F 0 q m o Y L B j N U b 9 Z U x M i x / X 3 7 F h O B + R 9 7 i a 7 K 0 S i f H 2 Y x J y s 3 h 8 / 3 M S G r M B E A I o f U B Y 7 1 K g Z X l 1 K L V b E D h q z U L M 7 m C q C B X 5 3 K E 0 c 9 N S 7 W O y U A B L d I q y H s l A y Z f t j u o V K E g A d 1 d E x b C e q O x Z R h K A e a 6 T b v Q z 8 I X i 6 8 W J B 0 k 7 g z 7 G V D n P z 7 1 C l V d f Y A s g 0 8 y F x Y n B Q G Y U v k w l K u A m s B s Q E 4 s W / O j r / u v 5 S 3 W C K y h g E A w T N 5 g j E 2 g s G h J y O N w B V A F D s 3 U Z C n + + i R D r b U i G z I p R T D M R R a Y 6 C Z Q w 5 V 5 9 e s D Y Y J z R 0 / W A 9 1 B k W L J h f r K q P g c v o d R 1 6 h S Q S W O 4 q / h + p R C e 6 d j y 5 h 8 6 c D J w p / q r Q 0 L K X R x F j c i S j + j / S S 1 G c f E Z 2 L 6 B p p v T 0 j 2 w h A X y c F c O R 5 o F q M 8 0 2 A 9 i E T C o o V D m f O n i j h L U N H S L s k 5 a L S / f / 4 U d f b d T V X N f b S v O Z y X K Q U B B M f c X C I f H D V 0 L a 0 d 8 q v i g U A T g k B l B h a S f B p G + f i Q J k D 7 i q J R k y c z J S f 5 Y a l g B D X e R + A D L S O Z g J 6 r 1 m o 2 s 2 W m w T V Z 9 b G w Z q 0 m C R t p B j v a U E q Z m 9 q y D A X A u T 3 Q J i 2 A h o v 5 1 o i W u p Z + m f a U n x H v P z f / N X L 5 c j v M w U C Q t H w n p d k O O j L I D X o o x t Q y A e O 9 T E B m X s N 3 J d / Z D U L r 4 T t p k 4 j w t / H I N q E I b e D 4 v h K q x + c j V f d Q 1 D N P h w 7 c Q 9 1 N 5 X w c O B b p k Q 2 o n 0 T r C / J a A D 5 e L N m 4 n M 6 U 1 v R S 4 u S Y i b x y I A F 5 O P Q 8 J d 8 O a L X 3 J k 1 r g g 3 Z A P / 7 A b n V J B O Q K R l c Y P e C t V Y p s a U Z C h C R s a C D j n S z Z D O b 6 Z 9 e u k z 3 7 2 2 m z m Y r C / L 8 N A f W p y o v L x c O v i D Y I l r R C 8 H c z B Q 1 F 1 E h j p X 6 0 m c L 4 v w X F x 1 0 7 t x 5 k e Q 1 l Z m p o 7 2 D 2 t v b x D m B U X B O y Q w G a X x 8 2 C T q I h V A G m M i U + G I 0 / z s L D U l 1 S J m A l a 0 R H N f 8 r R a E C x m Q u x p Q r A p l d S u L e p F f S D W 7 s X c i n Q f S c H E s o 6 G W S P l A z R k d l Z L o 6 P T w / H J g N y D 6 e k L s 0 / H h k G p K t G 3 P E O B i D z 2 Y V q y T 1 N 7 V Z T m l / 2 0 c 9 8 R 2 l U m m W r W z t w S R o m U K T 5 T L u m + X v h 9 3 u y m X Q b E 2 S f M p A l h / o X 5 z u M z U 1 N T d O X y V T p y 9 L A o y w H D N T U 1 U G V F J Q V j O n r p v I t C P h e V V d q o 3 F J z Q + N h h c l i q g V Q t p W r U x j d 1 2 A I + G 8 1 b J I l N 0 o i I o m R c s l A M + J p 1 j w 7 m Q H T k 8 Y K Q e I u Y Q T 2 2 W k T F Z L f R k k X V i P J d Z u R / 8 N U Y q x v J p P G u r H l G Q p A 9 U S H N U B u j 5 v t X R 0 t v 2 I k 7 0 U p u 9 7 / c R N 1 H M s u v b D O L 2 a r Y x p T O B Q u T V u 7 j O l V v Z h W l I y Z y Q l q 7 V g 7 P y 4 f o H W h u b l N f q U O a D J / I E C D g 0 P C b G 1 r a y X 7 g p 2 m 5 x 2 0 7 D e Q r r K R K q w N 5 H M v U c i 7 S k 0 9 9 1 K 5 t Z p 9 F q 0 o 9 Y H k R p N j F k s 3 B U u O B a q t y 8 5 Q H m a k f O e o g 3 j f G j X T 0 a 6 g 0 F o O + w I Z 2 f r Q M R e u e P g + U 4 v o T s B x 4 n 0 M J w 3 n 2 Y G A i g g U 7 S Z r J 2 j s J a + G L G z Q o D B Z A X w w t J 8 g w W w v U d v Q t m A o 4 H B 7 6 E Y 4 9 t 2 v + 8 g z K 2 3 b + n V 0 4 N c S D K K J h 8 i 0 + H c U a P i 8 v E c y m 5 S R W + s N M s A 0 Q I U 0 W k w w p x w 3 I 7 3 q G k S e 7 z T X d B T y X X w W 2 j Y a 1 9 O Q X U O z C 8 x A c R M Z y q y i 0 R L + n 9 e 9 T L P X z 1 J l d S P V t v S x y V j B x K Y R + Z n 8 l r y J 0 8 L c H D U 2 t 8 i v 1 4 8 L s 0 b q s o X I G P f x v T C K + 4 M R a 8 m 5 O j A o E v 7 I u S H X l C 8 w I h q t / K j l Q 5 R z l T U c Z k p g z g W E H y o 4 U A w N 6 r k 0 q x f l X u h N W y z R c E z d U 5 / / y h / I 2 1 s a k F T K A M j q H h 3 N v C 1 p q H 1 f M J K x Q r o Y m v A 8 W Q e O k d 5 7 m o y r P 6 F Q 7 W f F f v Q 0 m U x m c a P c b h f p D X o R n C g G m P O G G 9 J Q G R M V D W D y d F t 9 b n q q 6 A r 1 R Z b W + S 6 + D e L z h 3 X 0 z r i J f P 6 A 0 D i 6 s h q x X 1 p z S k M G c w V V 1 b U x s U Z o 4 u J x w W x 6 Y x l V m L W q L R p r g e B G V F y / U g B + i x i g 4 p u j V 1 8 5 z u c 7 R 8 s r T r L Z q s S E W B w z g A g g W i 0 w G Q n 3 P r k F P x u W / T o R N U S u C x F C 1 P N B 8 O F 1 m B k H 5 U c w 8 z C 7 B N d r d y M i q 8 i B l o a h S q P n N g G w w x V U N m n p i T + r F I / K + o S 5 Z 3 J 8 V 9 7 i E w t L v T R A 8 t A W V C 9 D E u J R D N B t C 3 N J w Z q k M 6 O + q V n e K h y N B X z X x 1 L 8 / S v T r E S Q W t B R T C s F N E C I m M e h E K H B a K a a x k 7 q P f Q R 8 j k X a f T 8 K + Q p Y O G 7 A D O r 4 n + u B x h w i Z x S j W 6 Z 3 n / / L D 3 0 8 A O 0 Y 8 d O 9 v 8 a 6 c K F y 0 J T p Q O G R a 6 w d r J A g 2 8 G E y 8 d Y C x o o w 5 b R J R u 4 T P o n s Z i 4 a V K L w D b h q G 8 Q a l Y N h s C z V + i u B 7 h X Q 2 F b D 8 t 7 W T A 5 0 g m C E h b 2 O 0 w i T Y C + O 1 i g T K f f L D i d N P c S o i O 7 m 2 l a t b Q K C F u q D b Q g z 1 B M Q c R T H U f M 5 V C b B A o 5 R U W a u v b R x 0 9 O + i 9 8 0 P k 8 u T 3 t z C l F u O 0 i w V y Y t c d O u q t i 9 D + F j 9 d u H i J D h 8 + K B i p t a 2 N q q u r b z Q B p s O o j Y t K C Z x G u i W g A E u R 5 g L u P s x 0 V K G D F F C Q f Z l N T y P 7 V I h C l g r b h q E i f B G U s H c 2 u H a + T s 6 7 z 5 C / R a o 2 A D A v O x 3 w C d D N u R F Y z + h m t H u r S e p 0 G P m U e p s M o p 0 e y / z c V W U X o W e z L v F d J I E f 7 w 8 I R x 1 j 2 T D f 7 s m d E T p 2 b y M 1 V R n p + P E T N L P o F Y W 5 k N i Z L i 2 Y E W u e B I N + 4 b f l C / w e f C A D U 1 l f n b T e M A Q G 0 h h g I g X 4 / V B I y s G l 4 1 4 + N 0 z A a r d F x b R Z + K x 4 K A t j d 7 L / i l F 0 m Z g t E + C f o e j 6 M p u U p c x F b R u G g o g B Q 4 H Y F u Z n V d W 6 h L h Y M R y f X V 1 h J z 0 U F E Q Q C K w t r m 1 Y h 2 m W D S C 8 I P 8 9 H C u e Q S g Y N I I o I 5 7 R o o 3 j k v Z J n x H f k 5 / T B z 6 m Q w z 0 T K s A b 2 2 R o n C L C 3 P i d 9 F p r A A 1 f 3 u b w 6 I t B M 5 5 h E z 0 x N E + a m v v o F d e f Y O e f 8 9 F b 4 y Y x A O V A 5 h d h 5 V A I L m V S g U L + 3 U m U 5 l I P r v 5 t 7 M x v d E / Q m b P G b E e F + o O Z W t b Y G 5 u n j o 6 O k Q Q Q g G W M F V M 8 n S A C R / t 9 b N 5 G x f V E T g 2 a D z U + y E U 3 8 8 M B V 8 Q w Y i t g O 3 D U H y 9 c R O + / k a I / v B k F f 3 G c 1 5 B o B E 2 F Z D 3 w Y D L q c k J w U h w b p F 3 s l b Z x H c q L V W 0 Z J + X f y g B N B u u Z w 3 d T A h H 4 N N I H H / j m Z k K A l h I Y f G Q t 8 U n 8 C x t 4 X y y L R y H T y J S a b W u D X q A K B u a W o R J i + V z l G m 1 K O v B U j u Y + I q c y 4 U Z A w 0 u m s h h 3 E u a 6 n 5 y 2 k c p 5 H M L x k P 9 G 9 r z L 7 D k x n q 2 y W V A A F I O l q p q M c U J K y e m w z R z n P T T p 0 k 7 N 0 x t o R f l v R K w G M D I y C i 1 t j a n M R C q W K K q w 3 T g P y 1 7 4 2 J W I N I T d R V R 4 Q 9 h z L f y E / C b E J j Z C t g + D M W I M g F O O R M 3 2 O 0 N i N U 8 z G X l I v D Q 3 t E p w s W K 9 F N C s H i u Z 0 J L R 0 V l J T l X S 7 8 u b 0 1 t / Y 3 1 o P C M Y 8 A z m B z P S L Q i d C 9 9 R t o H i N d 8 / E b W B G q 4 9 p W n S f / p w 1 T 3 5 c / J e z I D v + 9 l A o U m G R y 8 J r S F g i 6 W 6 i j x e b Q / Q n f t 6 K M K W y s N n H 6 Z 3 r / u E c Q J w N 9 A y w N 8 V z X A Z D b o j T Q z O S 6 S 7 w t z M 0 J A 6 H w J w R V Z S E y M c j q d f B y D L A i s 4 p E M s 9 l E T Y 2 N Y p l Y l B o B s E D Q e X C K B Q F p 9 G Q y o L c p Q v 3 1 U T r c G R K z R / D A c U K r b h V s K 4 b S M W F W l y U I o 8 p S I R g o k 7 m Q j L n Z t X P L w X i Y i g Q T K R 2 i V Z 4 J R U w z Z S 2 G Z 2 g G a E I f P / A d V K x j 3 B X e Q w U D n q E V V p e X 5 F 8 p H G C 6 e Z W B j l r 7 D B 2 6 / C y V B 9 2 k n x x m i s s d U I F m f u 1 6 G c V s e 0 g b d p I m F h J F o S g 6 B h D 1 O t K j Y Y 3 R R u 1 7 H q a l m S H y s G m F y m w A / w 7 Y M / s X E A y t H V 1 Q j S z U K u j q 1 Q F 6 3 5 k w o 0 + H 9 t K V K 1 f p 8 u U r 9 N q r x / k H o 7 R n z y 4 h a J K B 1 2 3 t r f z Z K z Q 8 v S q G t 2 B A z L J X J 9 r j Y T Y m A 2 Y g W n 2 O X z e L V v u t h G 2 T 2 A X P P N Y b F A 4 o J p s a 1 e L V G Y A V 0 p G F z 8 R 4 Y B I k U 5 V c C x g J Y 6 g w / h g m J G 4 4 9 u E Z j A O g R A i S G R o S 7 4 E R l M 9 i 4 b C W t u K n v c L n W 5 P c Z a Y u / 9 S 9 p I t F K M 7 n 4 f n h F e m i Z I E y J x 4 R N k 0 s T I 3 V O r E U a D p Q o O p w s s l 8 9 W 3 q u / c D 1 F R F Y k w 0 t E W L N S p W k 8 8 E n L v D 4 a C z 5 y 7 Q w Q P 7 b 1 z j e d Z Y T c 2 J + j 8 7 + 7 1 d P b 0 Z A z b Q b j M z c / T G Q I A a O 3 e L A t f D H e i 2 T Z A n y o / g 0 2 H d p 8 1 e S C 1 f b C u G O s Y M h e V A F V S F X p e 3 2 K Q w H p O 3 1 m J o 4 A r t 2 L V H f q U O a B 2 3 2 y 0 W f 4 a m i f H d a 2 b J X Q z 8 f h + V s R l a L K Y m R q m 9 s 0 d + l U C M 7 a D o 2 b c p v u c g a Q 3 6 n N o Z w 2 7 Q b O h c X a G o o Z o e 7 o 0 I r Z Q O B C O 8 / i B d P / M S 9 R 3 8 E P X U Y x W L i E g O I 8 L m H g q T g S 2 D q p 5 U b e X x h 2 l i f J x m Z 2 f o 6 O G D Z E k a y h n g a w B T H I A 2 R 1 X / k s N O T S 1 r r 2 m A + X V 4 U U + n T 5 8 l W 1 M 3 N T b U i d 4 n 5 d Q w u A Z 1 d 4 W s 1 X u z s G 1 M P l x b T R I z p c M Y T R 3 f m 4 z + n b u F J M 2 G c v b B k F S F L 9 b I / l Z I x Q z M F 8 6 V Z X m r O N Q 3 q E c f E Q 0 z H H q I j G V l p G d m g h b N B j A P w s M x n U m s a K H G T K g Q Q J e t y c C + X H m V M G E x Z R V m F S o J L v y V l y 7 8 b Y D e / 4 a f l o e k E d I o C 0 K 0 8 I X T y z T j 8 N L D D x 5 N Y S Y g O R c H 5 o J 5 m L 7 g 3 L V F A x 0 f M d P b 4 2 a a W e V j 9 S 6 T j s 1 w A x + n w k w 4 Y p Q q b Q d m A r Y N Q 2 H I f m Z Z z G a S N v P c B 0 w u y i L I V V G s d g J M 6 y y + R T F q T v A J d X T 1 0 C R r M z V 8 + c c + + t L z L n r 5 m p M M g T n 2 i 9 Q F C h o 3 8 d 6 D P V E y V l R R O O C 7 k e M B l J p J 4 M 2 L i / T M i R m K X P t t e v n d K Z o f v U A t H T s J u b N 0 m O V I J R o r M f U V U L Q p u r L h J 2 E p V E w l Q r A T U b 4 Y m 7 V 6 g 4 k 8 r J G w C A H m Y r z F P t J G L 0 F T S m w b h i p T k a 4 w 8 5 z G R 8 V z T J O Z i B E 9 K 3 R x Z / h B x S J W Q P J T D U b 2 5 Z a X F k X 1 w D K b S S B K v E a 1 A n J r q E 1 E B T 3 2 W S y p E T M A V + p 3 O o 7 T N / e 8 Q H / c 8 x y F K n q F 6 a Y G s b q k x c 2 + C l M 2 + 2 c G a C o 5 K A E c / G 1 J q 8 T 1 M Q o 2 a O l X 6 j 5 G n d r X 6 A v 1 H 6 f 7 7 z 9 C P c 3 q N X 5 K F c o 0 o o D 8 c 7 / / k o + a l 4 + T e e I F e o t 9 t u R O X A D + q L m 8 W o x 5 w 1 9 H / 9 P V B e S d C p S E N x n b h q H Q M K a O 3 K e A z L y U 8 8 k f 9 Y 2 F z V F I h l N O f C 7 a 5 0 W g A r 4 D I o L w Z b B 6 O / J m 4 j 1 m P D w j U Z s M B D 4 Q e h d R y L o G w q I H e I 3 Z f t W 2 W r E i S G V l p d g H X y 3 9 3 E C C 7 W Z p 5 R F s d 0 b O C 9 N P j T h r / u F L V P 6 7 n y b b r z 9 B 4 d V R O r Y r 1 b S q a j H R X V / R k v u B E / S p / a n R y 9 0 9 V m Y + + U U a y t h 0 B l r b O + m L z 3 n p Z 2 v P U F n o j 0 k b c p E t O i f e S 4 b J X E 5 t u 4 5 Q u Q k l Z p Q y l G Y 7 Y V s E J X B p H + 0 L 5 B y c m A k g a k T h C s H k + K g w q Y r B y v I S 2 W r y H z 2 G 4 0 M U z F Z b J / I 6 m I E O P y 4 f Q I u h + R D R M 5 h U C n O V s S b Q h q W Z f s 9 H / x X L H R M 9 1 B 1 M 0 T 5 l v 3 e U f u R 7 R X 7 F D L L n u 9 T 4 7 7 5 A M R Z S 0 B h O j 5 / O j v h p 4 v o l U e L 0 y Q 8 f p a q F X y K L b 5 g + f / 1 F C s Y l q + B 3 H 1 y k t o Y u s a 1 g a d E u A j 0 V 2 n k K s f / 0 t Z O 7 x P 6 P 1 A 3 R Z 5 q u 0 f P x X x S v F Q j 2 4 X 8 K l H t b D t t C Q + E a q y 2 A n C / g Q x W q o d B e X i x A j I U A z I 6 W e Z i m v T t 2 U V w 2 l / I B t B i 6 d i f H R o W m W 1 1 e F h r Q Y T 1 A 5 1 x N 5 I k a q S / 0 t i D Y 5 B Z 0 k / 1 / s Q 9 0 V H 4 l 4 W 8 7 f o E u z W j o u V M r 9 O 3 n 3 q d / f O 4 N Z v R p 6 r v 7 K D 3 1 8 Y f I U l F G s Z 5 / J O f d 7 / P f T V y f w O i f k 2 H 1 J / I r C U h F t L N A 6 m 4 K 0 n e v J J o t f + L Y Q f b 4 2 q A L j m y 7 M x O w b f q h 9 D E v B Z 3 T o r V 8 f n Z a j O S y y + Y S b p 6 L / Q q s X I i l T l A l g C g T G A m P l S U H 7 z O K c h n l + y Z 2 p K E V Q M z 2 h T m R 9 0 G r N 5 K 3 P p 9 b l M E o z n S h c L l d e f c 0 q U E 4 9 E x c y H H l A 5 w D B s 1 A S 6 F s C R G 1 6 u k f U 7 P J Q 0 b 2 j a o M Q f J a d 1 G j J Y n R 4 1 p 6 8 / R n 5 B c S x r q J u g L n q d 5 / j k L 1 9 9 O O j h o 6 s r e N + h u 1 5 O B r h A l R m J d h Z M Z H i m H C b W S t G K f P 1 f 0 1 V c T n K G T 7 u P R D c d w T r x j u U l v p Y U a O 0 N k F a e G 6 C q O W r I 1 7 t m w e a b 3 Y N n k o m H t Y 6 D l b V T F W 1 + j q 6 Z d f 5 Q c w J I a 2 w E l G d E u J B k 6 M X q f O n j 7 p R Y H w e d 2 i V a J o s K h e Z l 8 L P l I + g P a d n h g T G k G B s h C 3 g i H T U W F G z k 5 P i p I r F B D H V s r J 8 Y a N z h 2 K U c y 3 Q n v K Z + n D z Y l Q v L P r Z 8 W 1 y Q R N c I q s w 5 8 Q 2 9 e q / p 6 a 2 n e x j z R F l i F p X 9 j 6 O A U b f 5 0 q Z 5 4 W 6 y n P e i z U Z 3 q f z j d f F C t X Z i 5 w 3 r 7 Y N g w F R s J q E N k Y a n l 5 k W p q 8 i N C B d B k 6 P f B 6 u f V 5 j j 1 1 k k B A q U y o h g U O / U o G d C e K H T N h S B r V A g B m H 4 p S d 5 4 j M q v / 5 P Y 9 P X + L F / A V M b A u k t o t l S A m Q v t s / 8 o v 5 I w Z n l k j S 9 X P v U 0 K z c 9 + V v / i 7 x H I R + N W F Q u O v U t 2 l X + Q 7 E n r i 2 n 2 d 6 3 q H X 4 g H i t 4 D n T l b w 7 c L c b t g 1 D o e o Z X a j Z g H b q T E n R T I B T D 2 L E 3 L e 3 x 0 y C a a E N R 4 Y H h I Z w O V 2 i n w o m I d o q 7 t q z l 6 5 d u S i W x p m a H C W r 1 c Z m p U / U / j W 3 t Y v 2 d y S J U X G x t L g o 8 i t N r R 1 M v I W t 1 Y v 2 j j V M o g I w P q q + K y v X h s + B T B O L o N X S f 1 v n Y V N 4 7 i 2 x H e j 8 K D l c I a q p q x O v A e v A 4 6 S J S s X E I d v P M F P 9 v t g G A d k d D u p e k Q I c h u B / F 8 9 v G f 6 W b I 2 H h C Y a W s y s 6 W 4 l b B u G 2 t 8 a E k v j Z 8 P E + A h 1 d v X K r / K D o q G A F d n s U 9 O C C H l j T k Q m A t c G p c r q m G k t 4 8 B n U y u 5 y Q b 4 f n a W + D V 1 9 S L U j r 8 K R k V I v q G x h X 3 F c e r u 3 c F m 7 h D 1 7 7 x b + p I K k m v q 4 P S L o + d / s P Y w C o M B x T z 0 d 3 2 c 4 o Z E r V 3 6 Q g m W a x 8 l b V i q J l c Y C o w 5 c e F V C s d 1 9 G N 7 P z 3 d 8 x Y F y 9 r o t e C T N y r H b y d s G 4 b C V N G 9 L Z m L N I G V F Q c T Q E K i 5 o N 8 6 + 5 c z F D o A 1 J j K J 1 n h i X 7 m 2 I 7 Z q 6 l Q P s H x L Y C t 8 s p H P p E k a 2 G n 5 X y G v y D W y C F v J X P 4 O 8 4 V 2 G W Z Q 6 / 4 / N I 9 s I n y g R l S d P 3 / s x P 7 m l p N Y 7 H v 1 7 J P t N 1 q p r + I s U 0 9 1 F c s 1 t 8 N m a u 4 W P / o N i G h k T i u C l p p J k m 5 i P L 8 F M U L d t J 3 o 6 v i 3 0 G x w U y r A y I 7 U h c S 3 p N j C a p n 8 7 H H x T 7 b j c U H 4 v e Z G C S T a 7 e / 5 W l w t s m / E y Q + S B b 6 7 d h 6 Y K 8 x R c 0 s P Y Y w F D o p E X F A / I z y B u h A s L j l q K T y F t B I + E 9 M A m e k f R F g S 4 K d T M B T I d m y m z w e l x w p w Q z A d B S s U i M b G N P s b Z Z I H 3 o R 9 g r v a d P a C f 8 b Y T x E e 0 E g y N X F o 4 Z a b n 3 O f K 0 / 4 k I 5 g A K M w E w l V 2 1 9 9 + 2 z A R s G 4 Y C M i 2 D o q C Y Q A C K R v M B l v X P Z O 7 9 t 8 l E p f t P 3 k m 0 d i u A D 9 P I Z h c q H l C B g b x R X U M T W a x W E Z p X K h 7 w H v 4 G n l F I C n M P J l s 2 e L z o w c r c / l 1 T 1 0 i o u r J 2 S O e J b W 1 a h j x U t 5 e C L Y 9 Q s F l i B I / L J d r c L R i O y X 4 c 0 h J + v 1 e Y r v D J I t E I / c + z f 0 1 / + i + p r f q + v q f o g q + 4 y O i t g m 3 F U L n S p Q 6 V N v d c 0 O U 5 P t U r m g j V r e P f P K y h y 3 / 2 K l 3 7 + k / o g + E h e W 8 C 0 E L F o r d / p 7 y l j u r q W q E 9 M g G + E n D f b 5 b R E 3 9 a K c w 9 W J m T V X 8 i 9 v v b / 4 g i t j 0 U r Z C i e d C m E B 4 Y h Y b 8 F h g b K 9 h X V F i Y + W 2 k 0 + r o i W c / T N 8 b e Y v G P O X 0 o k P y W Q N t T 4 h u 3 5 W k N Y N v R 2 w b H 0 r B g 9 2 Y / K l + y O i W R e 8 N E r z 5 I j k o k Q 3 r C a M r k c R i g W Q 1 a u I y Q a k X b G h c G + F U 8 m z J g P k K A Y E A B 3 4 X 5 x a P R Z l 5 p O m t a r k n R D F R Y 4 j E + B + + + 0 f 0 w s h 5 O l j 2 b f E e e j 3 / 0 w c t Y l 7 F 7 Y 5 t p a E A r J U K d i o b f Z a 0 w d S + I 1 Q I m N j u T 5 7 4 k w v V e d b c r b C D n k l D 5 U K u K U a 5 U J V j C i 0 0 S R R 9 E G n A d V A 6 j B V M T Y 6 L z 1 f Z a k S t o q i y Y E G B 4 A z m Q q Q z E 5 h t Z n p S V J Y o C y B 8 9 c j T 9 P O 9 9 1 B D J R Y G 0 N L v H d P S 0 v R l 8 d 7 t j m 3 H U J i C Y / n 9 z 9 D 8 7 7 1 B l u E n y b j 8 A / k d C S A I L O O J R c L y Q b 7 z H 6 z s 6 2 T y o X K h f B 1 l S A B 8 m F z A + k 3 K l C M F 8 N n Q 1 Y u Z G A j 7 Q 9 M 1 t 7 S u O Q 8 w F e Z P q O W r o M F b 2 z r W f O d X D z 1 N v 7 z T T j 9 / w E L 1 V W W k r d k r v 3 N 7 Y 9 s x l D Y S o p P 2 L 1 D 7 V 6 Q E Z N n s 1 6 T Q V T L 4 5 i P c i 2 h a L s D x z w e u 1 e W i N d R 6 u n 8 1 M T / V e b / F 5 y 3 5 Q p m A s L y H G Q 8 l R Q o c i 5 J P i d A 6 / B + Y d 2 A y N Y C p g P Q J r t U 1 6 v W M + H x r e 5 e Y J T 5 o 1 4 t S o j v Y h g w V 1 x k o a I C 2 S D J l 7 B f l j Q R g x u j 5 p q M M K B u Q a 8 k H y n y E Y o D V L o q F d e B R q g k 8 T 5 b B D / L J Z w / L 2 N i M 0 / B / 8 J s W 5 u f E X A o Q v i W P h b c h L A L M + L P T U y K 8 j z Y S + F q I S G Y D k r d 2 9 + 0 d i E j G t g t K C L h j 9 C k M a Z S Z y r X 7 X Y q n 1 a o l Y 2 j g M u 3 Y p V 5 N A N 8 I z j k 0 F Z K 3 i G q B E d E R i z A 8 G L K N J f H I 8 K D w I 9 o 6 u m l 6 c o x q 6 x q E G Q W / D c y L B k L U 3 q E G r 4 V N J B S h g p j j s T g / Y 9 l R v a i Q x + o f C K H D X 2 l t 6 2 T / Z I L q G 5 p E X g p M i z b w Y C h M d Q 0 N o j p + r / c p + U j 5 P P e c p L g m O 4 E j h 4 U o H S Y 4 p Q d R f B E / l e v V O 5 t H r 1 + j n r 6 7 5 F f 5 4 8 q c g e b u M N Q N b E + G k v F T 2 n + g Y N + n 5 F f Z A f 8 C x J + O f J s B I b U z m U u Z M D k 2 I s z P 9 o 4 u E Q x A o S n G S G P x t 9 o s K w I m V 4 r H K m f I t P Q P F N I 1 k b P n B + R y r f L x 1 g k G R r t G i E 0 0 M K o y A W n J s S g i e L X 1 D Z L / 0 9 H J p t 8 i / d b Z L 9 O l l S v i N 1 / 7 0 A s U D U e E 5 s L y O T A H c X 7 Q S G Z m R I 8 H 3 2 8 U T F 5 W X i n 2 x 6 J h 4 W c h D N / Z 3 U M T Y 6 N C M K A l / 7 K 7 s H K v W x n b m q F g S R 1 D S 0 e e h m t y F T i i V 2 6 X i 4 l J W q 0 j F 5 Y W F 1 i L N Q i i z R e o f l C m w i Y D + 8 E E y W t U 6 e J e P o o I R e N l V D a S C L T 4 + j 8 r V g / J N p 4 Z W F 2 B d t W T g Z k e m j Q d + / 4 e R a q S R v / j h / 4 r f b T r I 2 J b A R g q F E T a w S 8 Y t h B g b V 2 M + r q D b e h D J Q M x g s v z + W s N M J O D T S I Q D 6 r A U a m Q D z M B q G g o N M q 3 Z L f L W 6 m Q N F 3 i t 3 R x F 1 W G 3 6 O K 8 F m y R N 6 V 9 y a A 6 o R c g G D A Y B Q 1 Z g I 6 L R 3 i W c e 3 / C O d H x b b A H w n h N c R w A H T F s p M Q H v a k q i 3 M 7 a 1 h g J A l l g E D b O 6 8 w V m H Y C Q 0 N m b b 8 K 1 G A 2 V K R m M w l M w l f K e O X q d T N F E 8 A R T n L Q + O 8 X K G 8 T r f J L K S G i j / g 8 V 6 Z k Q j o W p a u T 7 Y h u F s M 6 G R 8 X M P E x O 0 l G Y y k a f o 0 h 1 P w X r D u R 9 n q f G T e S R 5 6 H f w T b X U A C k w b x L J 6 b 6 g D A r I u e l N 7 I A R O f 1 u p k Z 8 y c E h K U L B X q j 1 J A e f g / o E v V v X v 2 9 4 l l h J g D M n A s Q E i s r y y L n h E Q s N A 7 y T g i 4 2 O f n h O 9 W x Q y j Q B t Y F v V 6 y H H B L w I z A f r V Y V q d u i I a E H P B G 9 S I T t w 7 S G D b a y g F T 3 Y O U J V m X H 7 F P s H U c x S P 3 S + i f 3 5 0 r K o A B Z 9 l Z f k t j o Z m Q T T b F a K h 1 M p + A J T 3 o I I h 3 y A H g g L Z F r K G B k M A A Q W 3 C s C 0 8 B G R 8 E 2 G E v C I V O + g U L 3 U S T s + e p 1 2 R 9 8 X 2 4 C v 7 z P s b 0 n n i d 9 x 8 G 8 3 J p U 1 g W D e u G 4 i W 1 m c F r 3 b X i a X F L f M 1 X C 4 k + S C + 4 J g J g B D 8 r V + 9 V z T s g P J 0 s T 3 D K 8 + S 5 W f O U h a + 6 y 8 J w F d f k u m p 2 B h T n 1 Y J s L p S L b C N w L R 5 w K i d d k Q C v r X R A 3 B + J K P m A p P 7 1 M i 0 K E w E 9 D V 0 0 c T 5 n s p r j N R u G 4 / f 1 k q R 8 I D x w p m w l g 1 B a 8 O m c X 0 1 z v M t B a 3 j I Y C H m l 6 j + r N S + Q f X i K 9 M e E o x 0 0 r 5 O / 4 N f l V A j C L E G 0 D d J f e o / K n f 0 F s A + 5 / T v T 5 A C J M z a Z i I R o K B a v I V + U C o n 7 I S 7 V 1 d I k A A Q a 8 L C 6 w i W a r J Q 3 f H S z g l i m 0 j w X a M F c i 3 S Q N 8 m 9 q t L o b 5 6 c A 5 4 w z S E 8 h Q M t h l c d M 4 9 M i 0 T j N O L X k C h p K u i b t r Y Z b i q F u I B I n / b c X q O / A K N W 1 O q i m W f I H I J k V Y H a d y N / I Z p d 2 a o Q q f v 1 j Y h t I Z y g U u G I Q Z S E M h T W p m l v y 7 9 F S f K v k v w G f C M Q O L a X W 7 4 X I H s a N p R 8 X z E p o G L X j z R T k w H d Q O Y J E s 8 4 9 Q a b 5 k 2 J / s P U x O r H Q K e Z u 3 E F 2 a F 6 + 4 I k 3 V t + C d V i x O H U s v U m W + k Q e K A R z J g k g x m R T T n f l j N B U o Y / / G 0 Q h x L 4 F O z N k T Q 0 T O x x / 9 r k K W I N / i s 2 k 5 N F e 6 8 H U + B h r F Y O Y T Y F G P x S y i m Y / 9 t N a 2 j v X M I h z Z S l j Q e / 0 1 L i o / l C D 0 o l b M f k C 6 W P S K v F 2 X T e d i j w q t u 8 g O z S n h n 3 x f Z 3 q u Y t b A W b y y V t M L H F p E D 3 K g Z j S 2 N H X 8 R N L c e n t J M R J E 2 G t p t G T N 2 Q U Z h A I E + a S 3 + u U P 5 M b a C z E O r + l A B r / 0 O e F 4 4 A m U 5 7 R d o F 6 u / S g B Y p k M w 3 b R M k U q i M y A V U d / f G r Y g 4 5 M E P d d C Z + h 6 H y w S 1 v D E c p Q W h o d 4 e T j Y o C P K M y A E y C F d V B n I r t K 5 g J r + J h Z r 4 o / f C H P x S T U g H x u a R H N m B i b a m A N h N F 2 y Q / Y y k Z Z a W L Z K A u M R N Q 5 w f z L h P a W O O t N H 6 A X q b P 0 Q v x f 3 2 H m Q r A L a + h F O j Y u 0 8 e p c A + t h g X h v A 1 f A q E p l E K h M J Y X S y R g 7 G v R E X 1 A J j H 6 / H Q w N V L w i z C i u a Y Y d 7 Q U M 8 m o U 3 M 4 R O B A C Z y + G V o 2 S i m u i I T 8 P f B B O m a C K s d o m A 3 / e 9 M j I 2 I J U 3 V g K L b + h y r i 7 w 9 o i N / N P 8 q l D u Q c N u E a 5 B X S d Y n m K 2 N Z s V w D H P B s b 4 u z C Z p n d x A z E o x 1 m z R u E G Y b N g n M V 2 Y L l 2 8 T L W 1 t d T b 2 0 M 9 / F h x u m h m F n 1 H G v F Z D D Z B 0 S r G f 5 W K m Q S Y o V Z X U j U e K i N a 2 j p V / 0 4 N H 2 M m q B U J J 2 P F p 7 3 D T E U i V U N F P a S f + w 7 f v B B p A u M U a f 8 P F D e v b 6 T w V g I W v N b L t B d h 7 k o e W I / 1 Z P E q w X T S 1 s x M a k 4 q 6 H e T z W a 7 o S m g r U Z H x 8 n h W K T 9 + / e J S v K i E I + Q J h a g u C 5 z 6 R A 0 I F r 8 F c A X A v O i G q K 2 r l 5 U N y j h d S w X 2 t 7 Z L U q S P G y u Q v t i H i C O F 4 z Y 0 N S c k e H P z R h p 6 U 6 O q S i k X D X d 0 o s U a f 5 F v q k W 0 j m e J d 3 C d + V 3 S g + s z r D Z S G a g d H J R G A m f k B 7 S f + m o r 6 9 P M b t Q C Q F t 1 d X V S a 8 f P y F y S o X C P P / n V H X l M F k H H h G z 8 j I h f V X F + v A Y V U 3 8 g D p W X y O T / T T Z v F f l d x I j 1 T B v H M x m q 6 k R g Y i 6 + g Y x l A Y 5 M s z 8 Q 8 Q P w N x A m J U I m z u 9 m f 2 r O 8 i O F A 2 l n / k f F G n 9 I m l d p 0 m 7 / A p z W C V r q S + K 9 8 6 c e Z / e e P 0 1 + s x T n 6 W L F y / Q m 2 + + I R K K h w 7 d J 2 b K g b A g p X f v u Z v u u W c v v f f u K X K 5 X N T Y 1 E Q z 0 9 O C E F G M i t A z z J E 3 T 7 x B V q u V d u y 4 S / z e / n s P 0 F u 8 r 6 O z k z 7 y 0 Y / R j / 7 5 h / y d B r p + f V i s 1 o e k 4 y / 9 8 r 8 X x 7 I e K L 4 U A n 3 h N A Z L X j 9 J w f R M 6 l w 8 a 6 W 6 v w l i P H f u P L V 3 t F N 9 0 j z w f G C 5 9 p E b j B S 2 P E y + z r 8 U 2 + l A i D x 5 4 e f 0 F T a A m L G K h q w f p 1 U v y p 5 g 2 i F 4 o h E 5 J J x f x u m 7 f P z 4 D 6 b t 4 G I Z z W 2 T R a K 3 G n S f / 4 3 / + A d N c h 4 K Z p 4 m 4 q Z Y 1 R G K G z B L Q E / x c q l w c 3 G R J Z r H L Z b Q P 3 f 2 L D 3 5 g Q + y i X O v 6 E A d H r o m b s R D D z 1 C r 7 z 8 E j 3 6 2 D E a G x s l v 9 8 v m G p w 4 C o 1 s h M 8 M T F O V y 5 f F m b R 1 S t X q K + v X z A e T I + h w U F R K o P v w J 9 5 5 + 2 3 h O O P 9 z o 6 O g X j V l d n n / 6 T D 2 D l Y O w V n s E + k q E n b W N E X 4 L F J L j k 6 J 4 C k z E 1 K K A A x 4 l E 8 d D Q E J 9 r o 4 g i 4 l w G B 6 / R w v w 8 T U x K Q 2 M Q y l 5 j a m m 0 Z P C 8 I z Y 9 / f / E r 9 c S M 5 j J 4 w t S i M y k Z a G A Y 9 W v D p E m n q p N N N E g n Q v d S 8 6 g g d x B 7 Y 0 H i o e 9 I S 1 N r u i p v T p K z o C W 3 s F a t w E N N V t j O A F x X M h n g f m W b / P 5 e s V i T Z R P 6 z z F t p G X 4 q Z G i l d k H k K v h n P n z g o H H s S f L 6 C 9 V l Z W 6 O 5 7 7 p H 3 b A 4 U n w l a C t o K Q N T P w H 5 W M v L V U A B C 8 N e u X a O 5 e T v d d + i A C L U H g y G q r Z U G n V y 8 e J l 2 7 t x B T a y 1 8 w U r D r q 2 q K f p 1 V R G x r H X V U R p T z N r L W Y u N C U i 8 L L a + S m x i k g h a L Z G a E 9 T a k / T 6 9 f N b C L L L + 4 g b 9 w 2 Y X M 1 q D G V s k 9 B I Q w F Q F N D Q L x z 8 h T 7 W g Z 6 8 I G j w r Q F M K f i 1 V d f p y e f f D y v 4 A W W Q b 0 0 b 6 B A l p K f S m M 8 p R / J a o 4 V 3 D 1 b b o z R v u Y I V Z g S H P T W q E l o t T s o D L c 1 Q w E m 2 W / K x F S F M p Q C + H w A E q 8 K 4 G e N j Y 0 x 0 8 X Z 3 M 0 + h 2 F 0 S S 8 e m w V o u / 2 t C f 8 K c + T f G C l M 0 9 3 B 2 m A X v T V 5 g p 4 d f I b + 3 8 D 3 K J p m n 9 + K U J h I n 2 T q g Z i U V 9 A 4 C J P j Y T D k T + B g p G R m A u C j w L 8 a G h o m p 1 O 9 h A n H g x k N m 8 l M Q G W S d g L U A j R 3 k B s p D P X i 9 R f Y P 2 Y 7 P L h K T x / / H f q b M 9 + Q 3 0 k g 3 3 C 3 U m S Z L x A x h A Q H N i O k D n 8 J W k h h q G R g l 5 T 0 J Z H E R Z Q R D 8 y 9 W y 9 g 6 h 0 6 d K 8 w C d 1 s A i Y D j H x y 4 u Y M P L G q K K O 0 R T r u I A + k m H z / + 8 I 3 6 f P 7 v k A / H n m e f j D w D P X V 9 N N X H v i q e A 9 h c y Q I B w a u 0 u 7 d e 8 Q i X 2 O j I z Q x L g 1 E R L g c L d j H j j 0 h w u B g K I T S 9 / D + R c c i n T t 7 h p 3 x Z h E B / J e X X 6 Q Z N q X q 6 u p u h N w n J y f Y t / i g C J N P T U 2 K q O C H P / J R f l 9 9 j l w p k O 4 v K Y y k A F v h o F c w E w C m D / h y N w T m A r T e 1 N S U u E Z 9 f Y n 2 d 4 S q r x Q w d K a U w A I M W I g h H a 8 M S b S B y K K Z D w 3 + n J o Q u g M J K T I o H A m R w 7 d I P 9 X 7 0 / Q X H / g G 9 d t 2 y O + w t N L r B U N A i 7 z 1 5 g l 6 9 9 R J I b G P P f G k a L O G 4 1 1 d b a O T J 9 + m u b l Z w Q g n T h y n B f s C z T L z g I g g n c F Y J 0 + + Q w c P H h K / i Z A 6 P o / v v / 3 2 m + J 3 8 T d W V 1 d o 5 P p 1 + a 9 v D B Q t B P r A A w y U z m A b Q T w I T W P + + t j Y R I o m H 3 b c v H I f h M o d W a o j 0 B 2 C 5 W p w P a D d V d q p 7 o C R o q E C k Q B 9 + 8 K 3 y G q u I p P W R B / r / w S Z 9 a l + w K 0 K h M u V 9 F C E m U y Z q R A K e M l q K a 2 G A q I s Y E 6 x 2 d f d 3 S 3 8 M 5 P J y N r J S A u e z f W d k m H U x + l o Z 0 h o b g W K h r q D / H D b R / m S A R a C M w 5 y U l Z L 3 C i G A h B G H x 4 e Z v N 3 j q p Y y + s M Z l r Q 7 S Z L i X q o i k G 6 6 X e H o Q r D H c W d B M X E k x X V h g O + 2 f 7 9 + + n x x x 9 j X 3 M 3 1 T W 1 U 7 4 r K m 4 U k H u y 3 5 k Z U T T W X j m v i z T X L 5 N m X n 1 i z + 0 A M B S c 8 H T A F J x c K W 1 J D k L p 6 A h G T 5 W D 2 q m 8 M v d K G R s J B F o v z h n F u X o C m y V a b h 2 k M t T V 9 0 n 3 g 2 + R 5 v T r Z P i 3 R 0 j 7 0 t r i y 2 w Q J p G c 0 M y E m 1 F l X g i U I I Q h g 5 A e W t y Y w M G i R y e c / q 2 C E y N m O j U p x d K T c 1 L 9 d Y W l Q 2 4 3 p P h Q 2 m e + S b F P f 4 E 0 z / w N 6 b / 3 D Y r t e 5 C i X / 2 m e A / R N 7 v d L i J x v / V b X x I R P E S o E K 1 S R l W 9 8 O N / p s e O P S E P N U G k b p V O n X p H h N I X F u Z F e B 0 V 5 B c v n B d V 6 9 e u D Y r o 3 s O P b L 0 W a z j m i A I m + 1 B e f 5 B e v B i i m o o o 3 d s a L q l p e H 7 G m D X K d r N Q Y Y y T N w e j N 1 k i w l R E x N Q b v L 2 L a l P u o M a 5 x F 5 4 k O K f / l U K P 3 O Z Y h 9 O j N 1 C l f T p 9 9 6 l h o Z G u n r 1 i g h 9 z 8 3 N i Z w R K t D B J D / 3 2 c + R z + c V l e I z M 9 M i 5 4 Q K 9 O H h I b r A 7 7 e 3 d 4 j P V 9 t s 9 M o r L 4 t w O S q y t y I Q l E j P U y l Y 9 u r o 7 J R x Q 0 L q W w 2 5 m A m Y d + t p 1 a 8 r i J l u 1 U q M F A 2 l m R k n 7 W v f p 3 h r D 2 + P U u z J p y j e v H E d u 3 / 3 n W + L f q i j 9 z 8 g 7 9 l 6 i C Q l d h U N p Q C J z g e 7 A y X R V F c X D D T r v L 2 k e z 7 a b 7 t B P W w e i 7 L u u t M P A 4 T Z 5 L P I J p + P G e q l S 6 E U z V R l j t G h 9 t C N H F a x u O 4 w 0 P j y z b v m y M O Z W E C Y 9 X E K s J u E b V R F b D T B V 5 f F y B 3 U p H R T b 2 e o G + 1 3 m O k G k g 0 T b K e b e W j U O z O d f e h J P v A w U W 0 m U O 2 g 1 O r t b w 2 K h k X 0 P 6 F i 4 n B n i H 3 E E N 3 f F a R H e w N U X 7 l x R d K r f i 3 V l M f E 8 d w K U G W o A H u X M b l Q 9 Q 5 y A x 2 x G J 6 / H u x u y r 1 i f a m x n 5 k G x H x + R u p 9 C v I D Z h g G t G A x a s D A s n V f S 5 i O 9 Q X F e 3 X l h T O X i b V e N i D C u R X 9 U X R 2 F 4 o U h n K 4 w / T 8 h V V 6 + Y q T / v O P 5 m l w P n s I P B 1 b L W y + W Q E P S P Z F j 7 q y z x d G J l w 8 S o V c l e J g J G j W Z V / i g y B q O 5 / H k N w h j A b H E P M P a B 3 1 I 9 B Y H b Y o l T N j F Q I w K t p j t l v 9 H 2 Y 3 F o o U H + r V Q R c 9 t s N C r w 2 6 6 f + e W a G H + y r p F + 6 X x l J t Z N g c s y M Q E T x 1 8 h 3 + G w s 0 P z 9 P T z z x A T p 3 7 g w d O X K / i A y C O V r b 2 m h q c l I M f K m r q 6 e + / n 5 6 9 g f f F 7 M u O j u 7 R L E t l s R c c j h E W Q 8 K b B H 0 W F h Y E D P 1 a m p q a X l 5 S T D + X X f t F E N j U E G P 4 8 D r 7 / y f b 9 N f / N U 3 b g Q h A L W w u R o g h R / u W V u t X Q g G F w w 0 v Y 7 A B I g W G q W a m a X a F B N M A 9 9 u i p l j 2 q l V 9 V M w t A a x z G Q N Y d b H W G O t p f 5 2 W 4 T u q o 8 I 3 2 p s W S 9 W 4 c i k m W H C b U W t s 9 F I u W q e Y I x t a Q 0 d 7 C y n X 3 m 4 j v o b E k 0 y G x k 2 B 0 O h G Q 9 M + K E P f 1 S 0 c 2 C g C 5 j i v f d Q Q N o j G B g L M 1 + + d F F 8 B 8 w G 4 D u o b E c F P B j 4 h 8 / + Q M x 2 Q B U 7 G H h k 5 L p g 0 m u D g 4 J x w F x i 6 i t / 7 + Q 7 b 4 v j w e e u X L n M T P 5 z G Z d z y Y U m y / r 9 D N 0 6 Q s n w c x 5 j s w x 1 e H s a w 9 R a H a U y 1 i R m Q 1 y Y b 5 m c / m h 8 b T u G G j M B D p h m r I 3 x m 7 v 4 b + D v H e 0 M i k B G M k z M 1 G D m 2 x E p G m p g z k 8 T y y F 6 o K e S L s 3 6 q c G i Z 6 Z K i w C W E A i b o + / p o Y c f K X 5 A Z J 5 4 + a U X 6 Y M f S i z W n C / y 0 V C w t R u Y o X Y z k a 0 n 2 h e J a u h 4 k W 3 n i D Q i Y p Y O V F + 8 M 1 6 6 V n a c K w a G 7 m y I i H M G 4 G 7 D B 0 O X 8 e 0 + f m x N 2 D z C 4 m r V F y E L i x l T p v q b 2 w j 5 m n z Q D K j U X i + g T U 6 M Q l v L O / L E f R 0 h E c J P x 0 Y t K r 2 j P k w 2 Z u A y u R I L q x m O O P R i N g d 8 y u R h M a G A X 4 y 7 T p 4 p e K t C P Q 9 1 B z e Q L 0 P B U b + f z Z / 1 5 q O A 6 V U d D d r z J z 5 U d D z S u 9 Z / Q 7 U H 5 l N s 9 k J p 0 G I m Q 4 z u Y 6 2 J v j K M q s b C c X f v 6 h W a b G J J R 1 P O m 9 f 3 t Z G 4 o 4 J K B J h W r w 2 b R T V 6 o d o l H f B / 4 K f k A + S P j n S q M z n Y K L l Z M B 8 g m A B / b D 1 5 I U T H s C 7 d 1 X m j C N Z g Z r t e I x X V w t / q a 0 C k M C Y e w K 2 S g w J S G S r K N 8 Z + j j T z p 0 k 3 8 Q q L 5 9 I 1 0 9 0 O A O m i G v 1 t N r O U P E 4 x A H 3 B 2 a 8 0 x T M S G x g F 7 z / Y F V y T 5 8 G w U Q R f w i F f w e Y e A h S Z 8 k L J k 6 H U A M 0 E s x P C A O F 4 m I G D c 1 h F X l o F U g E i i w 9 0 s a / O D y S Q s 0 U D c Z 7 K 3 9 W v I 2 i z W U g 1 + Z a u k K a q h 5 8 H S T v z F s U a 7 q V 4 2 0 P S e 3 k A 0 T d l q A r y T R s d a N g M 5 G v y p Q O E 0 M + O e 3 2 F V A W g 1 l + V D 6 D t j o 9 I P p W t P E b N 1 i h V y 0 Q r v R 8 X U U o A j I T X z l U n D Q y N k K X 9 C K 1 G p G M v F X Y 1 h s j K j I y / j i C E w 5 s a h I B f B Q Z H 7 g l B E p s p R J f O n q R 9 e / f Q u K 9 e m K G A Y h o j E K M w f Z c t Q r 3 1 E f L z a 5 i G Z + U K F F w / M B 0 + J Z 3 1 1 k U K Q 2 n n T l O s + T 4 i z x x p V k c o p i 8 n T Z O 0 / L 5 a H u r 0 6 f f o s c c e F w N Y k G d C y P n o 0 Q d E C B r h a O S K P v E z n x R h 8 O 2 K Y h k q G U h o I g p n T Z t 9 l y 8 U E 1 L N P 1 t c d N D A w C C F w y E K B I L C V 0 G + b f e e e + j c Y v 2 G E C A 0 R m d N V J i 3 C o O o A Y y A Y 3 e t O q i r X k t L 4 e x j 2 K D h N H J e T G 0 M N O o N E f T Y u i D 6 / 3 o h e Q 3 Q z m h K A A A A A E l F T k S u Q m C C < / 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 N a m e = " R & a m p ; a m p ; D "   G u i d = " 1 e 3 a e 2 9 7 - a c 9 0 - 4 0 c 3 - 8 e 3 c - 6 8 a d 8 d b 0 3 d f 9 "   R e v = " 7 "   R e v G u i d = " 5 6 8 8 7 6 6 7 - 6 a e 2 - 4 3 f 1 - b 1 a 2 - e d 0 d d c 2 1 5 0 6 a "   V i s i b l e = " t r u e "   I n s t O n l y = " f a l s e " & g t ; & l t ; G e o V i s   V i s i b l e = " t r u e "   L a y e r C o l o r S e t = " f a l s e "   R e g i o n S h a d i n g M o d e S e t = " f a l s e "   R e g i o n S h a d i n g M o d e = " G l o b a l "   T T T e m p l a t e = " T w o C o l u m n "   V i s u a l T y p e = " P i e C h a r t "   N u l l s = " t r u e "   Z e r o s = " t r u e "   N e g a t i v e s = " f a l s e "   H e a t M a p B l e n d M o d e = " A d d "   V i s u a l S h a p e = " S q u a r e "   L a y e r S h a p e S e t = " f a l s e "   L a y e r S h a p e = " I n v e r t e d P y r a m i d "   H i d d e n M e a s u r e = " t r u 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3 & l t ; / C o l o r I n d e x & g t ; & l t ; C o l o r I n d e x & g t ; 4 & l t ; / C o l o r I n d e x & g t ; & l t ; C o l o r I n d e x & g t ; 5 & l t ; / C o l o r I n d e x & g t ; & l t ; C o l o r I n d e x & g t ; 6 & l t ; / C o l o r I n d e x & g t ; & l t ; C o l o r I n d e x & g t ; 7 & l t ; / C o l o r I n d e x & g t ; & l t ; C o l o r I n d e x & g t ; 8 & l t ; / C o l o r I n d e x & g t ; & l t ; C o l o r I n d e x & g t ; 9 & l t ; / C o l o r I n d e x & g t ; & l t ; C o l o r I n d e x & g t ; 1 0 & 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 D a t a T y p e = " D o u b l e "   M o d e l Q u e r y N a m e = " ' R a n d D ' [ L a t i t u d e ] " & g t ; & l t ; T a b l e   M o d e l N a m e = " R a n d D "   N a m e I n S o u r c e = " R a n d D "   V i s i b l e = " t r u e "   L a s t R e f r e s h = " 0 0 0 1 - 0 1 - 0 1 T 0 0 : 0 0 : 0 0 "   / & g t ; & l t ; / G e o C o l u m n & g t ; & l t ; G e o C o l u m n   N a m e = " L o n g i t u d e "   V i s i b l e = " t r u e "   D a t a T y p e = " D o u b l e "   M o d e l Q u e r y N a m e = " ' R a n d D ' [ L o n g i t u d e ] " & g t ; & l t ; T a b l e   M o d e l N a m e = " R a n d D "   N a m e I n S o u r c e = " R a n d D "   V i s i b l e = " t r u e "   L a s t R e f r e s h = " 0 0 0 1 - 0 1 - 0 1 T 0 0 : 0 0 : 0 0 "   / & g t ; & l t ; / G e o C o l u m n & g t ; & l t ; / G e o C o l u m n s & g t ; & l t ; O L o c   N a m e = " F a c i l i t y   C i t y "   V i s i b l e = " t r u e "   D a t a T y p e = " S t r i n g "   M o d e l Q u e r y N a m e = " ' R a n d D ' [ F a c i l i t y   C i t y ] " & g t ; & l t ; T a b l e   M o d e l N a m e = " R a n d D "   N a m e I n S o u r c e = " R a n d D "   V i s i b l e = " t r u e "   L a s t R e f r e s h = " 0 0 0 1 - 0 1 - 0 1 T 0 0 : 0 0 : 0 0 "   / & g t ; & l t ; / O L o c & g t ; & l t ; O A D   N a m e = " F a c i l i t y   S t a t e   o r   P r o v i n c e "   V i s i b l e = " t r u e "   D a t a T y p e = " S t r i n g "   M o d e l Q u e r y N a m e = " ' R a n d D ' [ F a c i l i t y   S t a t e   o r   P r o v i n c e ] " & g t ; & l t ; T a b l e   M o d e l N a m e = " R a n d D "   N a m e I n S o u r c e = " R a n d D "   V i s i b l e = " t r u e "   L a s t R e f r e s h = " 0 0 0 1 - 0 1 - 0 1 T 0 0 : 0 0 : 0 0 "   / & g t ; & l t ; / O A D & g t ; & l t ; O Z i p   N a m e = " F a c i l i t y   Z i p "   V i s i b l e = " t r u e "   D a t a T y p e = " S t r i n g "   M o d e l Q u e r y N a m e = " ' R a n d D ' [ F a c i l i t y   Z i p ] " & g t ; & l t ; T a b l e   M o d e l N a m e = " R a n d D "   N a m e I n S o u r c e = " R a n d D "   V i s i b l e = " t r u e "   L a s t R e f r e s h = " 0 0 0 1 - 0 1 - 0 1 T 0 0 : 0 0 : 0 0 "   / & g t ; & l t ; / O Z i p & g t ; & l t ; O C o u n t r y   N a m e = " F a c i l i t y   C o u n t r y "   V i s i b l e = " t r u e "   D a t a T y p e = " S t r i n g "   M o d e l Q u e r y N a m e = " ' R a n d D ' [ F a c i l i t y   C o u n t r y ] " & g t ; & l t ; T a b l e   M o d e l N a m e = " R a n d D "   N a m e I n S o u r c e = " R a n d D "   V i s i b l e = " t r u e "   L a s t R e f r e s h = " 0 0 0 1 - 0 1 - 0 1 T 0 0 : 0 0 : 0 0 "   / & g t ; & l t ; / O C o u n t r y & g t ; & l t ; L a t i t u d e   N a m e = " L a t i t u d e "   V i s i b l e = " t r u e "   D a t a T y p e = " D o u b l e "   M o d e l Q u e r y N a m e = " ' R a n d D ' [ L a t i t u d e ] " & g t ; & l t ; T a b l e   M o d e l N a m e = " R a n d D "   N a m e I n S o u r c e = " R a n d D "   V i s i b l e = " t r u e "   L a s t R e f r e s h = " 0 0 0 1 - 0 1 - 0 1 T 0 0 : 0 0 : 0 0 "   / & g t ; & l t ; / L a t i t u d e & g t ; & l t ; L o n g i t u d e   N a m e = " L o n g i t u d e "   V i s i b l e = " t r u e "   D a t a T y p e = " D o u b l e "   M o d e l Q u e r y N a m e = " ' R a n d D ' [ L o n g i t u d e ] " & g t ; & l t ; T a b l e   M o d e l N a m e = " R a n d D "   N a m e I n S o u r c e = " R a n d D "   V i s i b l e = " t r u e "   L a s t R e f r e s h = " 0 0 0 1 - 0 1 - 0 1 T 0 0 : 0 0 : 0 0 "   / & g t ; & l t ; / L o n g i t u d e & g t ; & l t ; I s X Y C o o r d s & g t ; f a l s e & l t ; / I s X Y C o o r d s & g t ; & l t ; / L a t L o n g & g t ; & l t ; M e a s u r e s & g t ; & l t ; M e a s u r e   N a m e = " P r o d u c t   T y p e "   V i s i b l e = " t r u e "   D a t a T y p e = " S t r i n g "   M o d e l Q u e r y N a m e = " ' R a n d D ' [ P r o d u c t   T y p e ] " & g t ; & l t ; T a b l e   M o d e l N a m e = " R a n d D "   N a m e I n S o u r c e = " R a n d D "   V i s i b l e = " t r u e "   L a s t R e f r e s h = " 0 0 0 1 - 0 1 - 0 1 T 0 0 : 0 0 : 0 0 "   / & g t ; & l t ; / M e a s u r e & g t ; & l t ; / M e a s u r e s & g t ; & l t ; M e a s u r e A F s & g t ; & l t ; A g g r e g a t i o n F u n c t i o n & g t ; C o u n t & l t ; / A g g r e g a t i o n F u n c t i o n & g t ; & l t ; / M e a s u r e A F s & g t ; & l t ; C a t e g o r y   N a m e = " P r o d u c t   T y p e "   V i s i b l e = " t r u e "   D a t a T y p e = " S t r i n g "   M o d e l Q u e r y N a m e = " ' R a n d D ' [ P r o d u c t   T y p e ] " & g t ; & l t ; T a b l e   M o d e l N a m e = " R a n d D "   N a m e I n S o u r c e = " R a n d D "   V i s i b l e = " t r u e "   L a s t R e f r e s h = " 0 0 0 1 - 0 1 - 0 1 T 0 0 : 0 0 : 0 0 "   / & g t ; & l t ; / C a t e g o r y & g t ; & l t ; C o l o r A F & g t ; N o n e & l t ; / C o l o r A F & g t ; & l t ; C h o s e n F i e l d s   / & g t ; & l t ; C h u n k B y & g t ; N o n e & l t ; / C h u n k B y & g t ; & l t ; C h o s e n G e o M a p p i n g s & g t ; & l t ; G e o M a p p i n g T y p e & g t ; S t a t e & l t ; / G e o M a p p i n g T y p e & g t ; & l t ; G e o M a p p i n g T y p e & g t ; Z i p & l t ; / G e o M a p p i n g T y p e & g t ; & l t ; G e o M a p p i n g T y p e & g t ; L a t i t u d e & l t ; / G e o M a p p i n g T y p e & g t ; & l t ; G e o M a p p i n g T y p e & g t ; L o n g i t u d e & l t ; / G e o M a p p i n g T y p e & g t ; & l t ; G e o M a p p i n g T y p e & g t ; C i t y & l t ; / G e o M a p p i n g T y p e & g t ; & l t ; G e o M a p p i n g T y p e & g t ; C o u n t r y & l t ; / G e o M a p p i n g T y p e & g t ; & l t ; / C h o s e n G e o M a p p i n g s & g t ; & l t ; F i l t e r & g t ; & l t ; F C s   / & g t ; & l t ; / F i l t e r & g t ; & l t ; / G e o F i e l d W e l l D e f i n i t i o n & g t ; & l t ; P r o p e r t i e s   / & g t ; & l t ; C h a r t V i s u a l i z a t i o n s   / & g t ; & l t ; T T s & g t ; & l t ; T T   A F = " N o n e " & g t ; & l t ; M e a s u r e   N a m e = " C o m p a n y "   V i s i b l e = " t r u e "   D a t a T y p e = " S t r i n g "   M o d e l Q u e r y N a m e = " ' R a n d D ' [ C o m p a n y ] " & g t ; & l t ; T a b l e   M o d e l N a m e = " R a n d D "   N a m e I n S o u r c e = " R a n d D "   V i s i b l e = " t r u e "   L a s t R e f r e s h = " 0 0 0 1 - 0 1 - 0 1 T 0 0 : 0 0 : 0 0 "   / & g t ; & l t ; / M e a s u r e & g t ; & l t ; / T T & g t ; & l t ; T T   A F = " N o n e " & g t ; & l t ; M e a s u r e   N a m e = " F a c i l i t y   N a m e "   V i s i b l e = " t r u e "   D a t a T y p e = " S t r i n g "   M o d e l Q u e r y N a m e = " ' R a n d D ' [ F a c i l i t y   N a m e ] " & g t ; & l t ; T a b l e   M o d e l N a m e = " R a n d D "   N a m e I n S o u r c e = " R a n d D "   V i s i b l e = " t r u e "   L a s t R e f r e s h = " 0 0 0 1 - 0 1 - 0 1 T 0 0 : 0 0 : 0 0 "   / & g t ; & l t ; / M e a s u r e & g t ; & l t ; / T T & g t ; & l t ; T T   A F = " N o n e " & g t ; & l t ; M e a s u r e   N a m e = " S t a t u s "   V i s i b l e = " t r u e "   D a t a T y p e = " S t r i n g "   M o d e l Q u e r y N a m e = " ' R a n d D ' [ S t a t u s ] " & g t ; & l t ; T a b l e   M o d e l N a m e = " R a n d D "   N a m e I n S o u r c e = " R a n d D "   V i s i b l e = " t r u e "   L a s t R e f r e s h = " 0 0 0 1 - 0 1 - 0 1 T 0 0 : 0 0 : 0 0 "   / & g t ; & l t ; / M e a s u r e & g t ; & l t ; / T T & g t ; & l t ; T T   A F = " N o n e " & g t ; & l t ; M e a s u r e   N a m e = " F a c i l i t y   W o r k f o r c e "   V i s i b l e = " t r u e "   D a t a T y p e = " S t r i n g "   M o d e l Q u e r y N a m e = " ' R a n d D ' [ F a c i l i t y   W o r k f o r c e ] " & g t ; & l t ; T a b l e   M o d e l N a m e = " R a n d D "   N a m e I n S o u r c e = " R a n d D "   V i s i b l e = " t r u e "   L a s t R e f r e s h = " 0 0 0 1 - 0 1 - 0 1 T 0 0 : 0 0 : 0 0 "   / & g t ; & l t ; / M e a s u r e & g t ; & l t ; / T T & g t ; & l t ; / T T s & g t ; & l t ; O p a c i t y F a c t o r s & g t ; & l t ; O p a c i t y F a c t o r & g t ; 1 & l t ; / O p a c i t y F a c t o r & g t ; & l t ; O p a c i t y F a c t o r & g t ; 1 & l t ; / O p a c i t y F a c t o r & g t ; & l t ; O p a c i t y F a c t o r & g t ; 1 & l t ; / O p a c i t y F a c t o r & g t ; & l t ; O p a c i t y F a c t o r & g t ; 1 & l t ; / O p a c i t y F a c t o r & g t ; & l t ; / O p a c i t y F a c t o r s & g t ; & l t ; D a t a S c a l e s & g t ; & l t ; D a t a S c a l e & g t ; 1 & l t ; / D a t a S c a l e & g t ; & l t ; D a t a S c a l e & g t ; 0 . 5 & l t ; / D a t a S c a l e & g t ; & l t ; D a t a S c a l e & g t ; 1 & l t ; / D a t a S c a l e & g t ; & l t ; D a t a S c a l e & g t ; 0 & l t ; / D a t a S c a l e & g t ; & l t ; / D a t a S c a l e s & g t ; & l t ; D i m n S c a l e s & g t ; & l t ; D i m n S c a l e & g t ; 1 & l t ; / D i m n S c a l e & g t ; & l t ; D i m n S c a l e & g t ; 0 . 5 & l t ; / D i m n S c a l e & g t ; & l t ; D i m n S c a l e & g t ; 1 & l t ; / D i m n S c a l e & g t ; & l t ; D i m n S c a l e & g t ; 1 & l t ; / D i m n S c a l e & g t ; & l t ; / D i m n S c a l e s & g t ; & l t ; / G e o V i s & g t ; & l t ; / L a y e r D e f i n i t i o n & g t ; & l t ; / L a y e r D e f i n i t i o n s & g t ; & l t ; D e c o r a t o r s & g t ; & l t ; D e c o r a t o r & g t ; & l t ; X & g t ; - 8 & l t ; / X & g t ; & l t ; Y & g t ; 3 4 5 & l t ; / Y & g t ; & l t ; D i s t a n c e T o N e a r e s t C o r n e r X & g t ; - 8 & l t ; / D i s t a n c e T o N e a r e s t C o r n e r X & g t ; & l t ; D i s t a n c e T o N e a r e s t C o r n e r Y & g t ; 0 & l t ; / D i s t a n c e T o N e a r e s t C o r n e r Y & g t ; & l t ; Z O r d e r & g t ; 0 & l t ; / Z O r d e r & g t ; & l t ; W i d t h & g t ; 2 5 8 & l t ; / W i d t h & g t ; & l t ; H e i g h t & g t ; 2 1 4 & l t ; / H e i g h t & g t ; & l t ; A c t u a l W i d t h & g t ; 2 5 8 & l t ; / A c t u a l W i d t h & g t ; & l t ; A c t u a l H e i g h t & g t ; 2 1 4 & l t ; / A c t u a l H e i g h t & g t ; & l t ; I s V i s i b l e & g t ; t r u e & l t ; / I s V i s i b l e & g t ; & l t ; S e t F o c u s O n L o a d V i e w & g t ; f a l s e & l t ; / S e t F o c u s O n L o a d V i e w & g t ; & l t ; L e g e n d   D i s p l a y L e g e n d T i t l e = " t r u e " & g t ; & l t ; B a c k g r o u n d C o l o r & g t ; & l t ; R & g t ; 1 & l t ; / R & g t ; & l t ; G & g t ; 1 & l t ; / G & g t ; & l t ; B & g t ; 1 & l t ; / B & g t ; & l t ; A & g t ; 0 . 9 0 1 9 6 0 8 & l t ; / A & g t ; & l t ; / B a c k g r o u n d C o l o r & g t ; & l t ; L a y e r F o r m a t & g t ; & l t ; F o r m a t T y p e & g t ; S t a t i c & l t ; / F o r m a t T y p 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1 & 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0 & l t ; / M i n M a x F o n t S i z e & g t ; & l t ; S w a t c h S i z e & g t ; 1 5 & l t ; / S w a t c h S i z e & g t ; & l t ; G r a d i e n t S w a t c h S i z e & g t ; 1 1 & l t ; / G r a d i e n t S w a t c h S i z e & g t ; & l t ; L a y e r I d & g t ; 1 e 3 a e 2 9 7 - a c 9 0 - 4 0 c 3 - 8 e 3 c - 6 8 a d 8 d b 0 3 d f 9 & l t ; / L a y e r I d & g t ; & l t ; R a w H e a t M a p M i n & g t ; 0 & l t ; / R a w H e a t M a p M i n & g t ; & l t ; R a w H e a t M a p M a x & g t ; 0 & l t ; / R a w H e a t M a p M a x & g t ; & l t ; M i n i m u m & g t ; 1 & l t ; / M i n i m u m & g t ; & l t ; M a x i m u m & g t ; 1 & l t ; / M a x i m u m & g t ; & l t ; / L e g e n d & g t ; & l t ; D o c k & g t ; B o t t o m L e f t & l t ; / D o c k & g t ; & l t ; / D e c o r a t o r & g t ; & l t ; / D e c o r a t o r s & g t ; & l t ; / S e r i a l i z e d L a y e r M a n a g e r & g t ; < / L a y e r s C o n t e n t > < / S c e n e > < S c e n e   N a m e = " M o d e l i n g "   C u s t o m M a p G u i d = " 0 0 0 0 0 0 0 0 - 0 0 0 0 - 0 0 0 0 - 0 0 0 0 - 0 0 0 0 0 0 0 0 0 0 0 0 "   C u s t o m M a p I d = " 0 0 0 0 0 0 0 0 - 0 0 0 0 - 0 0 0 0 - 0 0 0 0 - 0 0 0 0 0 0 0 0 0 0 0 0 "   S c e n e I d = " 2 c e 6 8 5 8 9 - 8 6 c 0 - 4 3 6 9 - 9 0 e f - 7 1 d c f 6 6 6 8 a 8 f " > < T r a n s i t i o n > M o v e T o < / T r a n s i t i o n > < E f f e c t > S t a t i o n < / E f f e c t > < T h e m e > B i n g R o a d < / T h e m e > < T h e m e W i t h L a b e l > f a l s e < / T h e m e W i t h L a b e l > < F l a t M o d e E n a b l e d > t r u e < / F l a t M o d e E n a b l e d > < D u r a t i o n > 1 0 0 0 0 0 0 0 0 < / D u r a t i o n > < T r a n s i t i o n D u r a t i o n > 3 0 0 0 0 0 0 0 < / T r a n s i t i o n D u r a t i o n > < S p e e d > 0 . 5 < / S p e e d > < F r a m e > < C a m e r a > < L a t i t u d e > 3 5 . 9 1 0 2 6 3 0 0 0 3 1 0 0 4 6 < / L a t i t u d e > < L o n g i t u d e > - 9 7 . 1 7 3 4 7 6 6 2 1 5 7 7 3 5 < / L o n g i t u d e > < R o t a t i o n > 0 < / R o t a t i o n > < P i v o t A n g l e > 0 < / P i v o t A n g l e > < D i s t a n c e > 1 . 5 0 0 5 4 1 7 3 1 7 8 1 5 3 0 2 < / D i s t a n c e > < / C a m e r a > < I m a g e > i V B O R w 0 K G g o A A A A N S U h E U g A A A N Q A A A B 1 C A Y A A A A 2 n s 9 T A A A A A X N S R 0 I A r s 4 c 6 Q A A A A R n Q U 1 B A A C x j w v 8 Y Q U A A A A J c E h Z c w A A B K g A A A S o A Y q y P w k A A D 4 t S U R B V H h e 7 X 0 J c G P n f d 8 f N 0 j i 5 n 3 f e 1 / S r r S 7 W h 2 W b C V N 7 D a O k z q Z x K m b j N 2 k b q Z N X T u O k 7 q H Y z u H a 8 d p m o n d d N p O O k 2 b 8 Z m 4 s W R L 1 k r a X e 2 p P a V d L r m 8 w Q M k A R I g A e J G / 7 8 P e O Q j 8 H C D u 9 j j x 3 l D v A f g 4 b 3 v f f / 7 + F T f O u d L U I V g 0 C Y o H F N R Q u G M G j W R x R i n 5 Y C a u m x R a j T F x e f V f N z I / y s J 7 4 q H r D Z H a q 9 8 x O M x W l p Y o K a W 1 t S R 8 r G 2 6 q M 6 k 5 n W Q m r S a Y n e n d P R 8 r q a 3 r c j S L 6 g m i 5 M 6 V O f J K r R J e i p 3 h C p U v t A J B I R / 3 U 6 n f h / L z C 9 o q H b C z r x H B M J F T / 7 1 B s p 1 O r 5 u n t C q b 0 k Y v y o L 0 / r q d k c o 0 5 b j F T y m 6 o A 1 g N + 0 u s N t L S 0 Q M 0 t b a m j S a w s e 8 h m d 9 D Y n d v U N 7 A z d b R 0 j C x p a d L D D 0 8 G n s 6 V Q y i q o j p + + E p j F I u T I C Y z E x W I L o q B n d G R y 1 f R S x D Q 6 f Q 0 6 5 x K 7 Z U P l U o t H k Q l o e K Z F I t F e T w S g q E 4 6 u K k T g 0 c G E + r Z X N 2 r k d U F O G x l S M W i 1 E i z o N 6 D w G C 2 N k Y F c 8 9 n Z g A M N Z 0 V j n n V Z O V 7 6 / Z E q 8 4 M Q E 1 t X U Y X I r z + K Q D T G z Z 4 6 b e / h 2 p I 6 U D 8 1 b F N 2 f k + S 5 H x W f z W l j F n C n 7 g 1 5 l 7 r v k V 9 M I c 7 Z d / D C i 8 c o T V G 2 d i V r a O m h 6 Y o y l 1 U r q a O m I 8 8 R 1 M 8 e r J P D g 1 W p N a i + J x z s 2 u f n e l g j V M 5 F J i K Q N q c F g Y E 6 8 K c X u F a w 1 c d J m e Y R g B J C 2 c j S b E 9 T X E C O D J p 3 U i k O A 5 x n O 4 F 3 P p E q N R k P r 6 + u C g E L B Y O o o k a O h k T R a r W B m 5 Q I M Y Y D n r 8 m w z Q Q F + M O 5 T 2 t j r m z D g + D 5 1 O O I U I A H v t J Q s y 7 Z 2 d P H a l W d 4 O b l A O e y W G 2 p v c o g F A o K 9 U S C i Z m Q y 7 e V w E B U T a Y Y q 8 c x G n L p t n D 7 U C h E 4 X A 4 t X f v A G n 6 T H 9 Q U W 2 v 4 8 k G a S S H j g l J q y 6 P m A A Q 8 T q I i k 8 V i 2 f O n 7 6 B H V T H j H X W O c m f S f 7 e n N M p i A n a S 3 A 9 Q A v z s z Q / 6 x T z A 8 e W 3 Y s s w Z Z o b m a a o t G o e G 9 h f o 6 C w f U t 3 1 l c m B f n g 7 q + t M Y q u + y x V d S G K h R 1 r F t r e W A P t E U E p 4 I 6 C B t r O y C k y 6 K L T G Y r S 4 X a 1 N H i g H N 4 l h a p o a k 5 d a R 8 w A a K s 8 p n M N a I / T g / h d d G j M J e A i F h I k q M d G R R x 0 y K a F 9 r Z E M a h J k g V U z o U G + r A Z h E P x 4 2 J n d S 2 N 0 U o X Z W C 7 c D o J F r s 3 o K M j M 2 8 J g 9 1 p 6 d u Y D 5 T E + O U 0 t r G 8 8 D S + p o 8 X C t q l n C x s V 8 8 A a 1 d J V / H 3 N X j m 2 a x r k B i W T n C Q P C x o P Y L m I C I F 0 a m 1 s p y p N X 4 l T F A t + L R C s r D e C M i U Y 3 J x v s p 2 d 6 Q 3 S c j f j L T r 2 w S y T Y a m I 0 y O r F r H e T F W q 0 u g y V 8 V 5 C L i P M i X k 6 D P U 1 U 3 A U B D y l 9 I m a D j C b C A / f k c 6 Q I K p c g H r c P 7 i z Z G K a W t b Q n U U N z f m 0 9 O Y d L Z 2 + 5 a M r M 3 p q s 0 Q z n C 7 3 h K A w r z F o 8 G r J h 0 L S t 4 N p B n g l A P E / N T 6 a 2 i s O 0 M m b W 9 p T e 5 U B x m A 9 s J b a S w K c F o T V V x 9 N H U k C H l F f U C U k l Z v t T w A S L s Z q S T X h v T u C 1 G F j u 4 J W W M L G q N 1 a v H R a W N X Q q T F D Q c S I M T w 7 a R B e 4 3 w o 1 W 7 C P L 2 z p K O J Z Z 2 w / c N x L Y V 1 L T T Y E C G L I S 4 I S 4 6 7 T l C 4 L d z b 5 L K W n M x x 3 5 3 T 0 9 v T e t Z H V b T K G 7 A S q P x l Q V J 1 9 w 0 I H b h Y Q M d 2 z c 2 k 9 i o D L U s Y q 7 0 + t b c V 9 t q 4 G B s 5 M D 6 w P y R H B R w S 2 n v o M l c C n t 6 u p i g N 9 r a J 8 S 4 W 5 5 k 4 b r K t + E R n m D Q F z P 8 n u s L U w i p Y u W r l C j N 2 J U A N P 8 P E j f 8 S M H e h j n f a Y 9 T A v y 3 X J I C 7 T l A 1 u j i 1 m K K 0 s z E i C G e e j T p 4 B u H T h z 0 V l l 1 g i R p a T m A i + 9 e 2 S o Z 8 A H c z G L f a B 5 X A U s q 4 T Q c e 2 P S K V n B E C a t s A M u Z b F R B Q o H o J O k O D x u + 7 + f v 3 W 3 A Z i 0 F I a a L v v q I s C M L g Z j c B m V i w l g U C q V P I l 4 2 z B p B K L b 1 X c T c Y P t D 3 X y H h Y G c 2 I C 7 P t q B i J o W 1 r R i g m D w H m s L k 7 0 m G R C G a D 3 H X G q d J w U M w D x q d E m A 6 x T O C Z / X m z q S H 4 K g 9 K y G V B h Q J b O h s S 7 p 2 Z M e W A d z 4 X 7 H J g E p 2 Y P w q p 2 f M N A 7 8 z o a 9 2 i E S l 3 H a s n d R q 7 7 y g Z w + l 5 w f b 7 v Y o A J r o R o 6 r Z h i 8 E L i O H C W P q Z e Q O w u 5 b W N O J z 0 h j P s V Y g 2 W 7 n e B y d K 5 o M p t 7 H z w C / i X k s q d 9 y 3 B M v H w C 3 u Y k f d h P b B 3 g t B T V v 8 S S a 4 R s 7 1 h 3 K 8 P F X E q P D t 6 h / x + 7 U X m 5 A 5 Y O q 2 N r e m T p S G a w H A l k 9 j 1 K c B R 5 R Q B o J i V 9 K B J V u G 4 B R w d c x x w w J 4 Q k E i N M + I o B A 7 L h b y 0 w t J l T J S i L g 9 1 N t X V 1 q r z B g o u N e c V t K 1 1 s M Z n 0 a m m S G k i 9 8 I w H z s I F V 6 Y m 0 r I d 0 Y J x O 9 I a F 2 / / 8 p F 6 M d T r u v j 6 Q A v T W G a + W h h b Y 2 G N O I a H D G h U D i r S V 7 U T f 4 K 7 U q / w A x 2 1 q r l z a k Q S 3 O 3 u w G P c v E R O A O S a f Z 3 A F R 8 J h O s u c F N J d g p k n B 2 y w P c 1 R a r N m T + 2 B g w N q 5 b X Z y t t h K 5 6 l 1 K v C I d 1 r P m J C u l M u e I N q u s k S u l B i A h B P y k d M A J w f I C Y Q E j z T C A u 0 m r d K 1 H t G U A C 4 E T g x J J I n 5 Y i A V M J x P H B J F O d z o Z a C 6 Y n x 1 K v 8 E B L K N Z f a q x w c j o b U q + I x 7 1 P R G M 9 b 6 P r O Z U 2 G L p 8 P k g O o p w A P W b G w V j h N S 8 L I Q l L y w D 7 M B u R E Z g O 0 I M S r k C / 5 e A c k T e q N A o D v 2 t g 0 w d x c X V e J W O F K U E X z L A z k T E D z 4 Y 9 9 9 j + k X t 8 z Y I B A W P D s I L e t j d W U O 0 t a G m G b a o z V k m U / C W 4 L N a d S m 0 6 / G c d R e n / r F q d 1 q D E m k 8 J 7 p W 8 e 5 u R I k 1 J 6 L 9 e G w K J v e Y l e O X W V u l o s 5 I 2 a y c K M q F B j H t C z + t J i Z W k G d b v C b H X F 4 x a J v 5 U G p E 4 r X / M M S y k H S 2 H J T A B 4 W G i O V T 2 o e 9 m A 0 Z l f 1 Q j H D V z 6 v W w P g R h g a + Z D h z 1 p O 8 F O x R y F s w I E C Q f S S k A j E p x b W F r d M x t K C c h A B u V j o O I J F Y 0 u a W h o Z p 1 H c o 7 2 t s O z t T W I V g 4 i k S g F 1 l Z Z x 9 D w w 6 8 l r T a 3 y I + z Y a J G r l Q F s e h y U W N z 8 d k X u H a f z 0 f v z P K 1 m x 3 U 2 r W D D n f H R R p Q M Z A e v G x e V g S z M 1 P U 1 t 6 V 2 q s M g i x I j Q q P C P Y i X O 0 L K b M B c w e O D Y l Y g G h c R c O L 2 i 1 5 h W A + S J d C x o 6 H C S K X F g T 1 7 r n + 4 B Y C B k D E I M 6 I U L k T P P 6 J 6 i I o U H w X c w J 7 T Y T F K 4 6 o 6 L W b Y b p 5 6 X X a M d h H n f Y I G V O p O o U g w E Y / 8 q / M Z j M P r p r 8 T E A 6 g 5 F q J U c A R g T I p 7 g D + G w h n 5 M B C Z r R c I i 0 z L 4 S r F 1 v / K 6 E A s 6 J c w j 3 O H 9 M o 9 F S T U 3 y / g O B d Y p o H f T O 2 2 f o 8 c f 2 U X t b k 5 C 4 a j 4 f x k h b A P F P s 6 o I O w r c G r Y X b A P E d M r N t U O O Y T G J u 5 j w p f w m p M T Z c Y P w 1 G E Y m 0 0 x 2 t E Y I X 0 a 4 c G D 6 A 2 o 6 I Z L v / H I C 4 W G r 8 v M U u l I Z / 5 M G R B l V R E U g N o j 7 8 I 0 7 W 4 O U 3 e b n c K R B P 3 v 7 7 1 J v / T B E 1 R v L z 5 B d R V 1 R 8 j s 1 m j I 6 1 0 h a 4 W T X P N B y n Y u J 4 6 F J F q k G q V P U k i q N W Y S k 5 N T 5 H Z 7 K M D E p 2 H 9 r b e 3 h z o 7 O 6 m m l g m L 7 x u J n n C s y D 2 C K y z 4 L 0 9 p K U Z b j 0 O V g n 1 R D m a m J 6 m 9 s z u 1 l x u Y 7 H C s d D s i L F W 2 G v g j L F V c r K I d 5 s m c r s 6 C M C 4 7 U U O m E R N + D 2 s 2 Y A q 5 g A y M 9 E B s L t T y b + J X e 1 j a Y V z y q d S C P 1 Y b Q c F G C H o X y L c 0 R r 7 F K W q v N 9 K 0 O 0 o n n n m O D v W Z U p 8 q H O F Q i O 0 l v Z g 0 6 y y t a m p K S 5 A t F d F o R N x T O U m s s J m w Z V N L Q T B w n G A D k Z 0 9 e 0 4 Q 2 t G j T 4 q U q 7 n Z O T K Z T e R w 2 E X 5 w h Q b 9 t d G l y n A 4 1 x r a 2 H b 0 E q G m s 1 y E h j u 8 t K R Y u F e X K D 6 x q b U X m 5 A V U t K R 5 X 4 X 5 P m U 4 B 9 r T S R 4 c i C f T 3 I E g n Z E n I g x p R e p / T O n E 7 Y T 8 U C d h N s o 4 G G T R U y F 6 q O o A A M 4 B M d 6 z T n D g j V R m 0 w U Z O j V g S A i w W q N M 0 W i 1 C X F l 1 z I l F 2 u w C j W F 4 Y C A R Q o s E E B e d D O Z i b n a b W t s L i Y B 6 P R x D g p U t X W P 0 K U X 9 / H x N a m M b G x s k f 4 s k b N Z G 2 x k r W x m 4 K B 9 d o c W q I u v a e o B q z n Q y G G j G J k P Q p T a B 0 2 y E f l p f d Z M + S V p W O t a C K T G x 7 F I M Q a 8 A X p g 1 0 t C t E e q Y R Z I 2 g 7 s 3 R 0 C C Y 1 7 h r n T w R e z J o y 7 q y n t U 2 2 D o 1 + k R R a W 2 4 / y d Y W l t q t h K s d L V + Z g I g X L m 3 s C o J C j j Q G q a m N M 5 T C h C r Q c 4 b J B R i N 1 C b 0 o O h p Q I u a x i k M H Y n m O v D K Y B c N j k g N f B 7 p e S 2 y Y F k 2 G L L 3 d f W 1 s T v w n Y L 8 + w a m V l n 9 X C S Q s Y e 0 r M K a j D W C u k W 9 P t o d u Q C q Z j p N P c c o j q L T T A g o J t t W m S 6 F w P n 1 A R 1 d P W k 9 i o P t A d A 6 p r Z E B P 3 h 9 o y A 9 v G g N + / x v d b J 8 b c y 8 R 6 c 1 4 v 6 s k K i T O l A 5 7 l P c 0 R k Z j s 9 m u o h Z k l p B + C 4 v b a h I j h Y R 9 J C F J N V N U S F D w 1 h 9 q T f R P K w Q p z S 4 v V L g Y e X B t 5 Z p W Q U h e n 2 c B l Y / r x z h B F m a h g C K N 6 F E F V O a B m Q r f O c E g U C Y 9 7 i e y O + p K Y g V z d U U d W K K 7 L t C N D w Q D 5 f R 6 a H 3 2 b L A 3 d V N / W R 8 Y a E + 1 u j V E H T 6 x i A M a F k o n t A B K p 6 3 l u m B M u m p 9 z k d l c R 0 G 2 H T u 6 u r O O M Z w t y G w o B f A 8 w 4 5 T A i Q 3 s i d g l + 1 i w k P o p z y 2 u Y 1 Y Y o 4 g T 5 Q t F T G 4 X j C j G S A q F O V B L S g X y I g + z C o H x D 3 E v l q V y C A m A f F b 5 f 9 e q Z n l N 2 Y 1 N O 9 j W 2 B t i A z e y 1 u I q d M W 3 a i 0 h b S y N 7 R R z / 7 n h Z 0 1 f v 0 k L S / O 0 r t O t s u E W 7 h w r P m 8 Q j O o N K T G N f U 6 L 9 u J F 2 h 8 Y p L O n b 9 E 0 z N z d P H i Z e H V V U I x j o h 0 5 F J 3 4 Q H E u Z F 3 i W y f q W V t 9 R I U U P 4 0 J L L Z W T r J k j U b G p t p x j k l V J 1 y U U i J A S p y i 3 H 1 Z 4 O 5 h O K 4 G z O s A i 2 O C q I J m X b x 7 E h K D d i o B 9 s i I u E W a q s E M J t a k 4 W a O n d R 5 + 4 T t O S 8 S e u L I 7 T s L 0 5 C Q Z I G W P W q F J A F A o 0 A I Y E 9 j W s 0 P j 5 O 3 d 1 d 9 M w z J + g n f / J F O n b s q H D C B G X 9 I + T I l k C r h P T 8 U d j F 2 Q B 3 f 2 9 9 l M d Q R Z 5 A c j J U N U F N l a D 3 p m O F D X T Y M X J 0 d H a L B h 6 I S 2 0 3 0 I 8 A s b B y g Q 5 J 2 A o B J P C d 0 T F R 7 H f 0 Q A / t b 4 u z q u c j W 9 t O I V n R k g x 2 B f L n n u 0 L U X / D V t U a E q q 1 2 U 7 H j x 2 h i d E h c s 7 M Z 5 2 s S g A D g x O m m O 8 o A V M b W Q z T y 2 o 6 3 B E W 1 b n h U I A l 0 5 Q I D V i t V r E h N l d X V y d U e i V I T M N e k 5 w H K O R U g o 6 p A b Z 7 o Y D y g Q R j p M 0 h E Q H S r K o J C l e M u F Q 5 M P B g K 9 k d a A s 2 X + G i Q S W g / k p b g b 4 P c B I U r q o m q L u z g + x 1 6 P B D o j P R 8 Q E t 1 f n f 5 d c 8 n r L z 4 H 3 E f 5 5 m I o M K i G p h e P i O d U f o U I + R 3 v f C 0 z Q 5 M U 5 v n L l M 8 5 6 Q k B b 4 d r 4 r g Y o 6 P z v N n y / t G c K T h / I I m z F O 3 Y 5 k m h E I x u N Z p v a 2 l o 0 A t w S z x Z R V 6 8 A 5 o J Z 5 g x r B Z A b r 4 W q P i c T W F m Y s k k N h H x M T E o 1 L M F M F M D Z V k c u X D W Z 9 i C y 8 J d g O g k Q x p g 1 i O j C g m H Q S N 0 d c R b y O 8 q A p 2 C B Q x 7 a 7 F R f i U P F 4 8 l p A 2 J g U 0 n 9 c K + w 6 S Y J i X / 5 + c t p u f s c 1 N 8 s T x y o + m w t Q f z R a z Y a n D t B p V c x E 6 k V c b m p y j A 1 4 k z i v V L u E x A q U M M A O h F 0 I N 3 M i o a Y m h 5 F a m x w 0 c n u I r o 0 s 0 F S g k R a C Z p F h M c M b u j A i f g R b A s Y / 3 O D I l M f 1 4 v c A u L Q j o S D p D Q Z x P B d w x + 5 U J y E r U n l k H 4 e D 5 9 y 5 C 3 T o 0 C G q x V y Q v b m w s M T P U i c k l h J a L H F q t 0 b 4 u n U 0 4 9 M K i d J i j d E 4 a 0 E g h F 5 7 V G S J I M c R n k 1 U T O M z x a K q J Z R G o x e T X s c P A g S V D k x A u E z R v B C q l c e 9 i K O 8 8 U A I V p o Q E w Y x n O T x T e C 7 i U R 5 0 q 8 Q g K A X 5 u d F 1 y R c I + q q Q G R L i y 4 R F w M T w L H V V S / 5 v M v i N Z J x F 1 3 z t L T g E t 2 N c A z f L b R R D A K r 6 J 6 a D k x m Z G y g a y r + h 8 S Y b Z Z a I K 4 C 9 / J r d 4 x 0 Z t x A b 4 4 Z a G x R R 9 c X 6 0 n b / a I I G k d D f l o P h k X m A O q I k M 1 w c t R I w 0 t a U d f W a N 7 s 1 g T g N + 0 O B 5 m t N h o f H W H i W k 6 9 k x 3 1 J o W s B H 5 e P t 8 a X 3 c t G Q 3 M B O U / w q i p M V I 4 D O a l / E z h m 5 q b m R K q L i r D + X R 0 a 1 4 n 8 v Q A K R a m 4 v 3 L M 3 p h H 5 W C q n W b A 9 3 M M Q a b N v V 7 5 / Q E k 4 q K G p t a x I S E 2 q b m E d H r j Y L T Z 4 M o F 2 d u L H f l g q A Q 9 I 3 G I m S 3 O S q i l i k B 3 V 0 x w L m u r x C g G B F E k O 8 8 K D P B + O S T B B I w D p j k i 9 E m m v T w u T G j U k A m N W w X Z H m / O 6 e i G R c T / M Q N c e 6 2 w c O i i x B e S 4 m l I D J k W e T 6 a f w e 4 l S N z S 1 C Q i 4 z Q S O M E Q 6 t i 1 Z v S g D T 8 f v 9 9 P r r b 9 K J E 0 9 R f b 1 j y / 3 h n P P M t M 6 d P U / v e / G 9 I n d T A v g q 2 k X D M Q M H g h y o y I V b H D m B J p a q 8 C q D i Z S D 8 p 7 y X U Z H Z 4 / I E Y P q 0 N b R J Q x f I 3 O s f J P M z Z I r P S 6 S 5 J z 1 5 H A 0 s n T Y P u c E A o 3 I V i g X q O y d Z A 6 f D y A m e Q P N f M B k B G f 3 O q + R K h Y g n X + U V P G k J I Q X E E O L 9 t l H e 2 P 0 / A E r d e 4 + T r a m b p o Z u U Q h / p 5 E T A C M 8 x t z u R k T x h 1 B X 6 i j e C a N L U x M f J 5 Z 5 z S r q v 6 M b X V 1 j a a n p + k H f / 9 S K r 6 V G Z j H P r y 5 S D F b X w + x J I 8 J Q r r B E u g k S 1 u 0 X 0 N B a 7 r k g P c P q i W I C f m E p c a q 5 L i v J F Q p g I S Y m Z k W n r 1 s 8 P m 8 I r q e n i u 3 s D B H F o u N 5 m e c Q n V E P w q 8 b m h p o T V f s s 0 v J g e a K J q Y K + K B L i 8 t U X t 3 j / g c H r S V H z T S e U p t s i k H V F s w g V w A 1 y 9 G G j I 9 i c m E r A P X m p Z 0 6 x M U r e k R y c l t 1 k y v 2 R u j B l r l i T 5 6 + R X q f + x F s l n q R I a I V D 4 B P D 8 Q 3 F C l c g F x I 6 f T S U N D I 8 K O 1 P C X k K m O s Z Z s O 4 w h 1 P q e z j Y a 2 L l b 2 E j p B A X g v t 1 u N 5 0 + f Z b U n e 8 l k 6 V e E B A I Z g / f C 1 q x p Q N q 3 d C C V r Q u A w F W A g 8 8 Q S H 9 B i 5 V p Y c g A V w a R N H V 0 7 e x H 2 b 7 Y o n V k X a W h O V g l Y k V H q 9 K J O X C o Q D p n A u Q h u j q l I / w J K C k P M 4 T a 2 y Z Z 1 5 w m W I 6 h 0 i 3 Q d q N E l 6 / Y x A 2 1 M Q 7 p 1 j t O 0 J 1 Z p t Q 8 9 A h C J k C 3 Y 6 o k G x K r Z k l Y H y h F V y 7 d k M Q z r 5 9 e z Y I C D m H c L f L 4 2 6 z r O p 3 9 Q 5 k a B n p C D E x v n L y P A U t + 8 h W 3 y p S 1 0 B M 8 l w 7 A N J q z p d s w V B p F M 7 K 7 g E 0 b D y W C / T T y 0 V M A N 6 H p J k c G x G e J D h A 1 p m g t D I v W a m A 5 J P y z M q F b z V / p y Y 4 I y A p I T 0 x c f M B 3 i 8 Q Q Y z t C E 0 w 2 e O i Q Y G b S 4 B X D 3 E m n c 5 A 4 f V k 8 B a Z I k c 6 Q v R c X 1 C s y J G L m J B T 6 F r w 0 C u v n a b G x k Z 6 / P F D r A V Y B N P D Z r V Y q Y E 1 A W l f x 1 p D T 9 8 g L c 5 n D 3 E g z o Q + j 6 / f V t P o D G r e 6 o T D Z H / L V m J C 2 t L V G T 1 d 4 v / b Q U x A V R N U J b o e d b P U g T q Q D 1 C T w A U h S e C a h s u 3 0 E B q L o A w K 2 F D A a a 6 w s r K T S a z m P R T E 3 f y E p V O n R A d h 0 A q k b p + 4 T 6 H 6 1 g J s E U c t Y j b q E l f Z 6 N I K M D k l a C L n / f S 3 3 3 Y Q 3 / L 2 0 u / 4 q Z 4 Z O v 3 Y W c h r h T m 7 Y 1 b E f r W D 8 7 Q U 0 c f p 7 6 + H r a B t z I b O C A i q f H C u P m 8 K 4 J B 6 F l t T g d a p b 3 F 6 u r p M Y P w N o Y i M V K p k + o i 7 k H O R y E 9 I Z n k v Q 6 3 A 9 V N U D m W x S k U c D f D T V 0 I 0 i W Z o 7 7 0 J i o b K E B K F I p Q u P D M A 8 T d u n s H h b s + H 1 G N s r q m i v N s j 4 e F Z 0 8 J 6 A y E U n N k V 5 / o C 1 O N 2 S E I K n I z Q O 6 b m 4 w n x r T w 4 0 / 5 a G 4 l R j c m A v T j d 9 b p l X d C 9 M P r v N 0 I k X N y h O o 7 9 r A U a l C M A Y L 5 S Q s o a J g 4 p L o q 2 K I S Y O + g s 9 H o U l L N l H I N Y Y c Z T X b h s Q 1 G 1 C L L A p 9 F 0 0 v Y i Z V 7 E t l R 1 Y F d 9 I w r x L j N h X g i L t S g f G q f E t B E p d x m I y h / h 0 e r l N 9 P x y p z a y y v o l a r R M w K s S o T q 0 u w / 1 B 3 h Z + A t w z Z I Q u s I s G J g b A C v K G 5 f n + C 7 S d I E N I Y R a s s q 0 L d G X o v I N C 5 v y 2 5 A o j T H a H l J R c F v h 8 k Q 3 C r 9 A i x W X 7 T N k r D w z f 5 M w u 0 s j h D g V U P r a 0 s i E X K G j v 6 a E c r v H W p L 8 i A 6 0 Q 4 A 6 r y 1 M T Y h i 2 I Y D V y I k E c F 6 c M G Y 1 V h F 2 2 v E h a v Z H M t k b h c M B y N + O s C p Z S u l E q q t o p g e b z 5 U 5 D n 2 + F d X H z h t F b D L A m E N z z 5 a C S T o n t w q v D R l L F 1 i i h A e E R v T C o P O 7 R 9 e R U U b P m c P L 8 E L n D Z u o Z a a D p l 9 I k J w / 1 / A e v 0 u O H 9 p M R R Y s 6 V h E 1 O l Y X s W J j n O 2 i 7 M 8 C E g r r M m H B P A T k 2 9 q 6 6 M Z f r d P U q S B 1 v K + W l g 5 n b 2 G w 5 l s W X l 2 z 1 Q H K T B 2 9 u 6 h a g k L j k N 3 N 5 X n 4 A H n F b r F I u n K L J 0 Q 5 E D T F I l 7 I c l 9 0 z f J E 6 e L 9 R Q q H w t T e 1 U P O q T G W g h Y x g e E M 6 R 3 Y S d M T o z x r N d T a 1 s 7 q a k y o R r D x R k e G q L + I B p 0 A E n P x g H M R t C A o V v d E B w W 1 g Z 7 p C 2 3 J 0 B 7 7 U Y i u f H 1 r b E v 3 q x f p x I k n y W G z 0 X f + s Y d F x O Y E H v h 5 N e k O 4 x 4 j t H / f L t Y y i l M z J B U 1 H o n T 9 3 5 x q y N G t 9 t I t R / N 3 v c P V 3 E v J 3 T V E l R / Q 1 S 0 g i o X x c Z l 5 K i E h I I b G H l 8 p R A m 4 i / w 1 k F l A 7 d e 9 w d o x + 6 9 q X c L A + 5 f F F l a r M K c g 4 E v X V O c + d X y S J Q u z x l J 2 8 l T U a 0 T n F 1 O U O G 1 B H 3 / n 2 S m C 9 U N h O n 5 3 7 d R Q l 3 D q l W C R l / 2 0 e R o n N b 2 z p P P P S V c 3 M 8 d 3 U U 7 u p v 4 l I V L C 3 R 4 G h 8 b E S u T 3 P r v M V o 8 n + k q t 3 6 p l a 9 1 6 z l F 8 m w V z O S q J a i K V e y u s I Q y W 0 u a 0 F 6 W b u V 2 Q U W m B A L G l X C d Q 4 I h e z 1 f k r A S h o f e T W a X s G 2 C s p X l W x q 6 + E e y 3 E C e k P b / y O c 1 2 E U P O s l 2 / e b H x 0 j t z l S z D D Y V P f k 1 G 5 0 f D Z P P M 0 8 r c 3 c o E Y u S o 6 2 P 7 G Y D H d 3 T S j a T p m h m h v x C d H j C m H 3 3 F 5 Y z P I a A 5 Y u t p C q k G O 0 e o G q d E o h w 6 8 N z I j k U x O B x u 4 X X Z 8 2 / y n a J T 6 g w S 4 s L g q O B 6 y I h F O p R l L k v 2 o V h A s M o 9 6 + u i h w 4 q H 5 4 S D D m E e z F x E I + I N Q R L x 9 D r h x i H v g d x J 9 w D K k u 5 S w h C e D 6 M a l A C O U C 9 4 m E W a i w x Q J r B G t 1 B r 4 3 j R i b N z 7 j J z j 2 5 F D Z T b T z 0 N Y y / o A 3 S N 6 h T H V Z t 1 N N d 0 x + m r r 5 l o j 7 N H b t p u 5 2 O x 3 a 1 U b 9 j S q K R f w U 5 m e B a b / M Y 6 / T G 4 T 6 C 2 K G F 8 + d 8 j 6 m J / G i 0 h e e S T y r u X M J C q f x e 5 V B R b X v N b F a V 5 0 E V d V O i S O d w V Q K P 0 o J 0 g Z W d g y L D K e v j C F / H x o H X m 4 9 h t f x l J 2 U n D D S + 9 J / q H y F 9 p f L h m T 2 c / l N W i S s r f n I x D Z X s Y D q h 1 U x k C K F J H t h 9 6 T B 8 X y M B n / G T 8 2 t 7 S L J F s R X a 7 D S j z 6 W l u X O t z L 7 j 9 4 m r b 6 W m n v 2 U 1 e r l X Y 2 M 3 e O Y d W N p K 0 m j b O E z L F P v p 4 c H 6 W e v n 4 c F f s T o 8 P U 3 T c o P u N f i N H L v 7 H V h u r 9 W r P I 3 / W F 1 E W X 5 t 8 N V O Y p b x N c v m S 3 I g D / 5 Z v 8 G G w N + X v Y 5 O / j Y W U e S x I Z X M / Y n / b q x N q 2 8 s 9 V o u k 9 0 o B w f Z U C n B l S 8 8 x C A K 8 X P g 9 p X W d K t j J T s f S v b c p 8 9 D 2 7 L C J j B D E s p F y B s D w r 8 / Q z f 2 0 n x 0 C S 6 T g G t d T 6 h 3 Y a e P w n 6 N h T J + i n D 1 v o S H e y 3 3 c w t F m Z L I 2 z t M m P y V 9 j I f C g P 0 J / 9 5 F l + v a H P D T 8 j c 1 c v b o m D T 3 9 Z y G + 2 D h Z n q q l D 3 3 b Q X Z T g t w B T V U S E 1 D V E g p V p O k N C 5 V Q q j c O X H t h b o Z a W L r h V 9 6 4 Y x D O E K T P A F A p E Q e B d I n z b y D 7 A J w V 3 4 N K g t 8 F M A F w D N e A Y 3 j U K C N H 1 D + 0 H u A J r B E q K j 4 D K s Z 5 p E l T C n C e Q i U e H B A o k W h q a U s d S S I a S t D f / r K b T 5 Y 8 T / t x P R 3 7 d G b v Q P f S A t U 3 Z D a t h A N g i 1 + A 9 6 d v u X i 8 G q i u k e + v w M c B L + T f / 3 I a g + B L q v + j N u E Y c d R E R V H g / Y K q l l B p j p y s m I K b u Q R g U t s b G p O v e U M r K N T O S C U J V p t N J G p C r 1 / z r / F E j t E 7 1 9 4 W K T E g L N h H m L B Q H Z P H 4 u R b C N L 4 q T V y X Y 0 w M Y V E c a Q E 4 b X j z 5 X b Y 2 L B V f g 6 w b D d J M k k h 5 Z t k Z / 7 V g N 9 8 G / s 9 N z X I / T E J 5 W d J t k K 9 u T P B p I e K u S F f 6 u j H 3 7 C K 1 6 v z S t / L x 1 z t x T y E 3 n 8 9 9 i C V F 8 b u 6 + I C a h a g o K X T 5 8 j y V I O e P F K A Y j C z U a + B L T 0 P d 4 T 2 v B w o X 0 y E j S R 4 Y 2 e 6 L C 1 k K g J h w a I s Y b / I 3 q P 4 z g W X F L R y d 8 M 0 7 U / i 9 P p z 6 / S y x 9 l g t I Z N j 6 P / 9 g g v c p B M L B O c 7 N O J u K w C I K K 1 6 G Q 6 C k O r y K k C t z s I H g k / C L O l Q 0 a X f I + s k l M 3 8 p K 6 l V 2 X P k L P 6 u W q Z 0 U L v 3 n w m q y s q 1 k f 3 3 R I N p y 3 W + o W o J C a g n W 2 i 0 E p R r 8 m E S 2 t D I H + a q B S s j V 2 O W 1 3 8 7 k t t f / R 6 Y 0 w u 9 C b Q N B S y o k g P / y 1 9 n e 7 + 7 t Z x X S K A K + y C h o 5 Q 1 E D w c K e p l D R U P b Z h C 6 t Y A y j m S u o / J Y d 3 Y n S 1 p y Y e Q t t B 7 Y C v c Q + n u k d n K g 5 7 H M p q O q W n 6 e h a o n V Y a q J S g s N H x x S l 9 Q 1 B s u 7 l K A y V p s / z g p E 1 o J y G F L x + y 5 z D 4 Q + N 1 Z l i b L 7 k V a 9 a 2 I 1 1 A Z X Z A 2 T p Y s 4 a A 4 h r i T h 6 U N X s d j U e F 1 R H g A o Q P P I j I R c m e x Q x J a C p D e q P D F N S k B b Q f y Y d c L S b V Z D s e O Z M c l i Q l I j E H 6 H 2 W 9 G j G n G T 7 / B / 6 n j T q f N p B K r y L d w R q y f K 4 l d Z b 7 D 1 X t l E D s 7 r m B z I W u 0 o H J q N S U J B / w Y O d n p q m t C N d 4 L g f I a 5 / 2 0 v L o V t v B 9 t 4 l e u + / 2 J H a S w K T K p u K V S h w D n l R Z D a 4 5 m f J Z n O I W F w 2 5 L o n 5 9 Q 4 d X T 1 p v a U g R q y l z 6 C + q v U A c b x r w X I Z D X R 2 J 0 h a m 5 p o 6 t f s F D A x Z K W b 3 v H r 4 S p 5 l C C N F G f c J F D w 0 D L s C s z 2 9 P X 4 2 6 i a i V U M Y A d U Q r w I J t Z X S o G N 2 9 c S b 3 K x A t f t p K 5 c 3 N i 2 v u 1 G c Q E g J D L B Q g S R J J N s k h o b m 6 l u S t h + v 6 v r t C F r / o p s J T 5 2 x i / b N e U r h K n Q 3 g y 2 V a D S / t n v + m g D / 4 f O / 2 D / 6 W j S C w s 6 s r 6 B 3 f T G 1 / 0 J o k J 4 M s d / i s 9 R Y d M o p 8 E n g F W I X w Q i A m o a o J C J e b U S g G G a Y k y F p M I F b 3 F I F 9 f v J / 4 U 6 u Y X D / H 2 w t f L i / L I h / A + Z X a q 8 k x + n K Y 3 v 5 y l M L e O E 2 f D t F L / 2 y F P M N b H Q F I Z c p G m K 7 Z G Z E x j 7 B B O u D w W F t d F R I Q U D M v 0 S C T o d b E d l 6 f u D Y Q n G 6 + X b w v x 8 R L I R E j g / v 9 7 G T x 2 k W 1 o u o l 1 K R H m 3 P V b 6 C L j X T Y H 6 V w / m L 7 j k v N G 3 N B a H M 5 L r l U J 4 o S 8 h H U x K u Z d t b b / 2 W r B w 7 q X r r K J 4 U C T M x A U B M 2 O + M U x D E z P S U a 1 O B 1 O 6 u C 6 D a U D j w H Z N j D 2 Y E 4 n q w z 2 Q Y s r Q b + X E K s o 1 x O M / 9 q Q 9 U T V I Q Z 4 6 0 F 3 R b 9 X A l N r W 0 i g F k M M P G L X d V i e n I s 9 a p 0 l N K a O B u Q a Z A L I V 8 m k w m y t J K A p W C k A L U c k 2 N j I n c S U h A M A M v F I J j d 1 t F J e q N B q I n Z 7 C 4 0 z 8 Q S Q g j y A v v + V e b 5 j 3 y i T k h G s y q / W / 5 + Q t U T F O B h g 3 X M k 3 v i Y 1 F q l E u P j Q w p T h A l g E i x 9 E o x 2 L X 3 Y O p V 6 Z C W 3 q w E k E i a C x 0 v Z D 7 i p z 6 7 W Y W M h F t H f S O P W V R I F u f k h C i f 6 G K V T S l e B t s N D i C s h K H k W J k a H 6 V G J n I 5 s e 1 4 p p H e 9 z U r 1 e / S k X 1 Q Q 0 9 / 3 U x B f T J J d z p Q g T Y D V Y S q 9 v K l Y 7 A h K j r 0 5 A P c 0 W Y L s q t z E y H s B q g l x a x / e + P q J d p / 6 E h q r z R I a U y V A L x 4 k C K 5 c P P / B u j W N 4 P C 1 t z z 7 2 d p 5 / 4 9 G 2 r n + J 3 b 1 N H d J x a i w z g U u j Y u A H c 7 g s I S M J 4 o x U c s L B f Q B w L 9 K T S q Z F 7 e g 4 Q H k q A A Z A 3 U N z S y W p G 9 U h U c G X 3 D E R w t F E M 3 r 9 O u P Q d S e 6 U B 0 q C U C m I l l L J a I C Y + p A v S q m A r l V K e j y V K k f K F o D L S m 9 D D o r m t U y T W 5 g M W q E a T F S w u 8 K C h q p u 0 p A M + h 2 Y L c / c C b F j U / 8 A x E O E J l 0 1 S Y W L B g x X l C Q 5 b A p N h 2 e M R 6 k p g b V X U T U E t Q S 2 V l L M H S J M Y t V W Y l F j p A p 9 B b R U 4 N D x f c H a g y Q t S a 2 A z + b x e 8 f 7 q q k / U X o l e 5 X w O f A / G P 1 R W 1 A v h G q C G I o X I w K r V i s c t C D 8 a D p P P 5 x P X g 8 J H d H O C T Y M F B 8 S 9 F g i c C 9 4 5 d A Z a 5 e s v t C G m H B 7 3 A u n 5 + y j r R 3 A Z T M t q c 2 S 1 q d J x d c b w Q B I T c F 9 J K A B L r h x q L 2 w V C g B F h C K H T k E N g a R A 5 g E m B g Y B E w L 2 F 9 Q h E A 9 s L B w T L m P Y D P y Z + T k n N b W 0 b 3 w G A D F g o i a P J d O F p H N B E m D D + 8 h 4 k A e R t 5 w 7 9 Z n 0 3 x b X w + 8 B W G t p 4 7 y 8 j x U H 4 R x I r w X L B w S E 8 R 0 Q J D J F R B Y 9 i J a J H w W V O I Z z w 1 Z C P i D i X X g v G o k y I f J 3 m B n U M M N A u h M W Y g B E a T 0 T v Y q 5 n V h G i D 8 P G 0 w a D z A K S D V x f 3 z 1 o 2 6 9 W B L n Q c N 9 x y Z E u 6 s i A G I B B 4 U b N x 0 g B N g A m F C Y q A D + Y 3 L L + 0 D g f U w E T D L Y G f L P Y M P r z W P q L e c S 3 0 u 9 j / Z e W I S M d 8 X S K r P O S Z 5 c K G S c F F I H n 5 P O K z 8 H f h f b l v P i O H 8 W k x T p O 2 A O y G p A X A 3 S z c l E g 6 x 2 Z I L g t 0 A Q W O 4 H C b V w g 6 M o E z 3 d s U Q N p K m e J Z + U J C u V o A O 4 P h A 3 J D 2 I B 8 R h N B p E 1 j z s T 6 R D o c U X m A H + Q / L i O F 7 j m l Z Z M m M V S b w P a Q u 7 a 5 2 v z 6 g u f 1 X H a s R 9 J 6 G A n U 2 o W S q O s v x r P p 6 I m / 0 Y x K T j C T i 4 E w Z 6 c q I W g n K c E p C W I H A l S F K h W H t m a W G O G p o K W 9 U e v w + 1 s t j O S e k A E U N t 7 B 3 Y s c F Q i g V k + 2 v D l W l R X U 2 4 L x X Z 2 w t a i m 6 G U g o C S h i g o s x O T 4 l 9 L C m 5 c / f + o o g J 2 H f w c O p V 8 V j 3 Z y 9 p g J 1 X i q P C v 1 b 4 0 j U g 5 u b W 4 l K t 5 I B 0 k l Z a H 2 B G h O s t h Z g A N L y s r y s s v H E / 4 b 6 1 D G / M 6 o X 7 t R h A / a p v Y k O a 1 Z X 5 2 R l h i x Q L F B i W C v T h y w a o V V C w i k V n n u R Y O c Z H b 5 N J o d i w E G C s s F A a 1 m c q x J O X C 1 h Z / b U R I 7 n 9 x T G z + w H 3 L U G 5 A 2 o a W S r + w c K z B t u p 1 K r Z c t Z 5 g r 2 R D T G 2 O 0 o h c H j 5 C v k e p I u e b S X Y M J K N A 7 t K e C X 5 N d 7 H f z A b q H T I I I f d A 1 U U H Y o w X v b 6 B v 6 t u C h e n G F 1 G T b S 9 M S Y s E 9 h m x W K O 2 6 s z f t g 4 r 7 2 X W J N 2 F I A D o s 8 t F L U l c b G 0 m t 1 J K e C E u A 4 g U u 8 W C S d E 6 m d H I A 3 0 O F o S K p p / A e n A + 4 f T g z x m j + T P I Y p k R C O B O G g 4 M / D i Q H b D u + P 3 H q H m l v a x f j h P U h I p B g h D o W + 6 y C + b N n / a 2 F m Z F H + b e h 7 D y j u a 4 K K J l R C f X C t F d 8 F B 5 J q o o A l N t O B F d R L B d Y E z g Z I A 3 B 7 S I p i k F z n N v 9 j h A s b R A E 7 E q + T p f s a k d U g E o S Z e P A f z A a e T K v N L q 4 F L n M s O Q P C x f t 9 g z v F t a Y D N V N N L a 0 i m F 7 P t h o k n P x e U M 5 + b k J P b 4 0 b x J q 9 D y r u 6 z v D e k P v z u v Y n t L R 6 X G 9 W N 4 E J R + F w m I r P C A q o b t 3 I P W q e C w u z K d e Z Q L c v 7 s v e W 5 4 H 5 F F j m B y P u T L 5 Q O g F j Y 1 Z 3 o C Q R h 1 s g W e 5 Q A h I Q a V D r j W s W Z T r h x I E C U S a 5 3 T k 2 I f J R r D i 0 m H S z W 0 S 9 5 O P D C s A i X z W I D r J B u 7 P i y s t Z b 7 1 s A 9 T X l y z p S Q y w 7 K h 6 b m 3 D l 3 A N Q s c H t I H l w j X N 0 o 4 L s z f E s 4 U p a W X D Q x d k f Y L F D X I B F y q a 6 w h 5 Q k C o D g K z J E s g F Z 4 0 r A u l n o / p p L m k I S k r l X L I i G t Z k e F t y X c a h 8 S K 7 C F 6 d 9 L V G x o L I S Q B j N r W 3 C D i g G Q + 9 e K z n j 3 D k 9 T h 2 d u c v J S w H y E R t Z A i k R V n L S I 3 c v k 8 H g P W z w f i o h X 5 7 g 2 J 3 b Q m I r 2 Y a z r I o j X + 9 h w w M j o e R A S X W A 9 X S s p Y p 6 K i W g c X 4 y m a g 4 l B M U j W W 7 m D K B X E F 4 2 p D f h 6 Y v U l Y I / k P d w 3 E l w I O X y 0 O Y T 5 3 s 7 R s U n r 5 0 L P k 1 d C e l 4 j 1 s E B L K o F P R Y z 3 V H b W + 6 Q y x K l d c N B c 5 c X t t 8 x t L s 0 D 1 k d Q U Z E o 0 N T Z R b V 3 u F e L T U U 6 m R C X L N u Q A U U i 5 c y C u B B s q U L m Q u I r 3 Y A 8 p S S G 0 Z 4 b z I Z u E g s 0 H D x 7 s u 2 x A v 3 S s k i g c G w w 0 C T 0 z z r 9 d p a 2 S t x u C o G r 0 K n p h 3 2 Z d S z X i 3 M g 6 u V e L 4 / B o x x V e u E H m x J L w V G n 4 w Y u i O S a q B d c i 2 W x W 5 r I 9 Y h V y Z E 7 k c m t L m J 2 Z o r b 2 0 t a M m h y / U 5 Z T I x t Q E 9 X Y 1 K J I G C C o 5 E J v m Q m 0 s K / y B W m R v 5 e r r g x M y r v i E Y S 3 s q 4 S q 6 x j O c 6 H F Q 8 0 Q Q F Y 3 g b Z 6 f V 1 m 6 2 7 s E Z t I B C k 1 d V V u n V r i L x e H 3 V 3 d / H W m e w U q 0 + u G K g E 1 6 x T d E p C C o 7 c K I f 6 Z L b a R N k H 7 A 6 8 h 9 I O u 8 M h 8 u d g w + B a Y O t U G k i s t b C k U Z K 0 y A B H g q t S m z X U j A n V N 4 u E R u A X H r 1 8 i 3 c j U H x x n K V + Q t l j + D D h g S c o o N U c o 7 2 t W x d v u + z U 0 d 7 m M C 3 7 4 1 S r 9 p P L t U C j o 2 P C e 9 b X 1 0 u t r S 1 i o m G D 5 M J / E B k q X P t 3 7 K a L F y 6 R 2 7 2 5 J A z s l L 3 7 9 v J 3 e 0 S 5 C A C i g l R E d g F Q i A Q s B Z A S W G a 0 v m F r 4 i 1 + H 0 W A 6 N 2 n 5 J Q A s e S q p Y I E Q w 1 X P j V 1 c U 1 N 1 2 Y f j D Z g 5 e K h I C g U J B 7 u C G 1 Z 3 R z r y k r o s M Z o s D E s u s K i q H B 1 F R s K D P 1 s a w W E Z A k x o a E e S K d H g L N W S L U X X 3 x B S D M A k 3 r o 9 r B Y O u b g w Q N k z h L f 2 R a A c C b H m H C w z t I m Q O R g A t m a g M J G Q s J s N g m F p X j A E H J V P Q O n x g w P V O e i c p B B U B D z 3 p U V 5 n Z J M e / 1 e s W k g Y 2 R j v P n z t L h I 0 9 s G K 2 X L 7 9 N u 3 b t p s t v X 6 K n n 3 l W H K s U y i E o w F 4 T p 8 O d m 4 H S c 5 M G s U S / h C 5 7 l H Y 0 J j 1 W k i o n j H 3 e Q C w x O D R 4 k x w b + I / M A / Q Y l x A I r N P U 1 B R v 0 / T k k 0 f I a t 1 c 6 2 i 7 g e s E 8 c h / D 2 v r I p 1 J 9 H k w m c U a v T q D n k z 8 G p i b w W r r 7 a K G C W U t i D v h P a i q U O P g s E G O I f p z Z A M y V N 5 k g k o N 2 U O P D D 1 g + P Z t e s + z J / h h J P u F / / y H f o Z + 9 M O X x e t 0 f O c 7 3 6 J 1 W W D w B / / v + 4 I Y 9 + w p b m H l u w E s P i D n o q q 0 9 E z 5 v M e k x A Z G A X s I z M T E k w t S B 0 R i s 9 n I w b a R n J i A 2 t o a o S 7 u 3 D l I 5 8 5 f p J U C V q 4 o G r E Q a a d P k m b + P O 9 s 3 o N U o C g H e g g i s w G L B 8 A L Z 6 + v J / R I l 4 A 4 H L 4 T D K 2 z q h t i a c W f 4 3 t F r z 2 8 h u q K I k Q E l h G 3 Q 7 w L z A T u e D A U 2 G C r g c I W B X h Y k C G h b r 7 7 L n 3 t T 7 5 C B w 8 d o q P H j t P X v v o V + u D P f o i + / a 1 v 0 o E D B 2 h h w S U y r q 0 W K 7 3 6 6 i v 0 z z / x m / T j V 3 / E + n a U D X A 7 / d Z v / R v 6 0 h c / L y R d S 0 s r D Q 8 P 0 7 H j x 2 l u b p Z O v v Y a f e e 7 f 0 e t b f k z B t J R r o Q C u m w s h Z q S E + q K U y 8 y 1 i X o N A l 6 p i / M 6 m H 5 s 0 N k Y U / N U C A Y o J 0 7 d h R t O 7 3 9 5 3 6 a O R e m 5 o N a e u J f m 9 m G S R 5 X + y Z J f / 0 b y R 0 B J o a n v y h e I Q y Q q 9 s Q J v 2 i X 0 3 r S 3 e o m 2 0 q 7 K N H B Z Y I B V G B Q E I x D X m D K r I Y E m T i L R t g W + E E S 1 i M r a m T T o 0 / k l A S F F 1 Z O 3 f u p P H x M f r u t 7 9 F 7 / / A B 2 h y Y p y O H D l C n / 2 9 z w l C w a L R n / n s 7 9 H j h w / T + f N n h c 0 B r x f U D g k W 5 u S f / N R v U 0 d n B 0 u 9 I f r s 7 3 6 O 3 v / + D 6 T e v T d w e r U U T k m p / a 1 h n k j i p Q B U l + m V y j g N k H 1 h t V l o 6 N Z t o T 5 J E F 4 z H j u o 0 c u s A X g 8 H n F M j r / 9 R Q 9 N / D h E E X + C n G 9 F 6 H s f 3 n R 8 b C U m I E G 6 o b / m y Z w Q E i o X M N 8 h o d u 7 + m j C o 6 W T o 0 a 6 6 G q i k 3 d q R G 3 S 6 6 O 1 I k X o 5 r x e q M N X n O h P n h y g F Z b u p 0 V s S e w m E 2 j Z D B D L 6 B S 4 h t f D A m X f M O P F F 3 9 S D B y 4 X n d P L 1 2 6 d I n + 4 I u / L 1 Y g B 0 f 7 w y 9 9 g a 5 f u 0 Z H j x 5 n V c h E T 5 0 4 I R p 3 K M F u d w i p 9 c M s q u P d A h 7 9 F B M N n G 5 I T 3 p C Z l M B a P t c K d S y F H e w x J 6 Y m K Q 1 f 3 K 5 G J 9 v l X 7 0 o 1 f p j T d O 0 a l T Z 1 j C n 6 T p a W e S 4 z P Q U D a a l g 8 L z h 9 c h p c w y 8 R d n a U J t 4 p W E k 1 0 j g n i 8 r S e x t 1 a k Y U v T x S G Y w Z L n W r 5 i U M a 5 5 P E K 0 G N q I z G h o y T Y E Q l 8 v K U K q W t b J 8 + Q h J 3 x c s H 6 Y U J 9 t n f + T R 9 6 l O f 2 X B 4 F I N K q H w S d E x M 8 P p B r f E y 9 3 2 b 1 T 8 p C 3 p 3 U 4 T a U 2 v s l g M Q E D y G w 7 d H a M 7 l o i O H H y O n c 0 Y E k 7 u 6 k o F h 2 J 8 g r A M H 9 l N H R z s l W I J 8 7 x c z 1 7 r 6 q W / Y q L Z R T Y Z z X y B V d G t h 5 K t t X x E 1 R k o w 6 R P U b I 5 T q y U p B X G P S A v y h 1 U 0 4 y 1 N G j f W x e h g + 9 Y Q B L I i 3 h x 9 e B J g c y G r h K o k Z m d m 6 E + + + p / o I x / 5 a E n E V G k g p Q 5 c F x M L 3 P V g + 6 b 6 N w P O X g G G C y k O J 8 a B g / u Z m B 6 n q 1 e v s / o X Y r u y R X h N s S F D 4 9 i x J + n G j X c E c W m Y s W H t 2 3 T U 1 C c f U + j o 7 1 J C u 6 k F T B m P Z S U m Y I 3 v b 2 J Z I 9 Q 1 b J A w Y y y 9 P D L b s V j A u e P k c 8 q h Z 4 k n L a P 6 s O O h i E N l g 5 H 1 / 6 f 7 k q t T u F Y 1 9 M 5 8 c l E C T J B n + L j c x i o X k N J w T q R n b y O Q / P b l K 9 T W 1 k p d n Z 2 C E N / 8 3 C q 5 h 6 N U v 0 N L R 3 6 r j m p T B A W s B l V 0 d V Z / T + M + N T x u J 1 L j J m G d h d a Z 8 e r O B 7 0 b e K j 5 C l S V 5 R S 3 b j b H R K 9 t A M c v y d T A S g A q r 1 I p B C T V Q H 8 f X b 1 y T Q S T g W d / 3 0 w / + z d 2 8 V 9 O T J A u 5 6 f u f R B V q + C I q H n 4 K j U U 8 V A T V I s 5 y s a 3 8 h D A t r r I k x c S Q f I M b h f s d j s N D v b T 6 N i 4 8 A K m A 1 J z z K M V B F U N 6 L R W V l N 4 k P D Q E t R j b D f 1 N 8 R E b E q y m Z 4 b C L G 6 l 3 w N o K k 9 1 q a C V 2 w 7 g Q B y T 0 + P y J s b G h r O c K V j h Y r Z E p 0 I 2 w F J q q f j P f 2 Z J f P w p j 5 M e G g J C m u 6 o t w A 7 m T J o I Y c g p d P D j S 1 v z 6 n 3 / b m 9 l A J k f H u d D r Z r t p 6 D U g + h d u 6 W j D H 9 q Y 8 K C 6 B + c E G L I Y 4 9 T i i o t g T D M m o f T h c 6 7 l n S X w r p 3 z Q c I M J 5 f V R A 1 1 m e 2 n M n W S l j W x L 1 e g 2 J R L U L U z o 2 6 7 t 7 y W H Z W H g C E F S K 9 z u A I i + m M Y z d w u o y E 2 / L D A n C T 5 m Q A g g A w g Q B 6 P q L e 8 / q F A m q I l X i V x X S P X m v y M a + m b q Y B J X r 1 6 h X / / 4 r 9 G F C 8 g l U 8 b E + D i d O / t W a q + 6 g e Y u c C P 7 2 J a S 1 v I 9 2 h 0 S Q V A 5 v P z + 6 T F D R V z q 2 Y B c w O P H j 9 P l y 1 d E O Q m y L E y 6 i E j K l Q i s W g C J j Q B y M V f 1 o H c 8 A s T 6 U D q N i n q b k m U I q v A q J c I B U r U 8 T q q J l 4 k 8 w 0 R t x 1 h u J 1 P 4 v / q V L 9 N X v v q n I j j 5 l / / 1 6 / T D l 3 4 g X M L / 7 S + / Q W 7 3 k i g r f + W V H 4 p M 7 I t M d N / 7 z r d F G t K X v v B 5 O n T o 8 Z L L G p y e K K 2 H t + + J B C J q c q 5 o R S a B v T Y u u C m y D e Q A 8 f X X R y v q T p c D L n N k p y A Z 9 + b N m z Q 8 P E J L S 2 6 K + J f I E z S S o a a 6 Q h u I S d m M c a r V b z 6 X a n G c 3 C t k E B S t z p D K 1 M Y E V E M U 8 h F Z u 4 n q 2 o k M S U I 4 d v w p + p e / + Q l R K n D m 9 J u s I 8 f I N T 9 P P / X T 7 6 f T p 0 7 R z I y T B g Y G 6 c L 5 c y K 3 7 1 O f / o w g p m e f e 1 5 8 / v h T J 8 R 5 i s V 2 E 5 Q E 2 A a Q T r A H 0 t c v Q n w K 6 k t 9 3 f a J K T g o L B Y z d X R 0 i C J H v I 6 T j t y h 2 q o j K A C B 5 R Y L 1 s F K J k d B a j 3 M y F T 5 j A 6 e v a e S r 3 f + P J O c k c j U m N x n f O + 7 3 6 b O z s 6 N f t j I + W t q b h b J k s 8 + 9 x 6 a n J w Q s R W U A F y 8 c E G U f j S y 1 E J 9 z U f / 6 a + l z l L d g H Z V y 3 Y U 0 m z k Q H x q c l l L Z y Y M I t t i u w B J h Z g V 3 O n N L a 0 U q N l B F v v m M 6 g m I H H 2 1 n y S i F g z f e i h m C m h W h m j h H e U 2 S U f s w 2 w h C p 8 I e P t w n Z k S m T D U z 0 h o c a g 2 c j p s e x N R 6 T P b S f m W e 1 E B k e 1 Y 3 d z W K j M S t 5 Q S P a H p Q u S o l M i Y e s j 6 n 6 R q P 2 p q i C m u 4 0 r M z q R V a 1 V J 8 Q S p N l w N 7 x v 6 I Z b T Z D I Q s N j I w H 2 5 i 3 X Z m g B 0 l 1 C r S 5 O + 9 L 6 e U h A z A + J y g 8 S F A n q Y c d 6 R E 1 v j B p p j S d I t z 2 a N b B 7 Y c p A i 2 v b O y M i W a T j v Y I 0 E n D Q S J B 7 7 z C h A r K Y G Z w 9 C E s o o c 2 K a l 9 0 r l U e 3 / s R j w g q C 2 B H n Z / S U 4 h V F S T K 7 m r O 5 L L 4 z P U 5 H U 2 l Z V 9 X E v i N + w n F m F G I U 0 G d j p f A N K q 1 s P E R Q e U A J j P a Y y 2 u a k R n J C V 7 C Z 8 Z X t R V t D h R D t g f j 5 A J 5 F d u t / 1 a C h Q J y n U t Q N N n V u n V T 0 7 T x M n M Z M 2 H C U m C 0 Y q A b h 3 b A w B s B H m a D T C y p N 0 W S S W 1 k a 4 2 S C l b 2 B C 7 w 3 a 3 M y G w J K y t J i 5 + u 1 q Q c S m R Q J y W R 4 P U e c J M v p k w X f x T F 4 V l 3 r V s m R I I + L 7 6 C p q 1 K B u g 9 z O g 9 q H 3 3 G J q T V j Y C E o u Y k i q h Q r b V L D n 7 j V Q N 4 Y a K M B k i I t 8 R 7 R k e 6 I z R M e 6 Q / T c Q J C e 6 + e N / x 9 o D Y v P 3 y 3 A b V 9 f G 6 s a F T D D b b 5 0 O 0 i m R i 0 Z H V o 6 + 8 f z w q 2 z 5 8 N 2 s n Y n a 3 l + + 9 O f p C 9 + 6 Y 9 E R B + Z E s P D t + n j H / 8 N + u V f + g X q 6 e m l 3 b t 3 0 9 5 9 + 0 Q v i m P H j t P 5 8 + f o z T d f p / e 8 5 w V y O q c F w X V 1 d d M b b 5 y k L / 3 B H 4 v z F I K 7 6 T Y v B 8 g D P N G 7 t f i u H N x h y S f l x N 0 L Q O j A a W C v S Y h V 2 + 9 g U b s U M 8 G 9 H u k K k U G B h y A j f Z g / i / K X u 4 E G v j a U 9 9 9 r Z G R K x I J x o f L Z + 4 0 s p U w U 8 k W p Y W c N a Q x J T i n P l P B 4 3 P S x j / 0 6 v f z y D 8 h o N N C R J 5 6 k 5 5 5 / g S 5 d v E A L L h d d v 3 6 N d H p + A N E Y X b p 0 g V y u e f r M 7 / y e a F P W 1 9 c v + t b t 2 L F T n D c f 7 l a m R L m A k Y 2 H a 6 g Q D c B 9 j 2 r i e w V k Q B x h a a T n + 7 n l S l Y 0 S 8 C 9 I p s E U h n S W 8 e E J 9 k 1 I D b Y n S A n s z E u k m W L B b 7 L U 1 N 4 W W O J 3 I Q J b 2 I 1 I O M q z B 1 6 8 s 9 H h K p 3 4 6 + W S F e j J r 1 5 8 4 H K M y W Q C f H 1 v / h z O n j w k H g P D S C d 0 9 M i S w K 9 I y 7 w + 1 K V K r q Q A l g F w 2 a 3 U W t r K 7 3 / A / 9 Q H H v Q M F V B i d J o i o t 8 u U o D 0 x O L 0 c l t I S D d D g I B o d Q F S 6 8 q T W m 8 D 1 s G k m i I V V 7 n i k a E G 5 B o P O N V U 2 9 9 l P p S W 7 E 5 k C B N x P q Q 7 u W o r f w Y b A c e 6 p 4 S 2 w m 4 2 i v l U E B D G d g K l U A d S x D Y G 0 2 m G F m Z o C z G z W v E u k 5 S x n 0 2 i J w 9 2 W 2 h H R m c A t k y I W B r o Q 0 2 A J V s l F V Y F G 7 m A q 5 v u 6 u k t w u V e U q P s A X o T 1 F J 7 5 y x Q g I P F c n H e 0 J 0 u C M s E o D l x I T g b D 5 i A u T E B M R Z F U s n J n m g d m l N t R H 4 h S q M 0 p j 3 D A R p s C G q G B K w 1 8 R I f x 8 H e h 8 R V I U B D o 4 m K l L X 1 U q g t y F S t k s a 7 m X Y O N m A T k q V g j x Q O 7 m s E x 7 S t 1 n K Q h U E I N G 6 H V E m 7 j A d b A t v K e h c X m e V M X z / T s t H B L U N 2 N E Y q W g f i j q e c P L e g a U g V 6 w G k i l b n 4 h K A M w F t V O u N b V w Z E j Q 8 h i h 2 e j O p o i Q X o A 8 D x A Q S 5 y m i 8 U q x i M b a h u A + q B 9 L Z W P x 0 0 v a + g 2 G / 6 l Y F d T l D p s y i 0 N C r G d 7 h Y g i e G e R y w r y E P o c s 3 x M T X V N 7 W y / R c X u Z P V c q 1 K E A Q F z m f U V e 9 F A q E o 1 m R K 7 d w H 6 G W V p h T P V i 6 A U f 9 4 p P h m k k b m + s d 7 Q 5 T N + X 7 T p S u 5 q x L a P a N D b S V h Y s I 5 x u o g J N P w 7 W H y r q 6 K 7 r s I 1 Q D w O r r 9 1 a l c C Y J K v X 6 E b Q D U G R G P q d C c Q 5 b G W Z Y o h T 4 0 E B O y G Z R U P k x Y F D O G W H C d G r u 3 X V 8 h m e R Z 6 8 h + 2 N c c o E u X L p P Z Z K I 9 e 3 d v E B Q + N 7 W c 9 N S g 5 F 7 + v W z A + N 8 N z b E 6 y f w B w u 0 F n e h C W 6 n m L r A x B l l 9 q 8 8 T l 0 G M C W s L H + 0 K K x I T W k D P O J 2 0 7 F k W t U z b B X m f w 2 y A v W m r i Y l Y k 8 R 3 0 I t w c i l G n m U P 2 e z W D W I C Q H x o U Y Y N H k M p h p Y N u H 8 E i C W g z m 2 7 8 E h C 3 S V A N e p r i A p v G 1 o + 5 5 s E h Q A B V a z l B M B N D 9 s N Z f u 1 T B / y S S P l V y a X D V V R J B z h i b p C V 6 6 9 Q 5 b e Z / n L 9 i 3 O g k o C h N J p i 1 O N j o m F f 2 J x T U v j b k 2 G h M X n k F 0 C Y s F 9 I f R Q p w n Q + T N v 0 B O H H y O P q p V m V r T i O B Z 5 E P f H n 0 X a k 7 y Z z o m e Z P x v P e V p v T a 7 u c 6 V g Z l R a J v t r 0 c E d Y + w K 7 V s T r m P V 1 q v K Z s X D 4 u 7 3 R q 6 L X 4 H 3 a m w U m H A H y C 9 w U C P P f Y Y v e t t z 5 v W U w l Y j U l v 3 r h H K z x + a I C Z D b g a S C 3 Y z V 7 3 P O 1 t T Z A r 1 r 5 x r w A q h u G e T 5 + 8 Y F w 4 A c 4 P Q l K q q s Z 3 5 Q W S I M 5 K M Z Q K 8 M l H K A V Q B Y d 5 K 7 f x P w g p G z G h p T N W l 1 x h a d T V 1 U n 7 9 u 2 l v X v 3 8 I R T 0 + D g A J l t D t p U s r Y X W G r 0 w p R e N A 3 N R U w A a A D B Y h V f p 8 X R Q s 5 w 2 x Z i A k A Q S p I A D h I s R o 5 u T O n E B A m J m F d 6 Q W M l p f M j g r p H w L P G E q R w W U M t k Y K e l Q Q a Z a J p J o g H i 2 w 3 N j a K z W a 3 k E 6 r 3 W K X V C t w j X C c V A J w S s D l j r G H B K z Q a b f g E U H d Y 8 B D h d j K u U m 9 K G T 0 V 5 C w 6 u r q 6 J l n T t B t V v m S P d O x 3 m i C H 7 p K V A G g Q c o 2 z K n 7 A l A H t 8 P r 9 4 i g q g h w B Z 9 l w n p 1 2 C h S d W C c Z w O 8 h j D O J Y M 7 H X C J Y 2 k c O C L 2 s J p 3 8 e J l Y U 9 h E s W Y i j V q D S 2 s a g p y O T 9 C 4 X j k l K h y o C 0 0 0 n P g v T O x Y a 9 m C T P m 3 t o Y B l n j W E u 3 0 x 7 d k D h o 4 X z 6 9 B m y W i 1 k M t U J V a 8 Z D U l 1 O r p 2 7 T p 5 1 8 J k a N p P S 3 4 V N d b b y F q T 2 P C W Q R V y 1 M S p 1 h A X N h 4 I 7 x E K w y O C e o D Q a m F p 1 B w R t t P 5 8 x f E I m 4 g J C x F K r d F / H 4 / + d f 8 d O X q N e r u H a A d A 9 3 i f U h E r O e U n g W O 4 7 d Z H U V 2 A i R c p W y a B x G P V L 4 H C J A w S C M C Q c 3 N z b F 0 s o q 2 2 C A o i Q j g N v e u e O n 0 m b d o / 7 6 9 1 N / b s e G c Q L W t n J j w W R B f P L R K A 5 Z l 6 t J N k t c 1 R o G 1 h 7 t x T 3 Y Q / X + k Q o A h 4 n M 9 W w 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 N a m e = " M o d e l i n g "   G u i d = " f 1 9 a 2 9 e b - e e 5 2 - 4 1 a 8 - a d 3 9 - c c 9 5 4 5 c 1 3 3 7 d "   R e v = " 3 "   R e v G u i d = " b 2 e 3 a a 5 1 - 0 9 1 2 - 4 f 2 3 - b e 6 8 - e 4 1 c e 4 9 b 5 b c 6 "   V i s i b l e = " t r u e "   I n s t O n l y = " f a l s e " & g t ; & l t ; G e o V i s   V i s i b l e = " t r u e "   L a y e r C o l o r S e t = " t r u e "   R e g i o n S h a d i n g M o d e S e t = " f a l s e "   R e g i o n S h a d i n g M o d e = " G l o b a l "   T T T e m p l a t e = " T w o C o l u m n "   V i s u a l T y p e = " P i e C h a r t "   N u l l s = " t r u e "   Z e r o s = " t r u e "   N e g a t i v e s = " f a l s e "   H e a t M a p B l e n d M o d e = " A d d "   V i s u a l S h a p e = " S q u a r e "   L a y e r S h a p e S e t = " f a l s e "   L a y e r S h a p e = " I n v e r t e d P y r a m i d "   H i d d e n M e a s u r e = " t r u e " & g t ; & l t ; L o c k e d V i e w S c a l e s & g t ; & l t ; L o c k e d V i e w S c a l e & g t ; N a N & l t ; / L o c k e d V i e w S c a l e & g t ; & l t ; L o c k e d V i e w S c a l e & g t ; N a N & l t ; / L o c k e d V i e w S c a l e & g t ; & l t ; L o c k e d V i e w S c a l e & g t ; N a N & l t ; / L o c k e d V i e w S c a l e & g t ; & l t ; L o c k e d V i e w S c a l e & g t ; N a N & l t ; / L o c k e d V i e w S c a l e & g t ; & l t ; / L o c k e d V i e w S c a l e s & g t ; & l t ; L a y e r C o l o r & g t ; & l t ; R & g t ; 0 . 6 7 9 2 7 6 0 4 9 & l t ; / R & g t ; & l t ; G & g t ; 0 . 4 6 5 4 6 0 0 6 2 & l t ; / G & g t ; & l t ; B & g t ; 0 . 8 3 9 6 3 8 & l t ; / B & g t ; & l t ; A & g t ; 1 & l t ; / A & g t ; & l t ; / L a y e r C o l o r & g t ; & l t ; C o l o r I n d i c e s & g t ; & l t ; C o l o r I n d e x & g t ; 1 9 & l t ; / C o l o r I n d e x & g t ; & l t ; C o l o r I n d e x & g t ; 2 0 & 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 D a t a T y p e = " D o u b l e "   M o d e l Q u e r y N a m e = " ' M o d e l i n g ' [ L a t i t u d e ] " & g t ; & l t ; T a b l e   M o d e l N a m e = " M o d e l i n g "   N a m e I n S o u r c e = " M o d e l i n g "   V i s i b l e = " t r u e "   L a s t R e f r e s h = " 0 0 0 1 - 0 1 - 0 1 T 0 0 : 0 0 : 0 0 "   / & g t ; & l t ; / G e o C o l u m n & g t ; & l t ; G e o C o l u m n   N a m e = " L o n g i t u d e "   V i s i b l e = " t r u e "   D a t a T y p e = " D o u b l e "   M o d e l Q u e r y N a m e = " ' M o d e l i n g ' [ L o n g i t u d e ] " & g t ; & l t ; T a b l e   M o d e l N a m e = " M o d e l i n g "   N a m e I n S o u r c e = " M o d e l i n g "   V i s i b l e = " t r u e "   L a s t R e f r e s h = " 0 0 0 1 - 0 1 - 0 1 T 0 0 : 0 0 : 0 0 "   / & g t ; & l t ; / G e o C o l u m n & g t ; & l t ; / G e o C o l u m n s & g t ; & l t ; O L o c   N a m e = " F a c i l i t y   C i t y "   V i s i b l e = " t r u e "   D a t a T y p e = " S t r i n g "   M o d e l Q u e r y N a m e = " ' M o d e l i n g ' [ F a c i l i t y   C i t y ] " & g t ; & l t ; T a b l e   M o d e l N a m e = " M o d e l i n g "   N a m e I n S o u r c e = " M o d e l i n g "   V i s i b l e = " t r u e "   L a s t R e f r e s h = " 0 0 0 1 - 0 1 - 0 1 T 0 0 : 0 0 : 0 0 "   / & g t ; & l t ; / O L o c & g t ; & l t ; O A D   N a m e = " F a c i l i t y   S t a t e   o r   P r o v i n c e "   V i s i b l e = " t r u e "   D a t a T y p e = " S t r i n g "   M o d e l Q u e r y N a m e = " ' M o d e l i n g ' [ F a c i l i t y   S t a t e   o r   P r o v i n c e ] " & g t ; & l t ; T a b l e   M o d e l N a m e = " M o d e l i n g "   N a m e I n S o u r c e = " M o d e l i n g "   V i s i b l e = " t r u e "   L a s t R e f r e s h = " 0 0 0 1 - 0 1 - 0 1 T 0 0 : 0 0 : 0 0 "   / & g t ; & l t ; / O A D & g t ; & l t ; O Z i p   N a m e = " F a c i l i t y   Z i p "   V i s i b l e = " t r u e "   D a t a T y p e = " S t r i n g "   M o d e l Q u e r y N a m e = " ' M o d e l i n g ' [ F a c i l i t y   Z i p ] " & g t ; & l t ; T a b l e   M o d e l N a m e = " M o d e l i n g "   N a m e I n S o u r c e = " M o d e l i n g "   V i s i b l e = " t r u e "   L a s t R e f r e s h = " 0 0 0 1 - 0 1 - 0 1 T 0 0 : 0 0 : 0 0 "   / & g t ; & l t ; / O Z i p & g t ; & l t ; O C o u n t r y   N a m e = " F a c i l i t y   C o u n t r y "   V i s i b l e = " t r u e "   D a t a T y p e = " S t r i n g "   M o d e l Q u e r y N a m e = " ' M o d e l i n g ' [ F a c i l i t y   C o u n t r y ] " & g t ; & l t ; T a b l e   M o d e l N a m e = " M o d e l i n g "   N a m e I n S o u r c e = " M o d e l i n g "   V i s i b l e = " t r u e "   L a s t R e f r e s h = " 0 0 0 1 - 0 1 - 0 1 T 0 0 : 0 0 : 0 0 "   / & g t ; & l t ; / O C o u n t r y & g t ; & l t ; L a t i t u d e   N a m e = " L a t i t u d e "   V i s i b l e = " t r u e "   D a t a T y p e = " D o u b l e "   M o d e l Q u e r y N a m e = " ' M o d e l i n g ' [ L a t i t u d e ] " & g t ; & l t ; T a b l e   M o d e l N a m e = " M o d e l i n g "   N a m e I n S o u r c e = " M o d e l i n g "   V i s i b l e = " t r u e "   L a s t R e f r e s h = " 0 0 0 1 - 0 1 - 0 1 T 0 0 : 0 0 : 0 0 "   / & g t ; & l t ; / L a t i t u d e & g t ; & l t ; L o n g i t u d e   N a m e = " L o n g i t u d e "   V i s i b l e = " t r u e "   D a t a T y p e = " D o u b l e "   M o d e l Q u e r y N a m e = " ' M o d e l i n g ' [ L o n g i t u d e ] " & g t ; & l t ; T a b l e   M o d e l N a m e = " M o d e l i n g "   N a m e I n S o u r c e = " M o d e l i n g "   V i s i b l e = " t r u e "   L a s t R e f r e s h = " 0 0 0 1 - 0 1 - 0 1 T 0 0 : 0 0 : 0 0 "   / & g t ; & l t ; / L o n g i t u d e & g t ; & l t ; I s X Y C o o r d s & g t ; f a l s e & l t ; / I s X Y C o o r d s & g t ; & l t ; / L a t L o n g & g t ; & l t ; M e a s u r e s & g t ; & l t ; M e a s u r e   N a m e = " P r o d u c t   T y p e "   V i s i b l e = " t r u e "   D a t a T y p e = " S t r i n g "   M o d e l Q u e r y N a m e = " ' M o d e l i n g ' [ P r o d u c t   T y p e ] " & g t ; & l t ; T a b l e   M o d e l N a m e = " M o d e l i n g "   N a m e I n S o u r c e = " M o d e l i n g "   V i s i b l e = " t r u e "   L a s t R e f r e s h = " 0 0 0 1 - 0 1 - 0 1 T 0 0 : 0 0 : 0 0 "   / & g t ; & l t ; / M e a s u r e & g t ; & l t ; / M e a s u r e s & g t ; & l t ; M e a s u r e A F s & g t ; & l t ; A g g r e g a t i o n F u n c t i o n & g t ; C o u n t & l t ; / A g g r e g a t i o n F u n c t i o n & g t ; & l t ; / M e a s u r e A F s & g t ; & l t ; C a t e g o r y   N a m e = " P r o d u c t   T y p e "   V i s i b l e = " t r u e "   D a t a T y p e = " S t r i n g "   M o d e l Q u e r y N a m e = " ' M o d e l i n g ' [ P r o d u c t   T y p e ] " & g t ; & l t ; T a b l e   M o d e l N a m e = " M o d e l i n g "   N a m e I n S o u r c e = " M o d e l i n g "   V i s i b l e = " t r u e "   L a s t R e f r e s h = " 0 0 0 1 - 0 1 - 0 1 T 0 0 : 0 0 : 0 0 "   / & g t ; & l t ; / C a t e g o r y & g t ; & l t ; C o l o r A F & g t ; N o n e & l t ; / C o l o r A F & g t ; & l t ; C h o s e n F i e l d s   / & g t ; & l t ; C h u n k B y & g t ; N o n e & l t ; / C h u n k B y & g t ; & l t ; C h o s e n G e o M a p p i n g s & g t ; & l t ; G e o M a p p i n g T y p e & g t ; S t a t e & l t ; / G e o M a p p i n g T y p e & g t ; & l t ; G e o M a p p i n g T y p e & g t ; Z i p & l t ; / G e o M a p p i n g T y p e & g t ; & l t ; G e o M a p p i n g T y p e & g t ; L a t i t u d e & l t ; / G e o M a p p i n g T y p e & g t ; & l t ; G e o M a p p i n g T y p e & g t ; L o n g i t u d e & l t ; / G e o M a p p i n g T y p e & g t ; & l t ; G e o M a p p i n g T y p e & g t ; C i t y & l t ; / G e o M a p p i n g T y p e & g t ; & l t ; G e o M a p p i n g T y p e & g t ; C o u n t r y & l t ; / G e o M a p p i n g T y p e & g t ; & l t ; / C h o s e n G e o M a p p i n g s & g t ; & l t ; F i l t e r & g t ; & l t ; F C s   / & g t ; & l t ; / F i l t e r & g t ; & l t ; / G e o F i e l d W e l l D e f i n i t i o n & g t ; & l t ; P r o p e r t i e s & g t ; & l t ; I n s t a n c e P r o p e r t y   I n s t a n c e I d = " L a t L a t V a l L o n L o n V a l A d d r A d d r V a l A d A d V a l A d 2 A d 2 V a l C o u n t r y C o u n t r y V a l L o c L o c V a l Z i p Z i p V a l F u l l A d d r F u l l A d d r V a l O l d O l d V a l C a t ' M o d e l i n g ' [ P r o d u c t   T y p e ] C a t V a l H a r d w a r e   a n d   S o f t w a r e   S y s t e m M s r M s r A F M s r V a l M s r C a l c F n A n y M e a s F A L S E A n y C a t V a l F A L S E # X C o o r d X C o o r d V a l Y C o o r d Y C o o r d V a l # # C u s t R e g C u s t R e g V a l C u s t R e g S r c C u s t R e g S r c V a l # " & g t ; & l t ; C o l o r S e t & g t ; t r u e & l t ; / C o l o r S e t & g t ; & l t ; C o l o r & g t ; & l t ; R & g t ; 1 & l t ; / R & g t ; & l t ; G & g t ; 0 & l t ; / G & g t ; & l t ; B & g t ; 0 & l t ; / B & g t ; & l t ; A & g t ; 1 & l t ; / A & g t ; & l t ; / C o l o r & g t ; & l t ; / I n s t a n c e P r o p e r t y & g t ; & l t ; / P r o p e r t i e s & g t ; & l t ; C h a r t V i s u a l i z a t i o n s   / & g t ; & l t ; T T s & g t ; & l t ; T T   A F = " N o n e " & g t ; & l t ; M e a s u r e   N a m e = " P r o d u c t   T y p e "   V i s i b l e = " t r u e "   D a t a T y p e = " S t r i n g "   M o d e l Q u e r y N a m e = " ' M o d e l i n g ' [ P r o d u c t   T y p e ] " & g t ; & l t ; T a b l e   M o d e l N a m e = " M o d e l i n g "   N a m e I n S o u r c e = " M o d e l i n g "   V i s i b l e = " t r u e "   L a s t R e f r e s h = " 0 0 0 1 - 0 1 - 0 1 T 0 0 : 0 0 : 0 0 "   / & g t ; & l t ; / M e a s u r e & g t ; & l t ; / T T & g t ; & l t ; T T   A F = " N o n e " & g t ; & l t ; M e a s u r e   N a m e = " C o m p a n y "   V i s i b l e = " t r u e "   D a t a T y p e = " S t r i n g "   M o d e l Q u e r y N a m e = " ' M o d e l i n g ' [ C o m p a n y ] " & g t ; & l t ; T a b l e   M o d e l N a m e = " M o d e l i n g "   N a m e I n S o u r c e = " M o d e l i n g "   V i s i b l e = " t r u e "   L a s t R e f r e s h = " 0 0 0 1 - 0 1 - 0 1 T 0 0 : 0 0 : 0 0 "   / & g t ; & l t ; / M e a s u r e & g t ; & l t ; / T T & g t ; & l t ; T T   A F = " N o n e " & g t ; & l t ; M e a s u r e   N a m e = " S t a t u s "   V i s i b l e = " t r u e "   D a t a T y p e = " S t r i n g "   M o d e l Q u e r y N a m e = " ' M o d e l i n g ' [ S t a t u s ] " & g t ; & l t ; T a b l e   M o d e l N a m e = " M o d e l i n g "   N a m e I n S o u r c e = " M o d e l i n g "   V i s i b l e = " t r u e "   L a s t R e f r e s h = " 0 0 0 1 - 0 1 - 0 1 T 0 0 : 0 0 : 0 0 "   / & g t ; & l t ; / M e a s u r e & g t ; & l t ; / T T & g t ; & l t ; T T   A F = " N o n e " & g t ; & l t ; M e a s u r e   N a m e = " P r o d u c t   T y p e "   V i s i b l e = " t r u e "   D a t a T y p e = " S t r i n g "   M o d e l Q u e r y N a m e = " ' M o d e l i n g ' [ P r o d u c t   T y p e ] " & g t ; & l t ; T a b l e   M o d e l N a m e = " M o d e l i n g "   N a m e I n S o u r c e = " M o d e l i n g "   V i s i b l e = " t r u e "   L a s t R e f r e s h = " 0 0 0 1 - 0 1 - 0 1 T 0 0 : 0 0 : 0 0 "   / & g t ; & l t ; / M e a s u r e & g t ; & l t ; / T T & g t ; & l t ; T T   A F = " N o n e " & g t ; & l t ; M e a s u r e   N a m e = " P r o d u c t "   V i s i b l e = " t r u e "   D a t a T y p e = " S t r i n g "   M o d e l Q u e r y N a m e = " ' M o d e l i n g ' [ P r o d u c t ] " & g t ; & l t ; T a b l e   M o d e l N a m e = " M o d e l i n g "   N a m e I n S o u r c e = " M o d e l i n g "   V i s i b l e = " t r u e "   L a s t R e f r e s h = " 0 0 0 1 - 0 1 - 0 1 T 0 0 : 0 0 : 0 0 "   / & g t ; & l t ; / M e a s u r e & g t ; & l t ; / T T & g t ; & l t ; / T T s & g t ; & l t ; O p a c i t y F a c t o r s & g t ; & l t ; O p a c i t y F a c t o r & g t ; 1 & l t ; / O p a c i t y F a c t o r & g t ; & l t ; O p a c i t y F a c t o r & g t ; 1 & l t ; / O p a c i t y F a c t o r & g t ; & l t ; O p a c i t y F a c t o r & g t ; 1 & l t ; / O p a c i t y F a c t o r & g t ; & l t ; O p a c i t y F a c t o r & g t ; 1 & l t ; / O p a c i t y F a c t o r & g t ; & l t ; / O p a c i t y F a c t o r s & g t ; & l t ; D a t a S c a l e s & g t ; & l t ; D a t a S c a l e & g t ; 1 & l t ; / D a t a S c a l e & g t ; & l t ; D a t a S c a l e & g t ; 0 . 5 & l t ; / D a t a S c a l e & g t ; & l t ; D a t a S c a l e & g t ; 1 & l t ; / D a t a S c a l e & g t ; & l t ; D a t a S c a l e & g t ; 0 & l t ; / D a t a S c a l e & g t ; & l t ; / D a t a S c a l e s & g t ; & l t ; D i m n S c a l e s & g t ; & l t ; D i m n S c a l e & g t ; 2 . 2 5 6 8 3 0 6 0 1 0 9 2 8 9 6 7 & l t ; / D i m n S c a l e & g t ; & l t ; D i m n S c a l e & g t ; 0 . 5 & l t ; / D i m n S c a l e & g t ; & l t ; D i m n S c a l e & g t ; 1 & l t ; / D i m n S c a l e & g t ; & l t ; D i m n S c a l e & g t ; 1 & l t ; / D i m n S c a l e & g t ; & l t ; / D i m n S c a l e s & g t ; & l t ; / G e o V i s & g t ; & l t ; / L a y e r D e f i n i t i o n & g t ; & l t ; / L a y e r D e f i n i t i o n s & g t ; & l t ; D e c o r a t o r s & g t ; & l t ; D e c o r a t o r & g t ; & l t ; X & g t ; - 4 & l t ; / X & g t ; & l t ; Y & g t ; 3 0 6 & l t ; / Y & g t ; & l t ; D i s t a n c e T o N e a r e s t C o r n e r X & g t ; - 4 & l t ; / D i s t a n c e T o N e a r e s t C o r n e r X & g t ; & l t ; D i s t a n c e T o N e a r e s t C o r n e r Y & g t ; 0 & l t ; / D i s t a n c e T o N e a r e s t C o r n e r Y & g t ; & l t ; Z O r d e r & g t ; 0 & l t ; / Z O r d e r & g t ; & l t ; W i d t h & g t ; 1 4 8 & l t ; / W i d t h & g t ; & l t ; H e i g h t & g t ; 1 2 9 & l t ; / H e i g h t & g t ; & l t ; A c t u a l W i d t h & g t ; 1 4 8 & l t ; / A c t u a l W i d t h & g t ; & l t ; A c t u a l H e i g h t & g t ; 1 2 9 & l t ; / A c t u a l H e i g h t & g t ; & l t ; I s V i s i b l e & g t ; t r u e & l t ; / I s V i s i b l e & g t ; & l t ; S e t F o c u s O n L o a d V i e w & g t ; f a l s e & l t ; / S e t F o c u s O n L o a d V i e w & g t ; & l t ; L e g e n d   D i s p l a y L e g e n d T i t l e = " t r u 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6 & 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2 & l t ; / M i n M a x F o n t S i z e & g t ; & l t ; S w a t c h S i z e & g t ; 1 6 & l t ; / S w a t c h S i z e & g t ; & l t ; G r a d i e n t S w a t c h S i z e & g t ; 1 2 & l t ; / G r a d i e n t S w a t c h S i z e & g t ; & l t ; L a y e r I d & g t ; f 1 9 a 2 9 e b - e e 5 2 - 4 1 a 8 - a d 3 9 - c c 9 5 4 5 c 1 3 3 7 d & l t ; / L a y e r I d & g t ; & l t ; R a w H e a t M a p M i n & g t ; 0 & l t ; / R a w H e a t M a p M i n & g t ; & l t ; R a w H e a t M a p M a x & g t ; 0 & l t ; / R a w H e a t M a p M a x & g t ; & l t ; M i n i m u m & g t ; 1 & l t ; / M i n i m u m & g t ; & l t ; M a x i m u m & g t ; 1 & l t ; / M a x i m u m & g t ; & l t ; / L e g e n d & g t ; & l t ; D o c k & g t ; B o t t o m L e f t & l t ; / D o c k & g t ; & l t ; / D e c o r a t o r & g t ; & l t ; / D e c o r a t o r s & g t ; & l t ; / S e r i a l i z e d L a y e r M a n a g e r & g t ; < / L a y e r s C o n t e n t > < / S c e n e > < S c e n e   N a m e = " D i s t r i b u t o r s "   C u s t o m M a p G u i d = " 0 0 0 0 0 0 0 0 - 0 0 0 0 - 0 0 0 0 - 0 0 0 0 - 0 0 0 0 0 0 0 0 0 0 0 0 "   C u s t o m M a p I d = " 0 0 0 0 0 0 0 0 - 0 0 0 0 - 0 0 0 0 - 0 0 0 0 - 0 0 0 0 0 0 0 0 0 0 0 0 "   S c e n e I d = " c 3 0 b 7 a e 8 - b d 1 8 - 4 f 4 5 - a 8 8 d - b 5 2 c 5 d e 8 6 f d d " > < T r a n s i t i o n > M o v e T o < / T r a n s i t i o n > < E f f e c t > S t a t i o n < / E f f e c t > < T h e m e > B i n g R o a d < / T h e m e > < T h e m e W i t h L a b e l > f a l s e < / T h e m e W i t h L a b e l > < F l a t M o d e E n a b l e d > t r u e < / F l a t M o d e E n a b l e d > < D u r a t i o n > 1 0 0 0 0 0 0 0 0 < / D u r a t i o n > < T r a n s i t i o n D u r a t i o n > 3 0 0 0 0 0 0 0 < / T r a n s i t i o n D u r a t i o n > < S p e e d > 0 . 5 < / S p e e d > < F r a m e > < C a m e r a > < L a t i t u d e > 3 6 . 0 1 0 1 5 2 1 7 8 5 7 1 5 1 6 < / L a t i t u d e > < L o n g i t u d e > - 9 6 . 7 4 1 5 5 < / L o n g i t u d e > < R o t a t i o n > 0 < / R o t a t i o n > < P i v o t A n g l e > 0 < / P i v o t A n g l e > < D i s t a n c e > 0 . 9 6 0 3 4 6 7 0 8 3 4 0 1 7 9 2 1 < / D i s t a n c e > < / C a m e r a > < I m a g e > i V B O R w 0 K G g o A A A A N S U h E U g A A A N Q A A A B 1 C A Y A A A A 2 n s 9 T A A A A A X N S R 0 I A r s 4 c 6 Q A A A A R n Q U 1 B A A C x j w v 8 Y Q U A A A A J c E h Z c w A A A 2 A A A A N g A b T C 1 p 0 A A D e P S U R B V H h e 7 Z 1 X k F x X e p j / m U 6 T c w 6 Y i E i C A M G 4 T F h y s z Z I K 9 f u S i 6 V X O X 0 I l f Z Z V e 5 S m 9 + U J V c f n W 5 / K B y W W s F y 6 v d l c j l 2 l p x C Y A g E Q g S I I h A A p i c c 4 6 d p n 2 + 0 3 1 n 7 v R 0 u N 1 9 e 6 Y H 3 K 9 q g A 4 T u m + f / / z 5 P 3 k / v b 4 c k h Q o d I f k 5 X Z v 5 F 6 Y r S 2 R C 7 0 F E g q F p N I T l H N H f J F n R I L q t z v y I n f S Z H D e K e 1 V g c i 9 v T z 4 7 K 6 c O H U 6 c s 8 6 w U B A H E 5 n 5 N 7 h Y m N j Q 6 5 + O i o P e o f l 1 I v f 1 Y 8 d U d f o a E 3 8 6 5 S r b K k F l J + f H 7 l 3 8 I w s O u X h 9 N 5 1 4 X K E p E 1 d 4 0 K H S F W J W v S K y Z V 8 6 Z 1 x S n A r v M h T F i i n e t / n u z d l 3 Z c n x U q 4 D O b W 8 u X K o 0 3 5 5 F f / Q 7 q e e E Z a y 3 c L X T q s r a 5 J w O c V T 2 G R F B Q W y M L c r F R W 1 0 S e z Z z Q V k j y 8 j O U d o X P 6 5 P l p Q U p L i m T w q L C y K O 7 U X s N / 0 p e X m p / b 2 V p U U r L K y L 3 d v A F H e I t P i Z 9 9 2 7 I 9 7 / / X W m t C M r A n E N 9 4 E F R b 0 t 9 + J F v j M F n k y 4 5 X u c X R 5 w 1 3 D P j E p + S y y c a / Z F H 7 G d 2 N V 9 K C 0 I y q 9 Z N Y H V K 2 p r t + 1 w z Y X b N I b f H X J F 7 Y U o 8 W / J c q y / u 9 Y K J Z Y f c V 9 c 1 Z Y E y O F k X U B + q S E f 1 z o 7 4 8 Y h L 7 n 5 y S 6 r q W + S 3 X 6 i M P J o Z C / N z U l l V r W 8 v L S 5 I e Y U 9 v 9 d u Z m e m p K a 2 P n L P P l a W l 6 S 0 r D x y b y 9 D I + N q o 5 m R 9 v Y 2 K S k p l f E l p / T M O t V i 3 Z J n j w Q l 1 n 6 x s J 4 v S 5 t 5 S u u r D z C K U f X z x a 6 g r P n z 5 c G U a 9 f P P 9 3 s k 8 q i 8 M 6 c K R + P u C U Q V J u y W q w r K 2 v y 0 j F 3 5 B n r L G 7 k S 5 F r S 7 / m T t M 6 j K Z X b R B d t X 5 J t p X d n X D J 1 M r O T u R 2 K m u s w 5 v U w m I D u z P u 1 p t D 2 n r 2 c 6 U S b z 2 c k o / 6 v N r U A 2 d + S B a n + u W V U + W y v G m P C l 9 Z X o 7 c E l n f W I / c y j 2 W l p Y i t + x l c 3 M z c i s 2 b a 1 N 0 t X V K f P z 8 / L j H / 9 Y b l 5 + U 1 Y f v S U P r r 0 l 7 1 y 4 I n 5 s 7 i g Q i m h h 4 r v m l a D N K M 1 x c 9 S j h Q l Y L M b X z d H U F 3 0 8 n m j w y 4 v K d S h 0 h a S z K j 1 r 5 l O 1 i B 9 M u 6 R / z q m E K / 6 q H 1 p w y N U B T 8 R K i A 1 P o T W h s S w o r x / d l N c 6 k w s T s O m c V Z s N p K 2 h Y H 1 l U R a m h 2 R h 9 D O p q G m Q y r o 2 e X T 3 q p x 6 6 X f l Z L M 7 4 a 5 h l U 3 l K x Q U F s q G P 0 / y g x v i K S i I P J N b b K y v K 3 O v K H L P P r x e Z f J 6 P J F 7 i V l Z W V V a q l i b l R u b X r l z 5 4 7 4 f T 7 p 6 O y Q + r o 6 c S p / E Q H F Z y m K e q 2 / f l Q g T v H K x P i Y O B w u 9 V k 2 q 9 + z d 1 P 8 i l p o K V q t S V l c m J O K y r A V Y p W A 8 l m m l f + y p D b u M q W N v Y G 8 u O u N B Z 7 s J X 8 8 7 J Y l b 7 6 c U K Z w c / l e z Z 2 I S W X u 3 V P m H j h + + C / / + D / p W 2 l Q W e a R 7 z x b I Z 3 H n p C m x j r 1 q v P k 1 B N n Z V O K p E G 9 q D J P 2 r K 6 z c j Q g D b 5 3 u 8 v k N K t M S k p L Y s 8 k 1 u M D g 9 u m 6 a p s q b 8 U X c c n 2 d Z m b m F R c W R e 7 v B c b 4 / 6 d 4 O 2 H g 8 7 m 0 f z a W E p 6 6 2 V v z + g A 5 g v H v h k g S D Q b l 7 9 7 6 M j o 3 J p h J U h J X v x r E e m l i R z 6 6 + K R 3 H n l L C 6 J M H N 9 6 S 8 r o O c b l 3 C / O 6 L 1 / q S 1 N b c M l w u d 0 p B y X Q C v h g t S V b S q B C C U 3 R Z M K E q T a 4 4 N R a q V z 9 r n g s K z M Z U / j D I Y / U K S 3 m U i 8 Z S 6 1 v d s f n y k h D 4 a S 9 2 B Z W 2 9 H w Y R e q v 3 O k M j M t d X 7 q q / L f q / + r H M 0 7 J a G g V 9 z q 4 k f z y Z h b 2 / f Z 5 F K v R 1 5 R J g B B m V h M q p 2 9 o a k 5 c i 9 1 M J H Z a W M R D A a U 1 t g b d U K r v K C u f 2 m c j W t Y L R J 8 l G q 1 2 D A J H Q 6 H l J W V K U 2 2 o p 9 H w B 4 O L c j t u w / k 6 N F j U t F 0 X B Y 2 w 4 v D 5 9 u U s Y c f S b 7 T I 0 3 d Z 8 X l 2 r n u m P Y G B C 5 q i z P z q + Z m Z 6 W 6 Z n d Q A i c f 0 2 s / e K / P I 6 + q z 9 b w F 9 d W V 7 X W r G t o 0 s K I V p + f m 5 X m t k 5 Z V q b l Z 8 o c x m K K R U Y C B Q 3 q T T + p 7 O F s g U D 9 o v b n U p Y f 1 k w s A h a G G S K O R a a I o x 2 s e p W J q Y S H C 9 i n b P T a 4 q B U F 4 f U V + z F M z 4 6 L E 0 t R y L 3 7 A W z j V 3 c T q Z W H X J 3 X A k P j k U C G 2 5 9 e V F p q z e l 6 + l v S l l V 3 b Y G N L D D B P R 6 N 5 V 2 3 T H l M Z / W l D Z 4 o d 2 n g w R 2 a 0 Q z 1 w Y 9 a k P a k i d N E c 2 + n o f S d f R 4 5 F 5 s P u j 3 a B O z Q m 1 W 9 y d c 2 v S E O P u t d b A f 4 4 E p k y l / s f F n 2 8 I E g c B e j W e 3 M L H 7 k I s o U p q 3 o W x L X u 7 w S Y F a e 0 T H 4 o H 5 l C 2 C W 4 k X l D + Y J y t q A V q B 9 4 Z m 0 8 K k c K w 8 0 v / H o 6 i s Q p 7 + y h 8 q u d u S O 5 f + R l a X 5 y P P h J k 0 R c X S Z W p m 5 3 f 6 1 V t l g z 5 a F 3 7 P C x v 5 8 q 5 6 v Q N q U 0 s U 6 C J k T d Q v F X j t r B 2 E K e D 3 a y 0 O z a 1 H d E o l E V g r T c q t Y Y 0 Y w g Q Z C x T E + 9 v 8 s U y p a 2 i I 3 A r j V N p p Y m w 0 c i 8 7 e J w h O V m / W + s e q Q x K d 2 1 8 8 7 W h s S l y y 3 5 c r v D i j w e L r s D C t d 5 U j v u V A Y 8 4 V v v V v Z A 4 F + 9 I s P R o + M k I T e V b 8 t V j m 7 v C 5 W i l i p p G O f X y P 5 G 5 8 R 7 p v 3 N Z f E q r A A s 5 k G E k f X N j Z z M y 8 m d V R W G B 4 v / n j / i U 2 R p U f k 5 8 4 e X l k i q w C n 4 T m u V M k 0 / 5 m X 7 5 6 c / + T n 7 + 8 z e l 5 1 G P / O x n b 8 o 7 7 1 7 Q i f 9 k f D a 1 2 x S 3 R a D Y P W K R q S k A c z M z k V t h q G x o b G 6 R w f 6 + y C P 2 Y 1 5 M V h k f z 5 6 Q B w K J N d T E c n 5 c 3 8 5 g T Z m w H / S 5 x L H 0 m Q R L O t U j e R I o f 1 L 9 t / O D L W r H P V X v 0 2 Z Q r E 0 S s 7 P t x A v S 2 H V W H l 5 / U 2 b H + Q y U Y K a 5 i j C r 4 d j R D p l d R R P r u 7 u o K 9 n S g h I M 5 e m N D v M e o r M B J c q P t F q R w 3 u 7 r f z u 8 1 2 b O u V z 7 f q H 8 q 1 v f U N + 8 I P f l c q q S v n 9 3 / u B P P f s O X n n 1 + 9 G f i I 2 5 L f I + 5 m x R a C y S a l y o m P R 3 t m l z I / s 5 H 7 S o c r G C o 6 9 J N Y + Z 5 r 8 C T e v 3 l m n f P h w Q a 0 k v 1 Q 1 H d + O e j k 2 x v T / F W r B f k n 5 K y e U V m a h E j X s U v 5 B v I 2 l s L h M n n j 1 B 7 K l / N m F 2 U k d F M q U 6 Z F H M j A f e 2 M G o n h N y v z G r x 1 Z d O w R H q v B r 6 m V f H m / r 0 D n m J x K 4 U 1 M T E p D f b 2 U l 5 f r r 5 q a G s l X V l B l Z a V s b i Y 2 4 7 t r / f J K x 8 7 3 d N W o a x a 5 n R F c C D v 8 p V i s r O w k d q N x F x T I 0 G C f z q s c N C t Z S u y C 0 5 n Y 5 E v E + t q q O M U v L 5 6 o l D d O h O R M s 1 9 X t + R t z k p Z d b O 8 c X R T n l U m V b E 7 f A 1 Z q E T X + B 5 2 8 F g Q m H m 2 L S D f f 6 V V x h 9 e l + W V 9 b R 8 S L P v e + L 4 U W k o U E K f A I I H U J m C a Q f 8 l Q f K N B t W J i N h d k r n q I I g w P X B B 1 e k u 7 s r / I 1 R e L 3 J I 8 e Y 2 m x m R e r 6 t V b Y J F D g V / Z 5 V k i Q 3 n a 7 P d L W 3 m X J 1 s 0 2 o S w K d b 7 6 x P z + 9 N I C + D / t N e E o q K F x i E 5 9 + Y l C O d e y E y q O B W m R 7 m q / 0 l 5 e a V M a 4 H W 1 E P G v S F F U F W 6 J 2 5 U n 5 1 / / i t x 8 9 6 / k 7 9 / 8 R c y A U S L 4 2 4 b p l q / u F M X J t 5 k p U I J Q k i B X F A 3 V H + v K t D x R H 9 B + s P n 9 r q 6 u y r H j x z I u z C U Z T H 5 u f s 1 h j 0 D l q T 1 g a b p H 5 2 L s p r q 2 L n I r N u w y d o e U 0 6 G y u j Z y y 3 7 y 1 A f u T W J + A K U 4 Y 0 v R j n t s i S H 1 g J A u L S 7 K 9 N R E 5 N G 9 t F c H d R H 0 0 d r A n u J Q 7 p 9 t d 8 u / / 6 N / J m e f P i f X H 2 3 I t d 4 t G V M m 2 b h 6 H S v e + M u L a C O + 2 u U + j 1 z q D Y f M W d i U m o 2 N D i n N u q Y f y w S C D p V K 8 I v j 5 O m u X r 0 u x 4 / t D s q Y o b L E C k T 7 y A X e U X / P F o F S S k 9 r C h K b L P C F + d n I M 9 b A M S R q R L Q l E P D r 2 + z 4 3 k 3 1 m C 9 x j s u 7 u R G 5 d b D M T M d f l H b g 8 y U X K C J W 5 r I Z r m u i U i 0 0 f H l F h d T V N + r P b W i g b z t 6 F w 8 i h e z 6 C E O f 8 s 2 A g E F L U 6 M 8 u v l r e X D t p / L p k E 8 n P z 8 c c u s Q P V 8 X e w q 0 / 4 J G I o c z r N w E I n i v d f p 0 c t o A n 7 m 5 p U 2 K i o t l Y 3 0 t 7 X Q E S W 2 S z o l 8 y 6 W l Z S k s j N 0 d A E 6 X N Y H i T / A e z j Z u 2 B + U Y O c r K E x c 0 6 Y F S C 2 Q 6 e l J G R 4 k h K s + X E + B D g / j L 3 C b X Z n F w A V O p P m 2 i 2 c T m I b 7 Q V N z a + R W d l h W m i R V l h Y W L J s z f G 5 t H V 3 6 2 v P 5 R J t v F K B S v Y A w 3 B p 1 a 5 8 Z 3 x m h u d j j k W t j l d L 6 / I 9 k a l F t g G q F H V U O O w W w m I i n l a B X F w f l 7 g T f W y D + r T w p V Z r j e B 1 a L x S z 0 g Y o u a K O c V 0 J 1 u L C 7 v x X I q Z X 8 5 M G K a a n Z + T c u b P 6 N k G O W F T E C Y h F g 7 Y d V b + j u i R L U b 5 C J V B T E 2 N 6 h 5 m a G N e 7 3 9 r q i q 7 L 4 8 P C r m d 3 r K t r k C P t n f p + I g z N F w u j g H P 5 g C N + U 5 O T k V v 2 4 / P 5 p L 2 r O 3 L P G m M j w 1 J R V R W 5 l x p 8 H s Z n Q o 4 L D c O i I + d k h u q R F 9 p 8 W m g I u f N Z P P H q D + X R x / 8 g H 9 6 b l H s T D m 3 O o S 3 M v g v h c Q p b r Y J v Z Q i 6 s Q 6 M 2 w O 9 j 2 Q 5 E h B 6 6 H 8 k X 5 v + L R 1 C T w S W 0 I U L F 3 W V P t D A G u s n i k u K 5 S / / 8 n / H X X t A l T v a u r m C 9 5 + X H Y G C + s Z m v c P U N z b p 3 a + 4 p F R a 2 z q 2 P 6 h U 4 O J F l x s Z k P h d X F y Q s v I K f a E O C m e i j r 4 M o X 4 x 1 c C L z v a r 6 5 Y u X O / l p U W 5 P a h M r q B P Q g s P I 8 / s Q K T M g J D 7 S x 1 e 9 Z m X y q m X v q / + d l D u X / m 5 + A J B W V J C G V 1 R Q S M f B c 9 W o T q e m k Y i u o 8 + v 6 d v 8 x o 7 u o + p z z 7 c L 3 Z h 7 Z r 4 Q r 6 4 B Q V c j / m 5 e b l + / U O p r q 7 e X l P U o 8 Z a l c 8 + + 4 z M z c 1 F 7 u 2 G S 4 t 2 / n j E I 8 + 0 e L X 5 S 2 4 r 4 1 o + A 3 a p b D H Y 1 2 t p h x 5 U P k C 7 M l s O g q n J c a l v y F 6 1 B K U x z i Q V E 3 Y z v + S V W 5 N K O 6 j N w q d 8 J 8 f a o A S L 2 / V z b k d I X u u K 7 d + g 0 W B p b k r t / C G p q G 7 Q u a 4 n m / z a Z D T z U r s 3 o 9 I x B A x B + e i j j + S 5 5 5 5 X G 3 Y 4 c R s r e v n o U Y + O 7 D W o T b i 6 u i q h / 2 T w 1 l u / 0 J r 3 / F e / L a t + h 0 w s O b S 5 6 w v u / I E K Z b 6 G l B 9 Z W 6 K 0 V K 4 L l K F u 4 2 k o M 1 z Y R B q Q 5 2 e m J q R W O e F z s 9 P i d D i V r + b Q g Y 2 a u n r d d V t c X K r v 8 0 G V V 1 b K g t q h c N z 5 I I C e p 1 X l t 1 X V 1 O r g i 8 e N v 6 d s 6 O E h O f n k U / p 7 H g d Y M D e G 3 d J Z F d A B h r y 1 E Q k V t + o c V E 3 R l n r P I W 3 m x c I Q q N W l B d l Y n Z P a 5 v B m S F Q w u h q C n B e + V q q w L o a H h + X 2 7 T v i U Y L h c e 9 s N o S v K w q D O g l s x q X W 0 K u v v o J N m 3 C d R D M 1 N S U X P g 9 I b d P u z Z p N h Z o + s / D a I l C 8 N q q O s w H O s d X w J S A I + G 6 Y m G a m l Y 9 T W l Y a t 7 c o U 7 J R E Z 4 p X I t 0 c y y 0 N F A 9 c X M k H I B w r I 0 q 7 d S i z a N k P s p H 6 m c w 8 6 g i H 3 l w T b r P v B 5 5 R n R p U + + s S w s s C / H l j k 3 x W P 9 4 N V R o v H v x k p w 9 8 5 S u b I g W j q s 3 e + X 5 p 4 / u a j O B + b k Z q a q u 1 c J o Z Y M 2 e D T u k 6 u 3 e q T l 2 D O R R 0 S e b P R J Q + n e 3 G P W f C i 7 w N R J B R Y Q v t T c 7 I z 0 9 T z Q n b Q 4 6 C 6 P S 5 l l 4 d D 2 m j d f R 2 X s Z F T 9 D a v Q b Z o q 6 f h D b C w I V T q c b f L p H R h h g m B R u N c r m T C Z I f C 0 s T i 9 / d q p x a P 4 9 q U O n 7 x + 1 K t N J I S J K v I b Q 9 a 6 k r f U 7 3 r w 4 K G c O f 2 k 1 N b W x t Q 0 f n f t H m H S F k d F O E h D 5 X w 8 z H 1 O M 0 r T o W 0 / H V A W S U N H 5 F H R e b l o Y e I t 4 k P Z I l C p L w / r U F e V K h W V V b q 2 r u v o C W 2 i 4 a B X V l Z L c 6 R f C W d 6 w + Z S K b f F n A X w Y d O y v Z x C u 0 E 6 w R y 0 N B v M 7 M x 0 5 B H r l B e G t g t k 8 9 f V R m T x 7 + v 3 F W l n 4 D V 7 S i r U Y g 6 b h l R c A O / f k R e S 0 4 1 + b Q J S r X 6 s L v n G O T 7 n l Z + 8 d V m b 6 b V 1 8 R P + 9 U X h B k o D E t g B 9 W V o p V i t / T C v P o / B e Y d s K q G i K v / T y P S j 9 a V Z c b r D / h a l R s z C M M N 7 p o c r o y E t + w X q P R 1 i L U B j p 2 S + 2 t E 6 e 8 u V X B b n P h i w W 1 N F b X W Y T T o a y q B a + X v 9 P X u j d L E g G k f y F g g n w 5 Y n 3 N p v Z d G / 3 7 9 7 G E p J R a P 2 S T H v Y l W l 4 1 d V K Z 8 M x z 6 a F W + e F u r P l Q / 3 6 4 c e J U z v y r f e e F Z O n j y e c I N Z W v G p n 9 t 5 3 r f p 1 W F 3 g 3 h l X J 9 N u G R s y S k f K G E y a 6 q l m S F x R A J C C E / 0 X y Z H Z 0 x L s k W g G H 6 Z L b D D 7 S K T R Z k M x n 2 l C m s i X t t 7 N O l o K A N + t v P o c d 2 J m g x q 9 K i X A x Y K 5 G + M 6 / + T t b p T C Q F E / w h S s X G V 1 b S I 3 7 s u l Y W J N 0 Y E Z 3 y Z U L p H m 1 l 8 M b v h Q k + B T t T S 2 N j Q e V Z Z H C W R n 4 h P f k W H E u C d z 3 p x c X d S G F M U + A 4 q 8 R l n d l n 9 X W M j M Y N 5 G A z 4 l X b b s U C M T Z A J U Q + n E c I d K 8 o W g X q 2 N b 3 y E C s s L i S u Q E 6 F b A Y N 2 j v j 1 4 T l C v U N j Z F b 8 T H n l g x C h e E 6 x W R N j G g b W j / w v Y C Z d k 5 1 z b 3 r 8 T s G D C 7 1 u O T a / X n 5 5 I N f y L 2 r f 7 / r 6 5 P 3 3 5 T e W + 9 I u R J O s 6 D E o 3 h j p w u Z T b S 5 t U 3 f / n T c p U 1 9 f E v Y U r 4 s W p g A D G m B W H g 3 1 q W g Z G c u I n s y 0 U / K r + 5 N u v d U W d g S 5 b M j Z M 5 E G f I R 0 W Z B q h G Z R G R r 1 B f 0 9 T 6 U r u 7 E c w g y g R K t l i P t 2 i d i k R g a y 4 j k U f t I u R Y Y z 5 u f Q x 3 y W L y B L 9 F Q 2 E r i U o M T r / w O f C D z t O B k 8 J 1 / c 2 l c C g p L p a u 1 S p 5 q i m 0 y M g D n z g d v S s u J l 6 V U + b q x f B z W x f N t X k t d 4 H O r I a k u C V + f 1 Z U l K S n d P S h 0 Z m p S a u s b t s P 7 i d j c W N W B s Z I y a w N W M x Y o q n m f a c 1 8 4 h B N q T R 8 R T P U 3 y d t n f Y k a 7 M 5 y x z H v y Z J Z X w m m I U o E 1 Z X l i 2 N Y q P M i N o 9 T X B D q Z 9 C X X O H 1 k m F / / Z X F + R H 3 z s v N a X x N 0 V m Q f R P r E i 5 T E l X Z 7 g c C J i V w X R i N l r j n Q f V Y w 9 n n H I q Q e 7 K f K 2 G h w b k S N t O h A 6 I A l 8 e L N X a x m 7 2 b g U p Y s f c C I g l T F B c u j u f Z J V r g 3 v N u + i C T z u h k a / 3 0 Q N d I Y 8 2 o X K C g t b R k S G t K a j k J m z P 4 z w G V H Z Q 4 8 j 9 8 b E R 2 V T O e + / D B / q 5 v d h z n Y t L k v s g c M w 8 P y M / 7 H O Y H X U r c L 1 b K v w J h Q k I S J x o d E h f / + 4 x A v h g a E T z X 3 W o x x I J E y B Q B m U x N g + K s L M h T J C x h q L t t y M y a D E b z K m d P 1 l P V D S 8 o V g f P Y s 9 W 5 N n Y + 2 E 6 U K h L 6 a a 8 R 6 4 T 3 9 Q s t F W V h j o e y R t H d 3 6 9 y e C a 8 i 0 I c j 3 z s i W J + x H p W L e z 8 y o n 9 s K S X 3 9 z u d H + w Y R P 9 4 b R b O P l L b Z 3 F i T 8 d 5 P p K 0 m T 7 5 x f i d 5 m i 5 E 8 S Z G E c 6 Q H t 9 d V l a u i w P o T G h t 7 9 R m 7 5 W R 9 A q H k 5 G x Q F G j R Q t 1 P C g a R O j S Z W x 0 e D t / l C n Z N P n s F K h Y M A q g 1 K a p u Z R d U d l B j m 8 r u K W D N f k O I m n L e r b g 5 N i o P v H k 7 q j S D s E 1 C R a 3 S c g R 9 j 2 t C h Q H A P z 5 3 7 4 j / / o P v i M e t 1 O H m 6 n j Y 7 G h Q b a C f r 3 B T Q 5 8 q l y 0 o L z 6 4 l k 5 1 W r P Z j e t L I G 6 B A E Y B t Z c s 5 h I T p V 9 C U q w K 1 m d S B M N u 4 1 5 a m k m 0 F d j p c 0 6 H Y w Z 7 N n E L j 8 K B n p 7 p K M 7 f m R y z U c T Y f i 6 5 w V W J e Q s 0 f m i c y 3 J / W V G P 7 / 5 1 i / l u 9 / 7 n h Q X u u X W q E f m 1 / O U e b s s k / 2 f y M r M q B Q p 0 7 O q 9 b Q U l 1 X J N 8 4 U x B 1 F n Q 7 J N j d a L q g S z w Y Z z T Y 3 q M q b 1 p E 4 c j E O 5 Q x t K H + C T k u G B a 6 p 2 7 Q f 8 B x J W h o L G X V L 4 x j t 1 2 q F 6 M Q f C 5 I i U 9 Q y n Z K r y y v i D / i 0 7 1 F Q U K Q 7 e R E I h I u B K O Q H 2 G X X l b n A Y 8 w A p z m R n 2 f N b a x v i M + r f q e 6 Y / x O w q X J m h / T Z X C g V 9 e J Z R M O l q u t s + f I H O a w E 6 B w x 0 l I E / r W e S g i f I 7 w 9 1 g N S M w v r q h f U C V l l f V y d d A j y + t + G X t 0 U 9 Y W J q S p + x l p P n p O 2 o 6 0 y t e f L p f u 2 p D O 8 6 y t r I Q / d / U / n 3 X A H 9 C f t 2 G q s Z n o d e J l Z i D a d C n u B k Z D K i 0 d / C 6 i x G z K + L i s L 3 4 f Q 0 t p 0 U + n B C w Z t m g o p u O k 0 g 5 0 X V 3 k F 9 o Y 4 W v / G 0 o E T n 9 B Q X a 0 i J 3 h / f 3 C p z a 9 e A I F H O 9 y Z 0 B t X u 4 K a V M u R 0 d V u H y H I A u f n f n z I w D B D H C f u s a 3 + 5 b l k 9 u 3 p b 7 z a S k o q p D B O x f k 6 H P f V t q o U o 5 U + u V o T V A W F 2 a V U G c 2 e o 1 5 4 1 b H t 2 H u Y + I i Z H S B I 1 A k Z a u K g 3 r y a 7 w 8 V K r Y I l B c 1 2 x V m 6 f D x d 4 C a a n Y e z x m s g W U C d n O Q x k Y u a V M Y L f v f f i 5 H D 1 x K v J I f D i Z M t 4 8 d + D U E f J j Z q h 6 4 E C 1 q b k 1 d c 3 X p a y i V i q U Y X C 6 M T z S G l L t I o g H l k q 8 2 j w z + F V l N U 0 y P t Q r 4 3 m n d L q H M i v a P B Y 2 7 N s I M w 6 b Q z q y z c L I F o z t H Z p X p k L U 1 B 0 7 j v + M R 4 G p V i y b M F o g E 1 Z X w 4 W j V o S J X T 2 R M A E n V E T D Z W Z 8 8 r f P u v R x R 1 8 7 4 Z P n 1 H 1 D m A B z 0 w 5 I 1 o 8 M h 9 M Q 0 R A a Z 1 b 6 v N o U 1 r Y K 9 e b Q H 3 x C 1 1 A y 4 w J F Y K c w g S 0 C x c y 2 V M l 0 l 0 2 E k Z E n 0 7 9 o G v C f b A B 8 J h j 1 Y d m G 5 s h M G B 8 Z V g v J 2 s Z i V F 4 k Y i L B C G o E i y L g W N j V f Y x 2 a j 3 S p r U u v h M j u s e W 8 n U N 4 L v q 6 4 O B A h l X m q h v t U E X 2 c L M K g e k u b e r 6 e 3 E F p O P 0 w s a U j x y x A 7 T J R F c U C 4 Y H + q f l r 8 h x X n F 8 n c 1 P 9 l 2 b v P z H d q m p q y f o 1 R I r B I y 5 j n K b D B H e I 4 g x u b G + n Y b C Y E V 4 z G E S I / 3 U t / P W 3 E 6 3 X o M F 5 X N f v W 4 X p D q N d i Z + 8 r 0 u h E s s n o i o h W z L F 3 T j S l G t N l k i j n y S R j + w W y R n G o M L 2 k + f 8 P 8 J G y / H + x L 2 D w m 6 G O L O 2 W 6 z K 8 7 5 P s r 4 W 7 R I 8 5 W + Y v q / 6 l v x 4 J 2 9 k y d 5 F h k Y x b E p D L 7 i N J x i H d p a b m O h q m L K Q U F H l l b W 9 M H e x N V d e k e L a b O + v V j v B Y m t H o s B m a s C C + T r B i + k y r L y 4 t S V r b 3 d P t U I N n N / D 4 D o r j u g h L p n 3 P I 0 E L m / l k 6 Z C x Q z J t m l F S q Z F t D G V z w X p T Z w I L 8 s P h 3 I 4 / E h u h P S Z p l T o n I R i C k 9 9 H n 0 n 3 s Z O S e N d A k l E R 1 d h + L P J I c K 5 H L p a V F K S 9 P X T A 2 l e 9 T Y E O h s j n / h x k 3 u Z z 9 N Z W I j P 8 6 j j + V 4 q l A W 3 U w F P 7 T V h v s 0 u U N z + t y b u O H k X v x W Y 8 4 6 3 a T j U l F d C K v q I W c C s x H 7 + h K r c U E c y o Z 6 5 H h N a l A s I P 8 p B 2 Y A 0 0 M z T x o b F n N N 4 b p 0 r Q u V B Q 8 G n k r m r S y j X G o c y I q o 8 5 4 t Q v M L J K K N E q y m 5 I L Q z u z o H g O M 2 V D + W M k M y m U 5 T k i V / g D a D d + h v Y L v g 9 / D R + I 5 6 g 0 I B R s F X x A K + O c z V j J q 1 E X l y p U M p R G Z u l l A u a m + T A 6 u 8 c a p I M t P h Q Q l D C f U 5 q M / T L 5 r D I 9 M S 5 1 W T i F M J v v c 2 Z 6 K q X K i d G h Q W l p 2 5 0 z S o S V g E M 6 y X K O O K X o m a g r A 0 q p 1 y T Z i j + 4 M D + n g 0 S r q 8 u 6 q J X a S y p i K q t r t i s g 5 u Z m l D Z y K t 9 t 9 3 u x 0 t + U b W z 7 p L 3 B 1 H a H X B I m Y M f P B i z K b G F M T L U K w k R A w y o O W n C T M D 0 Z b o + 3 A p E 9 t L A j 3 6 E P K G C q s D F E p 6 a 2 X h f t U t R K w K K 9 s 1 t f O 4 I p z E x E W / J 9 G / l V 6 n s b Z L 1 w 9 + B T W u d z g Q N b 1 f O Z n 1 Z i K 5 h f 2 S C b g U x 2 8 k m l W V O h o b H Z k m 8 E a M B k s L i t g P m K c E T P S w R M X E L f R A s x 4 V q P t O u o K 4 2 Q P G d w Z 5 y m R 7 V k Q 1 v S X R P U k 4 Z 4 J 5 S y 7 V d Y P B m 2 C Z Q 5 g W o F f z B f m 0 P Z I J 2 Q K Q P 5 s w H 5 r m y S z m H Z 0 1 O T 8 u j B Z 5 F 7 8 S F 4 k I y Z 6 f A h C Y m E t F f 9 L Q Q / X k K Z e j z D Y u H 3 0 E 5 C C k M f a b O x J k M D A / q 5 s o K Q P N E Q E G b z E Y C Y X H b o f q r V H P C d D G w T K C 7 n d s u 0 B e r L t n S S F I f c T l Z 9 + W l V b l R U h U d l 2 Y 2 V R b n f M K x l q H 1 C + y u J i F V W Z E C + i 9 k M R j s 9 J / N j z m G m I R Q U r h p 0 H j s h R 9 o T 5 6 o I v N B 9 E C 1 0 V P A H A u H N j g l F z P Q r i W g 5 z r c d O a B 8 U z x s E y j Y N Y f A A o S U a b m w U z u U R M 6 K T Z U F 0 w K w k 1 w b z 2 z w J 0 t / K n 8 Q / B e R e 7 F J d C 4 X U c f a + g Y 9 8 w + a W l q 1 O U c Q g 8 g f W o e I J I 2 R y c z e o c F + p e m m l U m 4 N 5 9 F L s z I n T F p F h B Y N m P v m v U z o / Y L 2 6 J 8 Z h i z y 2 R Q q 2 D 6 c Y H 2 + 3 Q J M 9 l q E M x m h X s m I B C J 5 r x z I m N t 3 e 6 6 Q a O y m x 4 1 D m d L B h s l v X C J G B s Z 2 h 7 z F Q 8 q I g q L C m X d 5 5 C R J a c c r w 2 f T I i V S b 1 e L m G r h j L 4 K D J + i t G 0 V s B + p r m M A S Y H h V 2 J x m i M G s B c A 2 E i d B 3 P j y W v G C 5 p C m s E v h Y W F m S w v 8 e S M A H C x I Y S D 3 4 n J V T J w J d C k C e G P t f n 9 z I T b 3 C g X 9 7 r y y 1 h g q w I F E 7 i h d 4 C 6 Z t N R e P k 6 f O V 7 t 2 + G b m / z 9 C Z m g V y x 1 3 e C 8 N v 4 g k U I X n C 2 / i 4 J J B J C l e p x Z / q Q M 9 E a Q P + d l G x 9 X R F t / L F s H u o G p / K P 6 l n o u c a W R E o 4 H N q L g / o r s 9 U e P L s M 9 J j I Q J l N 4 X F e 8 O 5 d o A P k M v g 8 1 B p b 4 b h / i R r q Z L n e F f y R Y T o 0 w H t M q S 0 S S y o I E m H M y 1 + 8 e e g M E H W B A p a K o J S U 5 L 6 O 6 f 5 j b N 5 t Z G 8 T 6 w u p 3 4 o t B V y N S h h x j B L t b O v d k K 7 Q v 3 8 P s L q R P g C y p 8 i E o j / x e N Q W p Z a Y p p z p 8 D j 2 N I n Z O Q i W Q l K G D D J 5 m y z z / J A / G g o O S F Q Y a U h j h A w u y o R J s w M P i z O i C W s a + y E P I 9 f Q B 8 O W X u G u 1 B c y d / h b 7 A j k 0 j k e V o j 6 H f i S E u e p 0 S G x 9 h x q a X j o h W p 3 Z s O W P 4 W H a j s 9 n w x 9 Y c K b C q x n W q x l q j n + X s E J w g P 0 0 6 B 7 8 B r J g T M a 2 K R U X 7 D A c z G 6 w t H Q Z l b t 7 H 9 / R x j 6 f P 5 9 f s k K k a o 2 Y o f k o y F h T l 9 5 M + A 8 p E 6 b J r T v q h + Z 4 X 6 n X Z B b x N 9 b r l M V g X K 4 I 2 j T K q J 3 E k R G v a c a u F n u 1 T J m H f 9 R W W w v 1 e X + x g Q T E C 7 I r i U / a B U 2 H S S b W 6 Y u G g 5 q u E 5 N j U b 5 E L N X j x s G S O W i F p l 8 n G O a r p Q H L k w P 5 9 w y D 8 V 6 6 k M s Y 8 F i 8 d K d b U V q B y f n p r Q v 5 O R Z 9 s V 5 k q b u Z w u r Q 3 C 1 e W r C d + X V a a n x r e v U 1 h 7 h n R d H J 3 F J F g Z o 4 W A E M m k t G d + f l Y L C B X w d O / e + u i 6 0 s B l O m 3 A O c M u Z / h a 7 F y P P K 1 B e Q / 8 j z b m O U 6 J p H M 5 o I R u b m Z G B x h 4 P q z t w y k I E t v c x / R D Y / M a + D 1 c H 6 y H a f U 4 3 c 1 o Y Z 4 v V D 9 H K J 0 N l N w g F g A m K K 3 2 W B j j Y 2 O y 5 a 6 K e f R M L r A v G u q 1 r s 2 M B x l y c a k 4 j o Y R U O X K p C S h n I n g 4 r P h f N s B V Q T F p k 7 S e H B U K Q W f B w W z 1 u u U V m a B 2 7 W Z x E J r r O X l m I n b V M H s i z 6 T K Z f I r h 0 V 4 b I N + Q K E i b J 9 P h y D k U W n b K 3 P y N 2 e y Y y E C e y Y b 2 D A 7 m s F i k X t g K R 4 q m C a 0 X S I x s i W M O F z k r d C Q 2 U q T E w f p h K H s 3 g Z s p K r 7 I u G g p r i L R 2 g y B T y I g Q L j E W A k 2 9 l O k 8 y E A J a C u z A M H u S M T L Y r 4 f X Z 4 r V v x e L + 3 d u y R N P n Y v c s w + G 3 V i d X Z E q a C m a W l e 9 u W f 2 7 Y u G A q o m m C m d K e R F W D z U i Y E d w g R 2 B j 0 4 p s Y K t R Z O F I w m o B b T U t R h 1 / 0 9 8 Y 7 A S Q x R w 6 5 j y e f z W Q X r o e f h 5 / p 2 t o Q J P h l z 5 6 Q w w b 4 J F D C g 3 Z d i I 2 I s d K m S 0 l A 4 + x R W 2 k G x j Y n d Y i X 0 V p i d T v 1 0 d q e 6 f J g / 5 t E B x S X p n c r B w Q k F N o 0 4 W 1 T m H b V + R 4 / v H h 5 D i o A q C + r 6 j M B G u l B t T o R v Y T 0 / 7 r y / g 2 Z f B Q o u 9 9 l T K E p U i / O 4 m 1 t a I 4 9 k B j k r u z B O D E 8 G 9 Y v p w L l K R E 8 N U p 0 V Y U D t J A u d l A H + D q c w E v z h P C p G L J M f o + y I h C y R P a J v 5 P g I 4 M z M T O k I 4 s T Y i B Y S D m u g i J X J t j y / u b m u z X O i i p j o 7 k g + k a 9 0 r z U n G h r k S k N h N P v m Q 5 m x 4 0 x e g 4 G + n p S n + c T C z v l 5 T C 9 t t 3 C M K W F n o / 0 h F S g O 5 W g Z g z 5 l 8 j E J K R U Q k H h H g 6 J V z M N P Y j E / N y d V 1 b G T t s n e F y 0 d n K 7 B q R s I V 1 t n d 8 L A C A s U Y d r 0 h 3 2 n X O Z A B I p j 9 4 2 T w u 0 g 2 Q F b V r D j d x h Y m W c H a A g K g s n V Z H I Q H B r K z l H Q i Y T N I N G A S 3 J h b E 5 W o 4 c k j 9 F u s U q R K I T N 1 R B 5 L P b d 5 A P M P m x h 4 y u Y v l m t s S O / Y e e 5 U Y z J s g L C B A R Y j E 7 X d E i l O R L t g 4 m X C J c F 4 S x L c M 0 p 4 U K Y r B Y G c y o 9 Q 0 Y Z z m K G t X G Y h A k O R K C A g 4 o N O H 6 G 8 1 z 7 O O A r D e w w 1 e y M 8 l W l m N O i P p C a P V I A 8 8 p c Q m O x G F n 8 C B n 5 N z P 4 L P g + R v 6 p u s b 6 G c R L C / N J S 6 y s 9 K X x 2 p I x p / w s q 9 D v x G h m f D n I x d Y M K x y Y Q H G U v h n 2 5 g E l U A + m n X J 9 4 7 Z 8 f f r b 4 S e S g K P M D p c p n L p o F 6 t p T F M F q r 6 p f z P M P 3 Z 5 S n O q q m p 0 q R I L X S d k l f D T v M c 1 o + w o Y F E T g J W N w 9 C c i e A 1 J Y O Z F A h / L M 2 7 H H X U E G y F 8 u T m d J 3 W T J f U J n s Y O T C B i g V n 9 o w u O u X O R L 4 E Y z T 8 z a y p x 6 M e 5 s Q M O 7 C z k N O O w S w I E 4 u / v r 5 R R 8 a Y v c F C N / s l 3 K 6 r b 9 K h b y v m I s K Y q O 3 d I J l J C L w m K y F w 3 k O s Q T w s v G H 1 W Z u 5 2 O u R L T l c J l 4 0 O S V Q c 2 v h i 9 k Z e F 7 + e O n i n h K T 2 u I t u Z G l w 4 Z p B 7 e L b E y g T Y Y V g U I A K Z p N B m 0 k y U C g r I b r S c b r 8 5 R N l H i 2 5 E j F z s b D w W h p u p A 5 R d 7 1 n v V Q S 5 U 9 4 W I 7 u d 6 z o f 2 s Z 1 s T l y s x x r f Z B i 1 F V b M x n i p T B v p 7 p c P U C r E f o C 1 0 f 5 V y 7 j n Z g t l 1 R U X 0 a 6 3 q m k H C 0 / h p 9 H U l w + o Z U l T P x x p c G R s q 4 A m n 7 / X 3 m A 2 B Q D 0 O 5 H 0 6 t B k 6 1 p h 7 X a W / v L W q j 8 p 5 p n l d f 8 A b k e H 5 c 3 N z 6 n + / D I + M y N j Y u P z + 7 / 1 A f U i Z D / q n / a C 6 1 h 6 z j 4 b E / e 7 U R U O h N Z L B g M t j S Y 4 D t R r 2 T / V s q O j z n O D 6 U G 7 W 5 K V L T p l 8 0 c y v + u X G x 7 d l e H h Y N t Y 3 t B + x 7 D k u p 5 9 6 U r 7 3 v e / I 6 d N P y A d X r s n 8 / L y l q F M i K J u x i 1 G l N f c b K / 4 M M E M 8 G V a E C V I 9 a M 3 p 3 P m 9 T P c l + P A 4 C R P s E a j o C B U Z 8 U w X a 7 q 4 X B 4 J 1 b 8 s J 0 + e l N b W F q m r q 5 W X j 7 l l c y u c 5 z h / / j X 5 r d / 6 p t 6 d / / p / / 0 Q + v P G R L C 0 t x V 1 c 5 6 e + q r 9 i U W Z T K w U 4 b Q z B W 8 W q E D D a O B G p f N Z c d 5 K y V u G o 1 I G + R 1 q I e m Y y j 8 z m I t s m 3 3 u X L u p y k 3 f + 8 V f S 1 d 0 t V 6 9 8 o O z j E i l V N j J O a k t L i z a 3 P r t / T 2 m I M / p i 0 k T 3 7 L P P y / E T q Z W 9 W A G T z w A / y p y 3 A v x X q q 6 N x 3 k 9 m 8 o s H B g Y k D t 3 7 s m Z M 2 f k y J E W 7 U c Y p t B / X P x j t Y M 4 5 D 9 X / I m + b 8 Z o M P R 6 f T G d b Z x 5 5 k T g M 5 D L Y X S z U Z N G l I 1 Z F E Q K 8 R O Y + 5 C s 0 s B u e P 9 b W y E l W P G F W c / b 8 A d 0 4 j U e 4 Z Z 3 a 4 u d Q E M 6 S f U L P R 4 d I n 8 c 2 X X 1 V 1 Z W x K s W 0 / T 0 t D z / w o t K K x y R q a l J L W g X L 7 y r F s u s d H Z 1 K 0 1 R L 9 e u X p X 2 9 g 6 1 e G 9 H f j p 7 j C 7 t / Y D 5 O I g U c d I 7 M A O Q h X z q 1 C n 5 0 Y 9 + I I 2 N 9 X L z 5 i f y 1 l u / l I m J S b 3 z / p e K P 4 0 p T F B R F U 7 G z i h f q r 9 / Q L 3 v 6 e 2 v o a E R u X n r j p 5 t Q f 6 n t r 5 B X x P q 1 f h C y D h y h R A x 5 z X t p z D R G w R s G v c f h H f / W C B w 1 B g m O 0 A b o b R K s n q / W N w e 4 / T 1 x 1 O Y I K e D E m Z e 7 9 6 U 6 M 3 3 0 3 H 3 r j a G 1 s q A H K / d b Y L 4 1 Y 4 8 M z M t l y 9 f 0 Y s K P B 6 3 n j P H / y w K v q i O r i Q a t r K q t N t p q Y j a e R H I C + 9 e V M J T L K + 8 8 n L k 0 Y O H d + R V V h q F 6 6 G I d o k V m 6 C + L p k w A e / T q q D M T E 6 k 3 N O F 3 / Q 4 c 2 g E i q l J T E 8 y 8 9 G w R 5 a i z v d l M b 3 U 7 p V C 1 + 6 d 1 h A m y n s I K R v / s y I Z a s J N z B 2 + r 0 S Z s v E a F + / d v y 8 V 5 e X a B D 5 I A k H l q 5 n c J p r u n m 7 2 6 R a M m t q 9 o W n L n c 1 c C A v R Q k j 1 9 E I 2 P z b B x 5 l t g f o / f / 2 / I g 8 d L D / 6 p 3 + o / 4 8 W K P i S E h T z d C M + e 8 K u a 1 H n A 7 3 c s V e g r I A w J Q s 9 8 z 3 3 7 z P Z N i R d y v w t L D y Y H f f q g E d d D + Y J 7 n 6 f q e b T o l s t m B p r D L q k r i 7 R 3 A u + V y 0 h S + V M c G 1 w 7 2 f 1 u H F o N B R U F 2 / p X d j M r V G 3 7 g 8 y 0 1 C 6 J U 8 2 p j 6 / w o p A G e B v X r h w S b 7 1 z a 8 f 2 O k a x s Q n M + H R Y N a F v L + v R / n F e / v J p l c d U l s c 0 K Z i o l N J i K i u L C / p 3 B t B L I I 7 j S 2 t e q J T S X G p F J e W 6 C A P B 6 j F + q w e N 7 Y F 6 m 9 v / I 3 0 z 4 Z n I d Q 6 6 + S f f / 1 f 6 d t A K L 0 k c g Y t S T / m v 9 X Y l A S N R y y B A g 7 G 5 o B s g 3 g 2 + e v K P H S k u B k O D g 5 K e 7 v 1 Q 5 3 J f 5 F 0 b m y 0 p 4 8 q U 5 a X F q S s 3 H r 4 / 6 Z a 4 E / V r + v O Y d r K H 0 y 5 x O 0 M S V t V Q D Z 9 + f o 8 p o 1 A n g z P O 2 X N n 6 e r G c 6 1 + K T U k 5 r 2 N / q r m C t C U O J x Z l u g / s P N f y t X y t / T D 5 6 + d 1 b + 7 H f + X N n j M / L R R z f k 7 V + 8 K S 9 + 6 S W 5 / N 5 7 U l x c p B 3 X l 1 5 + R W q V r f 5 X f / k X 6 v b L + j G + z n / 5 d T l 3 7 h n 9 e z I h n k A d r Q n o D 9 z g t r L J Y x 1 I c F p p q H q l q V K B s H s q M x Z 4 v 2 / / 8 v / J 9 3 / n e 5 F H d k O P E + a Q V Z M o U 6 x W O A D z G R A i t 1 O 9 b 7 / S u D G q v + N R 5 B J 5 o X 3 3 h s W I 5 I 7 q g H S Y P p t o O N j 8 f Z t G I O Q q S a 8 i f T d r a + s y N T k p z z 3 / v B a i p a V l f f / K B + 9 L V X W V r h H 7 6 M Y N O X b s u P r / w 8 h P Z o f h x d 0 L 5 m y T L + a Y 5 8 / U b p u q F 5 V q G J j v J 6 + D Y E V D 6 u G t t 9 6 W N 9 9 8 W 3 7 y k 5 / K 2 2 / / X x k f t z a v L x X M B c R j E 7 M y p 7 Q A Z y i Z 3 / s d t e m Y 5 z F A t 9 q Y n j v i k 6 f U x v O s + j 8 V 1 t X b 5 Q w w f i e b 2 Z V + 8 k q k L p z y a Q I N 5 L G x S z t X 2 d Z Q / + 4 X / 0 Y + 2 f h Y P 9 g + 0 y k / / q O / 1 r c P i n g a C h C g c y R 7 T f 4 D p h + P m 9 M o T y v z p N o 0 e y E Z I 8 P D 0 n o k t U J b D i H D l / r G N 7 6 2 b R b D 3 / 7 0 5 / I 7 v / 1 d L X T 4 Z h w g 8 I / / + G s 5 f / 5 V q a y 0 p y q D n r L h B Y f O x w 3 M 7 d 1 A j I 2 m v H B L N n x 5 8 k p n 7 O p w 5 j Q s R 0 V L M + G F N m 9 c s / D m i F s W o n r h H i c O V V A i m n r l S 5 1 W P h X w 8 d H 1 + 4 L a b T 8 c 3 n k / q Q y E S b f i H F P x V 7 9 6 R 5 5 5 5 m l p a m q S t d U 1 e e / y Z f n O d 3 Y 3 S W K S / f r d i / L C 8 8 / u y X O l S y p 5 H U w 0 f E v g e n m V X 3 R t y K O j o q N K M P u V r 2 Q H i b o E 0 G r v P c Z m 3 6 E W K H h K C V R d J E g x t u y Q z y d d 4 l H r w q t M e R Z K g X K y L Q b u t B a h 2 i I d 0 E I E K f 7 h H 9 5 R Z n G N v P b a K z H 9 M a 8 y o S 9 d R K N 9 P f J I e k y v O O T O h D 1 t N 2 g y t B g + l V 0 0 l w f l Z P 1 e U x g u K Y E K R J m g j w u H X q D A X O u 3 p p z r a 5 F y J C J W f H B U W V g R q l S D E r H A n 0 r m i 9 2 4 8 b G c P H l c S k t T 1 4 b s 8 B + P u G T N l / t m 0 / N t P i l T 5 m g 0 m O W 5 f s 5 T u j w W x u z H k Z P t o F h 9 g G 2 V D M I X 8 Q X y 9 I d 3 0 a K J k e z E 8 m R g 0 l k J b D z 5 5 C m 5 e f N W 5 F 5 y G O q I D 4 R 5 h 7 l 0 G I Q J 4 m k h w 7 d 7 H D m 0 A p V o F G 9 X j X 9 X c G J r K 0 + b G Y l Y X V m J 3 E o f k p t W o A L e 7 X L L 0 J C 1 v q l l b 5 5 c G T x 8 f k d V 0 U 6 + M J o E R f G H m k P 7 t s y j e C u L I n V 5 C l 3 t E C N g z m 5 5 U Z k Z z F e f X d + b q 6 H a I Z N 8 E a Z e o o q C a L 7 0 0 o v S 0 9 O j u 1 j j s b y Z r x O r 9 y Z y z y T P l G 6 1 6 T 2 O H O p 9 o r Y 4 q K N 4 B C a U O 6 g f o 3 S I r 6 9 E F d I C Q / Y 5 A a S i Y O / O a Y S 3 0 4 V c X C o s L i 5 K V 1 e n T g w v L y 9 H H t 0 N Z x N T s 5 f p I N C D A h M 1 3 i V t r Y i v v Q 4 z h 1 q g Z t Y c u p T F 5 Q j t s c s J Q s Q S K h i P 1 V + l f o C c U r p Y r Q E E g h / l 5 e X S 0 d E h X / v a V 2 R k Z D T y z G 4 w W 6 3 / 1 t y D H G A K l + W x 4 N B b s t S H 3 R q L X c X M h 0 n t W T S P Z p w 6 Z 4 W j b 8 a q D x S P i Y n k l R D 6 t I v p 6 W 3 z k m T w p 5 / e j a k d h + a d u 3 z B w 8 b c e n 7 M U z L e 7 w / 7 g 8 + k W K F x G D j 0 A g X z a 3 m 6 N Y B u 1 X t R u R l O q a i M h N T N s E 5 J a p r X c X 1 D e E T x x H j s U c Q s + u n p v e O F O X w a E 8 5 K l J D v q a v f 6 V f C 9 z p x 4 t i e W R 4 w v n z 4 P x 4 K c A d M C W O u d 2 A r L G S V U Z X y B j x r W B w E L x x R L S q 5 z G M h U A b 0 R k 3 G S H i e a f b H N J 3 Y / d / t K d C F o i z s y Y i G q a u P P R l o d n Z W t / 9 j G v K F 6 Q Z 0 w l L 5 U F 1 d v f 1 Y L B B I f s 7 l 2 h E 8 I n 5 t b U f k 7 t 1 7 u n L d T E f 1 4 f c z 1 p U V g K 9 r g N V A X j A W P O d U K x L x M T Q z / i M F v I c l 1 P 5 Y C Z Q B V Q S X e j 2 6 i h q c + S E 5 X h s / q k S y l K B C Q 6 Q N A 3 O M S n E z d L z W R l p W q M X j y 0 g C 7 w p I x D D d D B h V x s 9 F R x M x + w h Q v P / + F f n Z z 3 6 u T 5 F H w M 1 t K o c Z N r r o 4 l y I v l R h 7 R W 5 Y 2 L T H 8 4 n H g Y e S 4 E C z I o P B g q 2 P 4 j G B F G l Y 3 V K g 5 m 8 Z 2 4 b Q m J o n K X l J f 1 / M h J 9 7 n T C U q U f D V N a q 6 q q p L u 7 U 7 7 1 z W 9 K b 0 + v X L p 0 W X 7 5 9 i + V W r y t m / g O O w P z e 1 M V 9 F g l w 6 V + 7 J D I k u a x F S g D g h a Q q N n w 7 r g r Z k 8 V 0 O a N q b a + v h F 5 J D H J K i V o d 6 G i I h p + j u b G o u I i O X P 2 j I 7 + f f n L 5 y V Q e i y j / F i u w D G m N 0 x F y 3 D d Q r L 6 s I 1 o f u w F i i N y D C i W j c U s 4 f d x t y 5 V i o Z + J z Q W V e R W S H a U D f 4 T 5 m Q 8 r c P g E + D Z k L t M X B 7 7 D o I 7 a E h U p z s p l g J o i p 5 z n c d e o J r K d 7 Y 4 B r e 4 E r z j y / 0 e P e c v G I l C Q f Q s 7 m Q w / B O M A A T / G 1 U c Y N T 7 r a / v P u K F c D p B C W O K E J O h b 6 j X c p j M H S s 8 m H b p y N / 9 q c S a H L / X D H 4 x H Q T p i e P + 8 d g L V P S O + E p X / C g c 0 A p + b X D H N E E g E k X u o k F Y G E p C b x X C h X b j F R B W R 2 i M t n h z M y K P 4 7 O Z T 7 z I V S u P 9 5 L J a 6 M p E s G Y S H D U J 6 F y O o p j 4 Y g S t F z j s R e o s S W n n r Z j Y G V w C 7 M P p t S O y E e H g C T z i 6 L h A O n S 0 j I 9 h R Y Q K t 1 Q q I S T O R 1 m F h c X d G 4 q 2 k + i n T w X 4 Z p g r b r U w k 4 3 l L 2 e o F q e 3 0 n J V T y M H J Y R Q y p y x / / e g + C x F y h g d J X Z I U a o E p 1 C j 4 V 2 d 8 K l T 1 M E B p 8 g C P E S v m b Q R J h 1 a L b m 5 u b I o 2 E o w O X 8 p k l T p M 8 R m Y E X j b F w c h W / e n 1 E U O 2 u G u d 3 0 u i 4 q P y t R H D U E S C c X K l C 0 7 z G g + S x a D C 0 C r s a 0 2 e N p X p / 0 i U T y / F N D 2 i v C u 6 q j G Y e X 7 z G w O W l J S k r L 4 / c 2 0 u 8 m R U I n z l s D + P q d X 2 m X t 9 h A u G y s 5 C 3 p n h r O 0 q b T T A j z X 5 z J n w h N J Q B m o c a P r p 6 4 Y m G 5 C 0 E g / M O G T f Z + 4 m q y h M J E 1 q r I m o 4 C 6 e 4 L + r A x d 5 V W J T G 5 N u D x u 6 q + P 0 Q J k C Y n D Z N Z P p C C Z Q B L f J k 3 + G N O G U w Z h h J t h k J q V M d E S v k H a 9 S n Y o H 2 j P w k a I 1 G z M o E D J j 9 L G Z r Z y P Z + U m U Y r e M n b N u P h C C h T c i s y P Y 5 y x F T 5 g 9 p y S I 0 w z j i a N F q p 4 o 8 E I a J S V l e 0 x 6 T h r q 7 A o f o 7 J K J s 6 7 D C Z i t Q F R c r U 6 X E V 0 l 3 0 s Y j + V V g h B 8 k X y o e K h r z U h o X y F w N 8 B A o 7 0 T o E K q a n p r b r / z D p Y k 1 t J b c U 7 w D o R P 7 Y o x m X n r l 3 2 C h y h / T 8 e Z K w B B i i 8 0 k G n B G 1 t J E n 0 6 v 5 M h I J / j w O f G E 1 F K Q i T I C P c H v U p Q U K E y 6 g h I i 8 E t U R H E V K P i k a h A l z k M P q G F N m B m G i E J b + q G h G o i b k 5 j p M n X r j 2 O b 2 U U J z a 3 m 6 Q B m f l Q l H V w Z 2 b y r 5 e S E 9 u u B 4 X W B 7 t m K m H K k 8 + D q l L 7 S G S p c X 2 7 x S Y p q M G k B j O Z 1 K O F Z l d W V V O G + q p q Z W B z A W F u a V O V i l T T 7 M x H h 1 e Q g m 3 0 9 I v a 6 u T h 6 O r c v Y R u a n 2 + 8 X x k B R 2 j W o 2 x s 1 B X L Q 7 K 9 1 h k e 5 r a r n y + J M l a U i n S G l + L f k o z K p M M / 0 5 9 P l N w K V B q 9 3 b 6 h F s q P d 6 J O q q Q k v f g Q D D T Y / P y f N z e F D 2 T i L l n O K C U 4 k m x h r n F u 7 r h Y V 8 y R y m Q K l i V j 8 t S V b c q b J l / L 5 T / G m + u I H v d 9 P p 0 A o 5 / N x 0 X y h T b 5 0 u T Z Q s C t / h T D h K 5 F P Q s s w f d b n 9 W v h G h 0 Z 0 e F 0 z E L m S H B k D i B 0 s T B O G c R s S r c S Y b 8 w I q W E t x n I Y h a m E 3 V + a S m P X T 5 k w M 9 w 2 I G h S Y x e K D T Z a 1 2 b + h C D 4 h y r h E j G b z R U m j C 1 5 7 h a N A Y I E w W v + E w I 1 c b 6 h h Q W 7 Y w V w 7 8 y W u S p p k B T z c 3 O K c 1 V q n 8 W U 5 C I 4 P L S s h L A 8 K H X D K D Z r 1 w M i 7 h E L d 4 a p W 2 a y o J a o E f m 8 2 R x 0 y n H 6 w N y O c V 5 5 P U l Q Z k y n Q x i l R J 3 S F 5 U f p i B T 7 l F D P b 8 Z J T D r i M P 5 j C / 0 V B p g l N t h g J a p 9 O h o 3 2 U K J m F y a g w N z D M P r 4 f Q e K L 9 n u a D / G 5 E D A w C 2 w 2 o F z n K W W q f b l 7 U 0 + I e q H N J 1 3 V A S 1 M 0 F o V k t N N f l 2 m l W q o O x 1 h A n w s M 2 7 1 a 5 g J 8 m q n V w c v o k 9 s j I Z Z 9 q c a / N u j u f e b 3 w h U G j C 1 t q N y U 5 + y g e l m H D I Q P l n e I 4 1 R v V M s R n M e i q g e P 4 e v p L W Z + n l K k h g S Q 7 1 f I O D X U c F s m n 2 u w L y 8 r D R B n d J I 5 I d i Y f R 2 j X L e 1 D 5 q h 1 j a k F F x 5 L Q 4 0 + p s c / y N h g Q 8 J V t U t R 8 E v z H 5 0 u R Y j V e O q B 0 c l p Y W l X 8 U O 9 j A d y S S C X N A A 9 B m 4 2 O j 0 t z S q p 3 y m T W 3 r j m 0 m 6 c q R q S q q l I L d C w w U d G q g V C + v N e 7 P 8 E R r l M s u S X 3 F 1 2 E S z P o h n L R K C N 7 O O O y v e w p X X 6 j o d K g R f l P h j C B W Z h 6 Z p y 6 M Z B q d T T P t D L j C E 5 g y p k h m o e W o o r C D M n h u v o G b Q Y 6 1 e 1 G 5 c 9 g w t g N Z y Q j T G h C M w g 0 w s T r Q K t S I Z J o j r y d x P o r Y e 0 e u W O C k 1 X K C 0 K 6 C g O B a 1 D X K R r M v / 1 F 5 P 8 D C Y C I W h N 4 O m U A A A A A S U V O R K 5 C Y I I = < / 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 N a m e = " D i s t r i b u t o r s "   G u i d = " 1 c b a c 0 7 8 - 1 a 5 f - 4 c 6 1 - 9 8 3 3 - b 7 d e 7 1 3 7 a 1 c c "   R e v = " 6 "   R e v G u i d = " 7 e a 0 d 6 f 6 - a 1 e 4 - 4 7 c 0 - b a 9 b - d b 7 7 b a 8 3 9 8 3 4 "   V i s i b l e = " t r u e "   I n s t O n l y = " f a l s e " & g t ; & l t ; G e o V i s   V i s i b l e = " t r u e "   L a y e r C o l o r S e t = " f a l s e "   R e g i o n S h a d i n g M o d e S e t = " f a l s e "   R e g i o n S h a d i n g M o d e = " G l o b a l "   T T T e m p l a t e = " T w o C o l u m n "   V i s u a l T y p e = " P o i n t M a r k e r C h a r t "   N u l l s = " f a l s e "   Z e r o s = " t r u e "   N e g a t i v e s = " t r u e "   H e a t M a p B l e n d M o d e = " A d d "   V i s u a l S h a p e = " C i r c u l a r C o n e " 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1 0 & l t ; / C o l o r I n d e x & g t ; & l t ; C o l o r I n d e x & g t ; 1 1 & l t ; / C o l o r I n d e x & g t ; & l t ; C o l o r I n d e x & g t ; 1 2 & l t ; / C o l o r I n d e x & g t ; & l t ; C o l o r I n d e x & g t ; 1 3 & l t ; / C o l o r I n d e x & g t ; & l t ; C o l o r I n d e x & g t ; 1 4 & l t ; / C o l o r I n d e x & g t ; & l t ; C o l o r I n d e x & g t ; 1 5 & l t ; / C o l o r I n d e x & g t ; & l t ; C o l o r I n d e x & g t ; 1 7 & l t ; / C o l o r I n d e x & g t ; & l t ; C o l o r I n d e x & g t ; 1 8 & l t ; / C o l o r I n d e x & g t ; & l t ; C o l o r I n d e x & g t ; 1 9 & 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 D a t a T y p e = " D o u b l e "   M o d e l Q u e r y N a m e = " ' D i s t r i b u t o r s ' [ L a t i t u d e ] " & g t ; & l t ; T a b l e   M o d e l N a m e = " D i s t r i b u t o r s "   N a m e I n S o u r c e = " D i s t r i b u t o r s "   V i s i b l e = " t r u e "   L a s t R e f r e s h = " 0 0 0 1 - 0 1 - 0 1 T 0 0 : 0 0 : 0 0 "   / & g t ; & l t ; / G e o C o l u m n & g t ; & l t ; G e o C o l u m n   N a m e = " L o n g i t u d e "   V i s i b l e = " t r u e "   D a t a T y p e = " D o u b l e "   M o d e l Q u e r y N a m e = " ' D i s t r i b u t o r s ' [ L o n g i t u d e ] " & g t ; & l t ; T a b l e   M o d e l N a m e = " D i s t r i b u t o r s "   N a m e I n S o u r c e = " D i s t r i b u t o r s "   V i s i b l e = " t r u e "   L a s t R e f r e s h = " 0 0 0 1 - 0 1 - 0 1 T 0 0 : 0 0 : 0 0 "   / & g t ; & l t ; / G e o C o l u m n & g t ; & l t ; / G e o C o l u m n s & g t ; & l t ; O L o c   N a m e = " F a c i l i t y   C i t y "   V i s i b l e = " t r u e "   D a t a T y p e = " S t r i n g "   M o d e l Q u e r y N a m e = " ' D i s t r i b u t o r s ' [ F a c i l i t y   C i t y ] " & g t ; & l t ; T a b l e   M o d e l N a m e = " D i s t r i b u t o r s "   N a m e I n S o u r c e = " D i s t r i b u t o r s "   V i s i b l e = " t r u e "   L a s t R e f r e s h = " 0 0 0 1 - 0 1 - 0 1 T 0 0 : 0 0 : 0 0 "   / & g t ; & l t ; / O L o c & g t ; & l t ; O A D   N a m e = " F a c i l i t y   S t a t e   o r   P r o v i n c e "   V i s i b l e = " t r u e "   D a t a T y p e = " S t r i n g "   M o d e l Q u e r y N a m e = " ' D i s t r i b u t o r s ' [ F a c i l i t y   S t a t e   o r   P r o v i n c e ] " & g t ; & l t ; T a b l e   M o d e l N a m e = " D i s t r i b u t o r s "   N a m e I n S o u r c e = " D i s t r i b u t o r s "   V i s i b l e = " t r u e "   L a s t R e f r e s h = " 0 0 0 1 - 0 1 - 0 1 T 0 0 : 0 0 : 0 0 "   / & g t ; & l t ; / O A D & g t ; & l t ; O Z i p   N a m e = " F a c i l i t y   Z i p "   V i s i b l e = " t r u e "   D a t a T y p e = " S t r i n g "   M o d e l Q u e r y N a m e = " ' D i s t r i b u t o r s ' [ F a c i l i t y   Z i p ] " & g t ; & l t ; T a b l e   M o d e l N a m e = " D i s t r i b u t o r s "   N a m e I n S o u r c e = " D i s t r i b u t o r s "   V i s i b l e = " t r u e "   L a s t R e f r e s h = " 0 0 0 1 - 0 1 - 0 1 T 0 0 : 0 0 : 0 0 "   / & g t ; & l t ; / O Z i p & g t ; & l t ; O C o u n t r y   N a m e = " F a c i l i t y   C o u n t r y "   V i s i b l e = " t r u e "   D a t a T y p e = " S t r i n g "   M o d e l Q u e r y N a m e = " ' D i s t r i b u t o r s ' [ F a c i l i t y   C o u n t r y ] " & g t ; & l t ; T a b l e   M o d e l N a m e = " D i s t r i b u t o r s "   N a m e I n S o u r c e = " D i s t r i b u t o r s "   V i s i b l e = " t r u e "   L a s t R e f r e s h = " 0 0 0 1 - 0 1 - 0 1 T 0 0 : 0 0 : 0 0 "   / & g t ; & l t ; / O C o u n t r y & g t ; & l t ; L a t i t u d e   N a m e = " L a t i t u d e "   V i s i b l e = " t r u e "   D a t a T y p e = " D o u b l e "   M o d e l Q u e r y N a m e = " ' D i s t r i b u t o r s ' [ L a t i t u d e ] " & g t ; & l t ; T a b l e   M o d e l N a m e = " D i s t r i b u t o r s "   N a m e I n S o u r c e = " D i s t r i b u t o r s "   V i s i b l e = " t r u e "   L a s t R e f r e s h = " 0 0 0 1 - 0 1 - 0 1 T 0 0 : 0 0 : 0 0 "   / & g t ; & l t ; / L a t i t u d e & g t ; & l t ; L o n g i t u d e   N a m e = " L o n g i t u d e "   V i s i b l e = " t r u e "   D a t a T y p e = " D o u b l e "   M o d e l Q u e r y N a m e = " ' D i s t r i b u t o r s ' [ L o n g i t u d e ] " & g t ; & l t ; T a b l e   M o d e l N a m e = " D i s t r i b u t o r s "   N a m e I n S o u r c e = " D i s t r i b u t o r s "   V i s i b l e = " t r u e "   L a s t R e f r e s h = " 0 0 0 1 - 0 1 - 0 1 T 0 0 : 0 0 : 0 0 "   / & g t ; & l t ; / L o n g i t u d e & g t ; & l t ; I s X Y C o o r d s & g t ; f a l s e & l t ; / I s X Y C o o r d s & g t ; & l t ; / L a t L o n g & g t ; & l t ; M e a s u r e s   / & g t ; & l t ; M e a s u r e A F s   / & g t ; & l t ; C o l o r A F & g t ; N o n e & l t ; / C o l o r A F & g t ; & l t ; C h o s e n F i e l d s   / & g t ; & l t ; C h u n k B y & g t ; N o n e & l t ; / C h u n k B y & g t ; & l t ; C h o s e n G e o M a p p i n g s & g t ; & l t ; G e o M a p p i n g T y p e & g t ; S t a t e & l t ; / G e o M a p p i n g T y p e & g t ; & l t ; G e o M a p p i n g T y p e & g t ; Z i p & l t ; / G e o M a p p i n g T y p e & g t ; & l t ; G e o M a p p i n g T y p e & g t ; L a t i t u d e & l t ; / G e o M a p p i n g T y p e & g t ; & l t ; G e o M a p p i n g T y p e & g t ; L o n g i t u d e & l t ; / G e o M a p p i n g T y p e & g t ; & l t ; G e o M a p p i n g T y p e & g t ; C i t y & l t ; / G e o M a p p i n g T y p e & g t ; & l t ; G e o M a p p i n g T y p e & g t ; C o u n t r y & l t ; / G e o M a p p i n g T y p e & g t ; & l t ; / C h o s e n G e o M a p p i n g s & g t ; & l t ; F i l t e r & g t ; & l t ; F C s   / & g t ; & l t ; / F i l t e r & g t ; & l t ; / G e o F i e l d W e l l D e f i n i t i o n & g t ; & l t ; P r o p e r t i e s   / & g t ; & l t ; C h a r t V i s u a l i z a t i o n s   / & g t ; & l t ; T T s & g t ; & l t ; T T   A F = " N o n e " & g t ; & l t ; M e a s u r e   N a m e = " C o m p a n y "   V i s i b l e = " t r u e "   D a t a T y p e = " S t r i n g "   M o d e l Q u e r y N a m e = " ' D i s t r i b u t o r s ' [ C o m p a n y ] " & g t ; & l t ; T a b l e   M o d e l N a m e = " D i s t r i b u t o r s "   N a m e I n S o u r c e = " D i s t r i b u t o r s "   V i s i b l e = " t r u e "   L a s t R e f r e s h = " 0 0 0 1 - 0 1 - 0 1 T 0 0 : 0 0 : 0 0 "   / & g t ; & l t ; / M e a s u r e & g t ; & l t ; / T T & g t ; & l t ; T T   A F = " N o n e " & g t ; & l t ; M e a s u r e   N a m e = " P r o d u c t "   V i s i b l e = " t r u e "   D a t a T y p e = " S t r i n g "   M o d e l Q u e r y N a m e = " ' D i s t r i b u t o r s ' [ P r o d u c t ] " & g t ; & l t ; T a b l e   M o d e l N a m e = " D i s t r i b u t o r s "   N a m e I n S o u r c e = " D i s t r i b u t o r s "   V i s i b l e = " t r u e "   L a s t R e f r e s h = " 0 0 0 1 - 0 1 - 0 1 T 0 0 : 0 0 : 0 0 "   / & g t ; & l t ; / M e a s u r e & g t ; & l t ; / T T & g t ; & l t ; / T T s & 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g t ; & l t ; D e c o r a t o r & g t ; & l t ; X & g t ; - 8 & l t ; / X & g t ; & l t ; Y & g t ; 3 7 0 . 4 0 0 0 0 0 0 0 0 0 0 0 0 9 & l t ; / Y & g t ; & l t ; D i s t a n c e T o N e a r e s t C o r n e r X & g t ; - 8 & l t ; / D i s t a n c e T o N e a r e s t C o r n e r X & g t ; & l t ; D i s t a n c e T o N e a r e s t C o r n e r Y & g t ; 3 & l t ; / D i s t a n c e T o N e a r e s t C o r n e r Y & g t ; & l t ; Z O r d e r & g t ; 0 & l t ; / Z O r d e r & g t ; & l t ; W i d t h & g t ; 1 8 4 & l t ; / W i d t h & g t ; & l t ; H e i g h t & g t ; 2 7 0 & l t ; / H e i g h t & g t ; & l t ; A c t u a l W i d t h & g t ; 1 8 4 & l t ; / A c t u a l W i d t h & g t ; & l t ; A c t u a l H e i g h t & g t ; 2 7 0 & l t ; / A c t u a l H e i g h t & g t ; & l t ; I s V i s i b l e & g t ; t r u e & l t ; / I s V i s i b l e & g t ; & l t ; S e t F o c u s O n L o a d V i e w & g t ; f a l s e & l t ; / S e t F o c u s O n L o a d V i e w & g t ; & l t ; L e g e n d   D i s p l a y L e g e n d T i t l e = " t r u e " & g t ; & l t ; B a c k g r o u n d C o l o r & g t ; & l t ; R & g t ; 1 & l t ; / R & g t ; & l t ; G & g t ; 1 & l t ; / G & g t ; & l t ; B & g t ; 1 & l t ; / B & g t ; & l t ; A & g t ; 0 . 9 0 1 9 6 0 8 & l t ; / A & g t ; & l t ; / B a c k g r o u n d C o l o r & g t ; & l t ; L a y e r F o r m a t & g t ; & l t ; F o r m a t T y p e & g t ; S t a t i c & l t ; / F o r m a t T y p e & g t ; & l t ; F o n t S i z e & g t ; 1 2 & 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1 & 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0 & l t ; / M i n M a x F o n t S i z e & g t ; & l t ; S w a t c h S i z e & g t ; 1 5 & l t ; / S w a t c h S i z e & g t ; & l t ; G r a d i e n t S w a t c h S i z e & g t ; 1 1 & l t ; / G r a d i e n t S w a t c h S i z e & g t ; & l t ; L a y e r I d & g t ; 1 c b a c 0 7 8 - 1 a 5 f - 4 c 6 1 - 9 8 3 3 - b 7 d e 7 1 3 7 a 1 c c & l t ; / L a y e r I d & g t ; & l t ; R a w H e a t M a p M i n & g t ; 0 & l t ; / R a w H e a t M a p M i n & g t ; & l t ; R a w H e a t M a p M a x & g t ; 0 & l t ; / R a w H e a t M a p M a x & g t ; & l t ; M i n i m u m & g t ; N a N & l t ; / M i n i m u m & g t ; & l t ; M a x i m u m & g t ; N a N & l t ; / M a x i m u m & g t ; & l t ; / L e g e n d & g t ; & l t ; D o c k & g t ; B o t t o m L e f t & l t ; / D o c k & g t ; & l t ; / D e c o r a t o r & g t ; & l t ; / D e c o r a t o r s & g t ; & l t ; / S e r i a l i z e d L a y e r M a n a g e r & g t ; < / L a y e r s C o n t e n t > < / S c e n e > < / S c e n e s > < / T o u r > 
</file>

<file path=customXml/item11.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 E q u i p < / 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12.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 E q u i p < / 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 E q u i p < / 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 C o l u m n s \ I D < / K e y > < / D i a g r a m O b j e c t K e y > < D i a g r a m O b j e c t K e y > < K e y > C o l u m n s \ S t a t u s < / K e y > < / D i a g r a m O b j e c t K e y > < D i a g r a m O b j e c t K e y > < K e y > C o l u m n s \ S u p p l y   C h a i n   S e g m e n t < / K e y > < / D i a g r a m O b j e c t K e y > < D i a g r a m O b j e c t K e y > < K e y > C o l u m n s \ C o m p a n y < / K e y > < / D i a g r a m O b j e c t K e y > < D i a g r a m O b j e c t K e y > < K e y > C o l u m n s \ N A A T B a t t   M e m b e r < / K e y > < / D i a g r a m O b j e c t K e y > < D i a g r a m O b j e c t K e y > < K e y > C o l u m n s \ F a c i l i t y   N a m e < / K e y > < / D i a g r a m O b j e c t K e y > < D i a g r a m O b j e c t K e y > < K e y > C o l u m n s \ P r o d u c t   T y p e < / K e y > < / D i a g r a m O b j e c t K e y > < D i a g r a m O b j e c t K e y > < K e y > C o l u m n s \ P r o d u c t < / K e y > < / D i a g r a m O b j e c t K e y > < D i a g r a m O b j e c t K e y > < K e y > C o l u m n s \ F a c i l i t y   o r   C o m p a n y   W e b s i t e < / K e y > < / D i a g r a m O b j e c t K e y > < D i a g r a m O b j e c t K e y > < K e y > C o l u m n s \ F a c i l i t y   A d d r e s s < / K e y > < / D i a g r a m O b j e c t K e y > < D i a g r a m O b j e c t K e y > < K e y > C o l u m n s \ F a c i l i t y   C i t y < / K e y > < / D i a g r a m O b j e c t K e y > < D i a g r a m O b j e c t K e y > < K e y > C o l u m n s \ F a c i l i t y   S t a t e   o r   P r o v i n c e < / K e y > < / D i a g r a m O b j e c t K e y > < D i a g r a m O b j e c t K e y > < K e y > C o l u m n s \ F a c i l i t y   C o u n t r y < / K e y > < / D i a g r a m O b j e c t K e y > < D i a g r a m O b j e c t K e y > < K e y > C o l u m n s \ F a c i l i t y   Z i p < / K e y > < / D i a g r a m O b j e c t K e y > < D i a g r a m O b j e c t K e y > < K e y > C o l u m n s \ F a c i l i t y   P h o n e < / K e y > < / D i a g r a m O b j e c t K e y > < D i a g r a m O b j e c t K e y > < K e y > C o l u m n s \ L a t i t u d e < / K e y > < / D i a g r a m O b j e c t K e y > < D i a g r a m O b j e c t K e y > < K e y > C o l u m n s \ L o n g i t u d e < / K e y > < / D i a g r a m O b j e c t K e y > < D i a g r a m O b j e c t K e y > < K e y > C o l u m n s \ F a c i l i t y   W o r k f o r c e < / K e y > < / D i a g r a m O b j e c t K e y > < D i a g r a m O b j e c t K e y > < K e y > C o l u m n s \ P r o d u c t i o n   C a p a c i t y < / K e y > < / D i a g r a m O b j e c t K e y > < D i a g r a m O b j e c t K e y > < K e y > C o l u m n s \ P r o d u c t i o n   U n i t s < / K e y > < / D i a g r a m O b j e c t K e y > < D i a g r a m O b j e c t K e y > < K e y > C o l u m n s \ H Q   C o m p a n y < / K e y > < / D i a g r a m O b j e c t K e y > < D i a g r a m O b j e c t K e y > < K e y > C o l u m n s \ H Q   W e b s i t e < / K e y > < / D i a g r a m O b j e c t K e y > < D i a g r a m O b j e c t K e y > < K e y > C o l u m n s \ H Q   C i t y < / K e y > < / D i a g r a m O b j e c t K e y > < D i a g r a m O b j e c t K e y > < K e y > C o l u m n s \ H Q   S t a t e   o r   P r o v i n c e < / K e y > < / D i a g r a m O b j e c t K e y > < D i a g r a m O b j e c t K e y > < K e y > C o l u m n s \ H Q   C o u n t r y < / K e y > < / D i a g r a m O b j e c t K e y > < D i a g r a m O b j e c t K e y > < K e y > C o l u m n s \ Q C < / K e y > < / D i a g r a m O b j e c t K e y > < D i a g r a m O b j e c t K e y > < K e y > C o l u m n s \ Q C   D a t e < / K e y > < / D i a g r a m O b j e c t K e y > < D i a g r a m O b j e c t K e y > < K e y > C o l u m n s \ S o u r c e s < / K e y > < / D i a g r a m O b j e c t K e y > < D i a g r a m O b j e c t K e y > < K e y > C o l u m n s \ N o t e s 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 C o l u m n s \ I D < / K e y > < / a : K e y > < a : V a l u e   i : t y p e = " M e a s u r e G r i d N o d e V i e w S t a t e " > < L a y e d O u t > t r u e < / L a y e d O u t > < / a : V a l u e > < / a : K e y V a l u e O f D i a g r a m O b j e c t K e y a n y T y p e z b w N T n L X > < a : K e y V a l u e O f D i a g r a m O b j e c t K e y a n y T y p e z b w N T n L X > < a : K e y > < K e y > C o l u m n s \ S t a t u s < / K e y > < / a : K e y > < a : V a l u e   i : t y p e = " M e a s u r e G r i d N o d e V i e w S t a t e " > < C o l u m n > 1 < / C o l u m n > < L a y e d O u t > t r u e < / L a y e d O u t > < / a : V a l u e > < / a : K e y V a l u e O f D i a g r a m O b j e c t K e y a n y T y p e z b w N T n L X > < a : K e y V a l u e O f D i a g r a m O b j e c t K e y a n y T y p e z b w N T n L X > < a : K e y > < K e y > C o l u m n s \ S u p p l y   C h a i n   S e g m e n t < / K e y > < / a : K e y > < a : V a l u e   i : t y p e = " M e a s u r e G r i d N o d e V i e w S t a t e " > < C o l u m n > 2 < / C o l u m n > < L a y e d O u t > t r u e < / L a y e d O u t > < / a : V a l u e > < / a : K e y V a l u e O f D i a g r a m O b j e c t K e y a n y T y p e z b w N T n L X > < a : K e y V a l u e O f D i a g r a m O b j e c t K e y a n y T y p e z b w N T n L X > < a : K e y > < K e y > C o l u m n s \ C o m p a n y < / K e y > < / a : K e y > < a : V a l u e   i : t y p e = " M e a s u r e G r i d N o d e V i e w S t a t e " > < C o l u m n > 3 < / C o l u m n > < L a y e d O u t > t r u e < / L a y e d O u t > < / a : V a l u e > < / a : K e y V a l u e O f D i a g r a m O b j e c t K e y a n y T y p e z b w N T n L X > < a : K e y V a l u e O f D i a g r a m O b j e c t K e y a n y T y p e z b w N T n L X > < a : K e y > < K e y > C o l u m n s \ N A A T B a t t   M e m b e r < / K e y > < / a : K e y > < a : V a l u e   i : t y p e = " M e a s u r e G r i d N o d e V i e w S t a t e " > < C o l u m n > 4 < / C o l u m n > < L a y e d O u t > t r u e < / L a y e d O u t > < / a : V a l u e > < / a : K e y V a l u e O f D i a g r a m O b j e c t K e y a n y T y p e z b w N T n L X > < a : K e y V a l u e O f D i a g r a m O b j e c t K e y a n y T y p e z b w N T n L X > < a : K e y > < K e y > C o l u m n s \ F a c i l i t y   N a m e < / K e y > < / a : K e y > < a : V a l u e   i : t y p e = " M e a s u r e G r i d N o d e V i e w S t a t e " > < C o l u m n > 5 < / C o l u m n > < L a y e d O u t > t r u e < / L a y e d O u t > < / a : V a l u e > < / a : K e y V a l u e O f D i a g r a m O b j e c t K e y a n y T y p e z b w N T n L X > < a : K e y V a l u e O f D i a g r a m O b j e c t K e y a n y T y p e z b w N T n L X > < a : K e y > < K e y > C o l u m n s \ P r o d u c t   T y p e < / K e y > < / a : K e y > < a : V a l u e   i : t y p e = " M e a s u r e G r i d N o d e V i e w S t a t e " > < C o l u m n > 6 < / C o l u m n > < L a y e d O u t > t r u e < / L a y e d O u t > < / a : V a l u e > < / a : K e y V a l u e O f D i a g r a m O b j e c t K e y a n y T y p e z b w N T n L X > < a : K e y V a l u e O f D i a g r a m O b j e c t K e y a n y T y p e z b w N T n L X > < a : K e y > < K e y > C o l u m n s \ P r o d u c t < / K e y > < / a : K e y > < a : V a l u e   i : t y p e = " M e a s u r e G r i d N o d e V i e w S t a t e " > < C o l u m n > 7 < / C o l u m n > < L a y e d O u t > t r u e < / L a y e d O u t > < / a : V a l u e > < / a : K e y V a l u e O f D i a g r a m O b j e c t K e y a n y T y p e z b w N T n L X > < a : K e y V a l u e O f D i a g r a m O b j e c t K e y a n y T y p e z b w N T n L X > < a : K e y > < K e y > C o l u m n s \ F a c i l i t y   o r   C o m p a n y   W e b s i t e < / K e y > < / a : K e y > < a : V a l u e   i : t y p e = " M e a s u r e G r i d N o d e V i e w S t a t e " > < C o l u m n > 8 < / C o l u m n > < L a y e d O u t > t r u e < / L a y e d O u t > < / a : V a l u e > < / a : K e y V a l u e O f D i a g r a m O b j e c t K e y a n y T y p e z b w N T n L X > < a : K e y V a l u e O f D i a g r a m O b j e c t K e y a n y T y p e z b w N T n L X > < a : K e y > < K e y > C o l u m n s \ F a c i l i t y   A d d r e s s < / K e y > < / a : K e y > < a : V a l u e   i : t y p e = " M e a s u r e G r i d N o d e V i e w S t a t e " > < C o l u m n > 9 < / C o l u m n > < L a y e d O u t > t r u e < / L a y e d O u t > < / a : V a l u e > < / a : K e y V a l u e O f D i a g r a m O b j e c t K e y a n y T y p e z b w N T n L X > < a : K e y V a l u e O f D i a g r a m O b j e c t K e y a n y T y p e z b w N T n L X > < a : K e y > < K e y > C o l u m n s \ F a c i l i t y   C i t y < / K e y > < / a : K e y > < a : V a l u e   i : t y p e = " M e a s u r e G r i d N o d e V i e w S t a t e " > < C o l u m n > 1 0 < / C o l u m n > < L a y e d O u t > t r u e < / L a y e d O u t > < / a : V a l u e > < / a : K e y V a l u e O f D i a g r a m O b j e c t K e y a n y T y p e z b w N T n L X > < a : K e y V a l u e O f D i a g r a m O b j e c t K e y a n y T y p e z b w N T n L X > < a : K e y > < K e y > C o l u m n s \ F a c i l i t y   S t a t e   o r   P r o v i n c e < / K e y > < / a : K e y > < a : V a l u e   i : t y p e = " M e a s u r e G r i d N o d e V i e w S t a t e " > < C o l u m n > 1 1 < / C o l u m n > < L a y e d O u t > t r u e < / L a y e d O u t > < / a : V a l u e > < / a : K e y V a l u e O f D i a g r a m O b j e c t K e y a n y T y p e z b w N T n L X > < a : K e y V a l u e O f D i a g r a m O b j e c t K e y a n y T y p e z b w N T n L X > < a : K e y > < K e y > C o l u m n s \ F a c i l i t y   C o u n t r y < / K e y > < / a : K e y > < a : V a l u e   i : t y p e = " M e a s u r e G r i d N o d e V i e w S t a t e " > < C o l u m n > 1 2 < / C o l u m n > < L a y e d O u t > t r u e < / L a y e d O u t > < / a : V a l u e > < / a : K e y V a l u e O f D i a g r a m O b j e c t K e y a n y T y p e z b w N T n L X > < a : K e y V a l u e O f D i a g r a m O b j e c t K e y a n y T y p e z b w N T n L X > < a : K e y > < K e y > C o l u m n s \ F a c i l i t y   Z i p < / K e y > < / a : K e y > < a : V a l u e   i : t y p e = " M e a s u r e G r i d N o d e V i e w S t a t e " > < C o l u m n > 1 3 < / C o l u m n > < L a y e d O u t > t r u e < / L a y e d O u t > < / a : V a l u e > < / a : K e y V a l u e O f D i a g r a m O b j e c t K e y a n y T y p e z b w N T n L X > < a : K e y V a l u e O f D i a g r a m O b j e c t K e y a n y T y p e z b w N T n L X > < a : K e y > < K e y > C o l u m n s \ F a c i l i t y   P h o n e < / K e y > < / a : K e y > < a : V a l u e   i : t y p e = " M e a s u r e G r i d N o d e V i e w S t a t e " > < C o l u m n > 1 4 < / C o l u m n > < L a y e d O u t > t r u e < / L a y e d O u t > < / a : V a l u e > < / a : K e y V a l u e O f D i a g r a m O b j e c t K e y a n y T y p e z b w N T n L X > < a : K e y V a l u e O f D i a g r a m O b j e c t K e y a n y T y p e z b w N T n L X > < a : K e y > < K e y > C o l u m n s \ L a t i t u d e < / K e y > < / a : K e y > < a : V a l u e   i : t y p e = " M e a s u r e G r i d N o d e V i e w S t a t e " > < C o l u m n > 1 5 < / C o l u m n > < L a y e d O u t > t r u e < / L a y e d O u t > < / a : V a l u e > < / a : K e y V a l u e O f D i a g r a m O b j e c t K e y a n y T y p e z b w N T n L X > < a : K e y V a l u e O f D i a g r a m O b j e c t K e y a n y T y p e z b w N T n L X > < a : K e y > < K e y > C o l u m n s \ L o n g i t u d e < / K e y > < / a : K e y > < a : V a l u e   i : t y p e = " M e a s u r e G r i d N o d e V i e w S t a t e " > < C o l u m n > 1 6 < / C o l u m n > < L a y e d O u t > t r u e < / L a y e d O u t > < / a : V a l u e > < / a : K e y V a l u e O f D i a g r a m O b j e c t K e y a n y T y p e z b w N T n L X > < a : K e y V a l u e O f D i a g r a m O b j e c t K e y a n y T y p e z b w N T n L X > < a : K e y > < K e y > C o l u m n s \ F a c i l i t y   W o r k f o r c e < / K e y > < / a : K e y > < a : V a l u e   i : t y p e = " M e a s u r e G r i d N o d e V i e w S t a t e " > < C o l u m n > 1 7 < / C o l u m n > < L a y e d O u t > t r u e < / L a y e d O u t > < / a : V a l u e > < / a : K e y V a l u e O f D i a g r a m O b j e c t K e y a n y T y p e z b w N T n L X > < a : K e y V a l u e O f D i a g r a m O b j e c t K e y a n y T y p e z b w N T n L X > < a : K e y > < K e y > C o l u m n s \ P r o d u c t i o n   C a p a c i t y < / K e y > < / a : K e y > < a : V a l u e   i : t y p e = " M e a s u r e G r i d N o d e V i e w S t a t e " > < C o l u m n > 1 8 < / C o l u m n > < L a y e d O u t > t r u e < / L a y e d O u t > < / a : V a l u e > < / a : K e y V a l u e O f D i a g r a m O b j e c t K e y a n y T y p e z b w N T n L X > < a : K e y V a l u e O f D i a g r a m O b j e c t K e y a n y T y p e z b w N T n L X > < a : K e y > < K e y > C o l u m n s \ P r o d u c t i o n   U n i t s < / K e y > < / a : K e y > < a : V a l u e   i : t y p e = " M e a s u r e G r i d N o d e V i e w S t a t e " > < C o l u m n > 1 9 < / C o l u m n > < L a y e d O u t > t r u e < / L a y e d O u t > < / a : V a l u e > < / a : K e y V a l u e O f D i a g r a m O b j e c t K e y a n y T y p e z b w N T n L X > < a : K e y V a l u e O f D i a g r a m O b j e c t K e y a n y T y p e z b w N T n L X > < a : K e y > < K e y > C o l u m n s \ H Q   C o m p a n y < / K e y > < / a : K e y > < a : V a l u e   i : t y p e = " M e a s u r e G r i d N o d e V i e w S t a t e " > < C o l u m n > 2 0 < / C o l u m n > < L a y e d O u t > t r u e < / L a y e d O u t > < / a : V a l u e > < / a : K e y V a l u e O f D i a g r a m O b j e c t K e y a n y T y p e z b w N T n L X > < a : K e y V a l u e O f D i a g r a m O b j e c t K e y a n y T y p e z b w N T n L X > < a : K e y > < K e y > C o l u m n s \ H Q   W e b s i t e < / K e y > < / a : K e y > < a : V a l u e   i : t y p e = " M e a s u r e G r i d N o d e V i e w S t a t e " > < C o l u m n > 2 1 < / C o l u m n > < L a y e d O u t > t r u e < / L a y e d O u t > < / a : V a l u e > < / a : K e y V a l u e O f D i a g r a m O b j e c t K e y a n y T y p e z b w N T n L X > < a : K e y V a l u e O f D i a g r a m O b j e c t K e y a n y T y p e z b w N T n L X > < a : K e y > < K e y > C o l u m n s \ H Q   C i t y < / K e y > < / a : K e y > < a : V a l u e   i : t y p e = " M e a s u r e G r i d N o d e V i e w S t a t e " > < C o l u m n > 2 2 < / C o l u m n > < L a y e d O u t > t r u e < / L a y e d O u t > < / a : V a l u e > < / a : K e y V a l u e O f D i a g r a m O b j e c t K e y a n y T y p e z b w N T n L X > < a : K e y V a l u e O f D i a g r a m O b j e c t K e y a n y T y p e z b w N T n L X > < a : K e y > < K e y > C o l u m n s \ H Q   S t a t e   o r   P r o v i n c e < / K e y > < / a : K e y > < a : V a l u e   i : t y p e = " M e a s u r e G r i d N o d e V i e w S t a t e " > < C o l u m n > 2 3 < / C o l u m n > < L a y e d O u t > t r u e < / L a y e d O u t > < / a : V a l u e > < / a : K e y V a l u e O f D i a g r a m O b j e c t K e y a n y T y p e z b w N T n L X > < a : K e y V a l u e O f D i a g r a m O b j e c t K e y a n y T y p e z b w N T n L X > < a : K e y > < K e y > C o l u m n s \ H Q   C o u n t r y < / K e y > < / a : K e y > < a : V a l u e   i : t y p e = " M e a s u r e G r i d N o d e V i e w S t a t e " > < C o l u m n > 2 4 < / C o l u m n > < L a y e d O u t > t r u e < / L a y e d O u t > < / a : V a l u e > < / a : K e y V a l u e O f D i a g r a m O b j e c t K e y a n y T y p e z b w N T n L X > < a : K e y V a l u e O f D i a g r a m O b j e c t K e y a n y T y p e z b w N T n L X > < a : K e y > < K e y > C o l u m n s \ Q C < / K e y > < / a : K e y > < a : V a l u e   i : t y p e = " M e a s u r e G r i d N o d e V i e w S t a t e " > < C o l u m n > 2 5 < / C o l u m n > < L a y e d O u t > t r u e < / L a y e d O u t > < / a : V a l u e > < / a : K e y V a l u e O f D i a g r a m O b j e c t K e y a n y T y p e z b w N T n L X > < a : K e y V a l u e O f D i a g r a m O b j e c t K e y a n y T y p e z b w N T n L X > < a : K e y > < K e y > C o l u m n s \ Q C   D a t e < / K e y > < / a : K e y > < a : V a l u e   i : t y p e = " M e a s u r e G r i d N o d e V i e w S t a t e " > < C o l u m n > 2 6 < / C o l u m n > < L a y e d O u t > t r u e < / L a y e d O u t > < / a : V a l u e > < / a : K e y V a l u e O f D i a g r a m O b j e c t K e y a n y T y p e z b w N T n L X > < a : K e y V a l u e O f D i a g r a m O b j e c t K e y a n y T y p e z b w N T n L X > < a : K e y > < K e y > C o l u m n s \ S o u r c e s < / K e y > < / a : K e y > < a : V a l u e   i : t y p e = " M e a s u r e G r i d N o d e V i e w S t a t e " > < C o l u m n > 2 7 < / C o l u m n > < L a y e d O u t > t r u e < / L a y e d O u t > < / a : V a l u e > < / a : K e y V a l u e O f D i a g r a m O b j e c t K e y a n y T y p e z b w N T n L X > < a : K e y V a l u e O f D i a g r a m O b j e c t K e y a n y T y p e z b w N T n L X > < a : K e y > < K e y > C o l u m n s \ N o t e s < / K e y > < / a : K e y > < a : V a l u e   i : t y p e = " M e a s u r e G r i d N o d e V i e w S t a t e " > < C o l u m n > 2 8 < / C o l u m n > < L a y e d O u t > t r u e < / L a y e d O u t > < / a : V a l u e > < / a : K e y V a l u e O f D i a g r a m O b j e c t K e y a n y T y p e z b w N T n L X > < / V i e w S t a t e s > < / D i a g r a m M a n a g e r . S e r i a l i z a b l e D i a g r a m > < / A r r a y O f D i a g r a m M a n a g e r . S e r i a l i z a b l e D i a g r a m > ] ] > < / C u s t o m C o n t e n t > < / G e m i n i > 
</file>

<file path=customXml/item13.xml>��< ? x m l   v e r s i o n = " 1 . 0 "   e n c o d i n g = " U T F - 1 6 " ? > < G e m i n i   x m l n s = " h t t p : / / g e m i n i / p i v o t c u s t o m i z a t i o n / T a b l e O r d e r " > < C u s t o m C o n t e n t > < ! [ C D A T A [ E q u i p , R a w M a t l , B G M a t l , O t h e r , C e l l s , P a c k M o d , R a n d D , S e r v i c e , D i s t r i b u t o r s , M o d e l i n g , E O L _ T b l ] ] > < / C u s t o m C o n t e n t > < / G e m i n i > 
</file>

<file path=customXml/item14.xml>��< ? x m l   v e r s i o n = " 1 . 0 "   e n c o d i n g = " U T F - 1 6 " ? > < G e m i n i   x m l n s = " h t t p : / / g e m i n i / p i v o t c u s t o m i z a t i o n / I s S a n d b o x E m b e d d e d " > < C u s t o m C o n t e n t > < ! [ C D A T A [ y e s ] ] > < / C u s t o m C o n t e n t > < / G e m i n i > 
</file>

<file path=customXml/item15.xml>��< ? x m l   v e r s i o n = " 1 . 0 "   e n c o d i n g = " u t f - 1 6 " ? > < V i s u a l i z a t i o n L S t a t e   x m l n s : x s i = " h t t p : / / w w w . w 3 . o r g / 2 0 0 1 / X M L S c h e m a - i n s t a n c e "   x m l n s : x s d = " h t t p : / / w w w . w 3 . o r g / 2 0 0 1 / X M L S c h e m a "   x m l n s = " h t t p : / / m i c r o s o f t . d a t a . v i s u a l i z a t i o n . C l i e n t . E x c e l . L S t a t e / 1 . 0 " > < c g > H 4 s I A A A A A A A E A O 1 d S 3 L b W L L d C k I R / U Y y h P + n n o U K i f 6 p W p J V k s u u G k I k L C I M E W o A t E t v 9 P b Q q + h B r + A N e l A 7 6 Q 2 8 L f T J C 1 w Q I A A R p C 8 o V g Q H 3 S r z A y R v I v 8 n M / / / / / 7 1 8 s f f 7 y P p a 5 C k Y T w 7 P l B l 5 U A K Z u N 4 E s 7 u j g / m 2 e c X z s G P 3 s t T / P P c z 8 7 j 2 c g f T w M J X 5 q l P / y e h s c H 0 y x 7 + O H o 6 N u 3 b / I 3 X Y 6 T u y N N U d S j X y / O b / D J e / 9 F O E s z f z Y O D s p v T V Z / 6 8 B 7 e Z b m X y g / f B + O k z i N P 2 f y x M 9 8 + W u Y z v 0 o / B 8 / A + n y X R D r k y O i H 9 + U v h w f / P i 3 e Z A 8 H r 9 J g u A + n m V 4 + a M f z Q N p O j 4 + + O x H a Y B X 3 g b x d Z D G 0 Z w u k U p H 3 s s j 9 i H 8 P e O X e Y h B f j S K J 8 H x t X P 5 F 0 1 R r / T / 8 u 8 f / n s c z 2 d Z 8 n g d 3 N H R j f y Z P / F r d 8 m S e f M m S z e V o u z 4 w D R l 2 z B c 3 X Z c y 9 Y c U 7 U O p A j c e O H a s m O a u q b b r m o q u g v e 4 O N X o A g c C l T c 7 U 2 c 3 P t Z F k x O J p M k S F M P N E q g 8 F C 6 O H 1 5 1 H j 3 Z f G x N 2 E Q T V L v Z Z o l 4 K w E R v 4 w C 6 P j A 0 Y y n U P + h v d h G t 8 / p P H s 5 V H x w s p v 0 G 3 r n + U k N V 7 P j 2 z x 8 t E S c U c 1 9 o A n t X + D + i a z c p 6 / j h 6 T s M 6 L d o 6 3 M c N Q Z d 2 y b V V 3 N U f T N M v k z H A 0 W V V s R 3 U s R T d V 0 9 J M z o 6 H e e S D B V e R j 6 e 8 h S c 5 P Y f S + 3 c C W J J f b H F q x W G f x 4 k f z q Q R P Z S P j X f p z n W u d P P 8 l 1 m I H y P d Z P h N 6 e J r A r h T E S V V t y 2 l R Y x + u d l M h A w w R 1 U t 2 9 Q s z T B V 1 d Y K E b I t W T F N 2 3 Y g P 4 Z q u 1 Y f I W L U H U q X v 4 n g 1 2 w S j u M s W 5 x k w Y j T J I 7 v g y 6 O 0 b 3 r H P M Y V Y 1 X h 2 N X F I + h X 7 P H 4 9 H U T y L 8 h I A x z J / c h 7 N X I R E 3 z o 4 v R w K 5 q J u y B m X n m I Y C b a c w E W O K 0 F F k x 1 B V Q 7 E N W 7 E V X Q V 7 c 1 W 4 S v Z K 2 s H O k Q B 2 l t d r M O I i G H + J g t n t P L n r Z C o o q D P 1 O c S w 5 O t N G M H y w 6 R d B f 6 X N t 5 + F M l b W 7 Z N x 4 A h U y 1 V 1 T V H L S Q U w i p b O o T T h L q F C L t 2 X 9 7 m 9 E t E P b j 7 U Q B 3 K 1 d c 5 p T 3 O r 0 P E j + a + J 3 c B Q X P z 9 3 c B N Z Y u 5 l K 1 f c M q 3 h C w 6 n Z n G H n P u R w F C c z 8 i A W n m p v H 9 J w Z N 2 0 X N c x D J 0 5 K N x t s W 3 Z d U 0 Y P k 3 R r U L u + q n O c 3 r S Q d C h 9 L M I z c k v t y w k 3 s l t m I W 3 o Z R 7 0 n 5 U y J d 0 M Z + F 4 / C B 2 a D G l 4 i k v s I 2 m K M 5 i u + h E 5 j T t 2 B Z f 1 d T 1 2 X N V K D 7 N N 2 1 D U t x D e 7 3 m 7 L j O q q r 6 y a i g t 5 + J i f n U P r w q w B l y C + 3 f N D e O / i Y X U q Q 7 t y X L 8 P J V G n i Y K 7 v H x C f t V i 3 i z O B 1 s 2 w Z F P V F V t D B G d q r l 4 w 0 o H w W Y b m W I 5 i q K 6 r q a X 3 2 c N v Y Y Q j k D s T w c v i H J a Z 4 1 3 4 C R Q Q f L s u h t L t d 4 i h 5 8 G t P 2 v l 5 / t r k f w 0 Z F N 3 N N 2 w V c V i c s i 9 F U 2 T X b i g l q U b p q Y a D m S 2 p z r N K U c Y e C 2 A o c U 5 L P P G O w 9 n 3 V E g b r x D r L y Z T + A s P 7 a I 5 v t Z 5 i d h 3 M L P 7 0 m z Q E Y N 0 1 V 0 B I O K b a k 2 C W M e X S B t Z F o I O 0 x H N 1 w L j m k / j h Y / A B y 9 F M D R 4 m r L L P L e J g E i 8 U T q e p 9 u 3 p e r 6 1 r C W s a F 5 a r o E B 0 X T 7 6 i W b k f z w 9 R k V 0 H 3 r 1 j 6 T h i t f c h L v 0 8 Q Y e 5 d N X l E 3 r W Q + 2 R x 6 p k S h z X 0 I 0 W S d g 0 U 6 K 7 s m m 4 i L Q U 3 U E y C x 4 G 1 2 y q K 8 O B t B B o G z r 0 m 1 G y 8 I l 0 I 6 N O V P D 1 4 C d f K h m n 4 q H + 5 K f T u N M 8 U d h X f / o 9 R l P j 1 e G c j Q q z f l J + o w z x d V t q 6 7 t U F 7 x 7 B W 6 E 7 e D H K Q Z 3 L 2 x H R p 7 E d U x k K W 2 Y K 4 q p c 9 X 1 B M t A o w Q K / y R e v V e Q 2 + D n u q p s P a n T 4 J M L l T o b t k e x d Q i Y S + n J 0 v Y g P D N s u B q 2 a e u a o a m O 0 4 O F j L p D 6 e O J A L N z H Y 6 n K J B M G g f M 3 5 B G y A E 2 3 q V 7 L 8 k d o 6 r x 6 n B y V 2 Q 6 c i + i F j X 3 D 8 H 2 5 q x R 8 x l W s A z E t S I F i x j o w m 9 T T N 1 0 H G h I n v i n 0 E v X Y c o s 1 b S L O s 5 K 3 c i o 2 8 G Q y 2 O E b V G 2 y g D 6 F N X F K K D c F A q p b U l i s W G 0 J u u q i z K N C U d c h Y / C n R P H l F U H l R 3 L t R U W d f U O u / I f I D H y B X G 2 e s k G T 0 Z + N E U R 7 s 8 S T o d f 4 1 n o t 8 R g w v n q I t V l I k V C k R d Z u T z 0 0 l F t d Q 2 k R v C m g e x J 7 w T J e U 6 5 I J Y W V 2 t w 8 5 P / O O v 0 P X c j N Z K b w b q c 1 q x h / x z y X v q 2 k v G v B A y O q x i 2 y O i O i j Y w F q a j u L o G U e P m M K + y o R C u 2 Q o c U U d F D L H S H D L q B E V 3 p 5 E f J g 3 5 2 q C o h v g O Z 9 a 4 0 n B + Z m k L 3 w Z h e u 8 n L c r y / E Q k D x U Z i W I q 2 b i W Z Z q a z c M 9 F 3 k q q E l L 1 W w X q h I x A + f h q m x y Q f m h d C 4 i Z C i u 1 m D B S T o O Z g Q k k 6 6 Q v k u n j Q / Q 3 e t B w 3 P U v 3 O F y a F N N V X Z P 3 D I M V u O V s o T F 7 Q u z N Y q F n F 6 Y N B 2 B b n V z Z w B Y o R S y k 7 9 s T 8 J p n M A D c M W U b u J Z 4 A 6 t Y j b R f A 7 g D Y 1 d v a 2 f J o r O w o g Q s i x u K 6 K I J 1 z E x 6 o D N g J X i R n d I 1 a H P s V f / w j / x n g K S N O Q L h e u + 6 y N H m 1 d 5 8 u o N 6 s k z f m 5 H P h F Q A G K 6 L 3 + 8 d k t i l U D / V T x 1 F Q V z M I I q n D K n C v E t U b F U g w J D F t O J d r l N 1 u G D 2 H 0 l s R e j K / W I N J o / j 2 t i s 8 o P v y Q 8 7 / d g v h c B Y v 5 w 2 v n d Z E q l 1 D t k N n S 5 F + F Y z 9 b N 5 m O E / O W y R 5 4 9 S 2 I V s A + 2 k u S j k F Q D M P M i z Z t Z E m h U + E 5 I N h 6 m W a d J V S L g g / l E 7 O B c h u c b V l D n s X Q E 3 7 n R E j 3 f r 5 H 4 m K z 3 q l X F C S + 1 J 4 k h u p H N s x d E r b K K Z h L Y J E + D 1 w h C x b U S 1 L I c 5 y v + e J N D e o l E C j o H r S K H 5 4 Q A 1 u F I W f P y + z Y 4 N i k l d Q 1 7 j U k I Z 1 F A P Y n 0 x a b K p o E K e h U C I O u B b b A p a a 2 1 K A O O H U q o T F t Z g U l m x c J Y Y F 5 a I g n P k 5 t J z 9 r Z 8 k 8 7 R L N x N + d G B B b N Z b A Y l 1 V M v U H B 3 4 L Z U w 5 x w Q i w A A / g r S Z Q w l V J Y N d u M s z 5 J g E k Q c y r V 8 b t 5 z H S W p D 4 1 X W i h 8 Y o d p u y h d O z p a L x Q E W 8 Y a X t 5 2 H s x r f z a J o 4 f p b j 2 Y B g 4 N a t p B r g E Q J 9 P m K T 0 U J Y F 1 0 p F 0 h 8 l V c j X e D 0 + x n d O 8 A S I M L S 2 7 d Z g w f Q a h M y 2 z C D U W j y a V 4 k 0 X 9 o 9 j V n b p M K / Q O f a s Z 9 m j r F u 6 o W d o x U C b 1 k M c h W m L F T y 7 F O m L u r I N K A X A 7 u h j Y L V 5 r r k t m T w Y V X W Q D C d 1 0 7 u S U S X / U D o T g T m q X r K h p A E N p F x O R 0 s R 3 X 9 g a 7 g O b / O 2 q B a u v n 8 n k K v 7 5 r B t N I c x O y y Q a / C h D A V l Y M P S N d O q Q J 7 g k V J c o Q O j i 7 h j k U 5 9 I q x g t O 2 c I + o x s p Y F 0 h s u Q 1 A J B 8 k L F V r C g D d m w X t A k x A B C R e o e A S F U J 3 A 5 f T j F K P r U B q 9 F x C 5 n 8 f z M P 0 a R l H Q O O P T e B 5 N K D R s 7 7 y k 2 9 f V p M c I a 7 w 6 H K 9 K + / e 6 a E V s 0 Z K X v w m U N z R j K i h e w L a h l g / A m s k L G N S M i T I v c n W q x V 7 v n Y j h p E P y d q o p 8 / m y c 0 X F u k d y r r X L G a X e f U F + m D b n U t 5 4 A 0 2 L v L 0 V W j A 0 Z C Q H k A P X 8 0 C M u m M 5 u s I w b Q O N Y Q o S L 5 Q 5 4 4 m z 1 V m C v L N J U C a c n 0 R D 6 / 3 k j 7 8 8 E U D s R j q 8 Z O j C D L S w d P R e o A o F S t t F / A D 7 Z z q 1 x A 8 z g j o g U G h 3 p y b a / l M I F s T v o F F 8 D j 1 a s j W v 0 7 S w 9 I P Q i N B E w k R 1 K W G i m a y 7 n U s p 9 Y 4 h G g T s z Y V h 7 B 0 P 8 l r V B x G R Y E e t 6 n q e T Y P k M 9 L G X Q 4 O 3 b 3 u 4 A j n Z W t W F G 2 T K p L L q O 6 h 4 6 5 M P g E n S K M 7 k D L V 0 M d Q H f e w S u N t 4 z Q / I b 8 c d E b U z 3 O S e P g s O G W 6 5 S D L D N + a p / E I c U l Y E 9 R R b Q X d q P 3 z F N s 4 y a t w / A V d i 7 v 2 U L q o b F A W D w i l H M u Y m 2 F 0 b + h A I e s G m q P W 0 t n b O M o R H s q 4 O 1 X / P E + l i V I R Q E 7 o s o T / k n d F 5 E d p o U c J V S X X w C P L S i J 9 P Z p t H C U y Z u n U f 9 a z X C d n 9 i n 8 P b 5 v M X u i o b + w d 5 j Z g q Y y l T Q 1 Y j 7 u n E L r I L w v Q G 7 9 F Q y j W x D w l 1 1 r 2 Y J 5 7 / 0 v E Y o u X e p l l 4 C / F 8 H 9 w z R M a 3 F g b 9 w T M m P o k M B 4 M W R b W A 2 H M 8 d V 0 B K r V Y Z g 9 a 7 V F v R g B o E I t 6 S 4 W o N B N 9 M g u n 3 s 4 s 8 W d F Y P O c t R N D x z s R m D 9 q m U 2 d 2 A a c w y B D i d f w a y K e 8 4 X x p w J T g z 5 j i 2 5 a o G M E q s + l M o Q x R N H R v 4 Q r j / r P e 2 r 1 U r 6 B a U F i u u 1 p C 2 1 0 n Y 2 Q T R H F Q m 3 P / v L W s 5 S o e a l Q i n s 6 H E w S H m F q p I T 1 4 G 4 d 3 0 N k 6 m c T z B R R t T F X 9 J M J N C m u W f m r O P p V L 8 m X f s C 4 I g / c l b 2 n N t W A X 3 b s a f P V T 3 6 Z G d A 0 B 1 K 8 U e w z W 0 t v G n m 0 I 2 Y d 9 o 1 i Z Q O R Z 6 / i r 4 J l T J 0 e i H d I m B V h b q V + E a 8 Y n a H C N O k F / 4 D i E R P M B l V d i t 2 5 o + I Z o 2 c V j L V 9 i G N b s I J 0 T 8 4 K 6 9 L q O q i q k p m L l Z z 8 I g I W 2 g 6 V Z z F 3 M c + 6 F W C s o F M b G 4 W o M F x e t d 7 m O T l d 1 s 3 7 B s 1 0 x p G T h M j Z q V N R S j 3 Q q e y s F h a j Q F m D K E t S E P q 1 J a W z n M 7 q P Z w j H 2 8 A y q y g t A t T b Q 8 s b K i 5 5 / T E t B P 6 u F l i x e 5 S S G Y X R U M b M 5 n 2 K 6 s t U O q S E D Y G U 6 s 4 Z / s e 7 U 5 o 7 H f h 1 O e Y y e h u B s + L T 3 Y F P p i R c V I V Z s b 1 F g b 4 Q 2 D C g y x A o j 2 z B X B c 1 2 a P 4 p P T 8 A Q y w A 7 g D f Q n z c u 2 x W J f 5 Q e i O i a a B 6 y Q Y / X s 2 / l v M S G 2 / S 7 Q f O z P d g b F X + D E z O Z j y t z 0 7 f W P 4 w q t s m t Y i O U P A P o s j Z R 6 O 6 A T 1 3 F d R V i k 6 C 1 R J I 1 M F X 3 6 E h 3 Z 5 B N C 1 z c R s e x A 2 b x d Q i f 5 d C Z w L T L C p 0 1 q F g w y x e W b i G 4 4 e R + F Q P M y x X I 6 P H 3 b 9 V N i 8 n H P G w k H H A Y i Z S d S v e 4 f R p H m 6 x 7 O Z m c R Y 8 8 3 3 e d p A x + D l r 3 v k P D 4 9 I V W B w b B T Q f 7 z A / 9 7 G c U r D V k 7 9 x 8 2 4 Z m K e B j o i 0 b F K x U / W I c 6 S 7 Z Y C U L 5 l 2 c j A a 6 x 3 v L d A M T q l n M o X j D 4 J 1 E H A R B i 3 9 o s v K 7 x u + S E i + p q 4 d V u r m i 4 6 O 1 w 0 l s K 3 o 7 6 H x Q h z n C 4 G m G O C O a A 2 D G j T 2 2 G o H s C / / / f v Q 5 5 v 9 f L 9 T 2 3 I E 1 7 P e z h R r i A Z 6 q j N g 8 9 5 + x 0 i g 9 K 3 j r U 1 e a W 7 8 C K 6 u f p E D g J U S q B x A P k Q x T + v I H H 5 G f D W F Z A e 7 M t V 3 U W 8 a Y e 3 R g B t D O F F A z 7 a u 2 m C c s E b G 9 1 H N B N L d w z N p p 6 t 3 v o M x A D / N L / 1 R Q R a M a 7 S V / 8 g o 3 Q 3 / + O f s / 7 f y K n k 1 1 / V c 9 + i r 2 T N B o Q M 5 2 a i 8 9 m x i / Z 4 z Q b e y N b R f o J q L B s J n z t X 1 y G 2 Q U C G G v E n O 7 K b G F A g S m n 7 + A W N j 6 w Z o n Z q 9 M 4 3 v E 9 B i i m 4 M + n 1 3 + Z + F m O / T / 9 z r J H e 9 z h 7 P 9 1 F p n B D 5 a M h U w b Q S H V K H R l s E 8 k g m n V m 0 z 4 M A + C w Y t Q L Q 5 n z p V N t v L o M C L B F 2 T 9 M U t 0 + m z r 5 1 / m G V 6 N Y I H f K j E K 9 K t Q S 0 w w 3 b h r j l u B v W Y r G Z i 7 x 6 J T a 2 X n I W k 0 P r Y p t q k 3 o g o p K 1 U s u C 9 Q G f e 3 d X F 7 X u D S 1 G S Y 9 7 g t z 6 x 5 j D y 1 W y k m h y F o E R D Q g C I v u E N M j u C d c U B n 0 O 1 T z w W R c 9 A 0 T D B a S 0 T f o L y g X l D 4 t r r Y s D t 3 P 9 h Y S 3 S 3 i Q G U B j A O j 2 o B T r A n J c V V w j R C 5 q 8 Z S U 9 s q 7 b K V Q / Q u w j T 1 5 1 + C T j z B 8 x w m y p C Y I a s Q G k 3 B K k a N + 5 l 4 J u F 7 0 l o d u F G o R + 7 U E + m 9 z z L / W + c + q i 2 c 5 D r q h Q 8 4 a 9 M v P t p K 4 9 u 2 q V 7 f F d m x v Z r 7 G W 0 E G M C 2 z B X r N V t U j I v 8 u o J 8 E Y f h 8 v K I 6 8 B r p Y 1 t m E p i I r r o P 1 C J P w R Q 1 U N O u f N e h V g P S 9 3 r z f p 7 c 0 N p t 2 Y f w N w W I X G Q J T E b R F C L G 9 q n a 7 U 1 8 G E 7 G z b p w V 6 i d I X J d b C n 3 L t 0 Z L R X O n A 8 S 7 P Q s / R e k o T h A i K S e x f l B Z d N K b Y O w Q q M u + r v d H c e C O R / u z k 0 X A a 9 9 I s Q / j K d V S 9 a U X B e 4 1 1 v 0 O 0 + q b F g 7 y q l 1 M P A 5 A K F + c f x D P n B 6 3 h + t + E K P R 0 5 c k B 2 4 J Y q 9 Z 4 7 m r u K K U s u z Z 3 N J 8 v 1 d Q M Y V R K j S d D s 1 c o V F 6 d Y C M t r P 8 2 Q n M d B 5 L f c 7 T G s l c I w W s V N o Y V h 2 t 6 F 3 T Z Y q g d w O 0 J t v g w R u X t s 1 r O x B c p C 5 Z g 2 y X J O P p H S Z d Q h 3 t 6 d t V 0 e I 6 n B / y 3 o w p q Y t X h y o g c h 7 w W S m Z V t j y U 3 s H r Z a j F 6 m y I 1 q J 0 Z J U m q k K G t J B 9 6 l A e r i K 8 0 t D i b m L 3 L S 2 q r k R p E 3 S 5 O Q P L Y u W 1 R L n P b V 8 w V r X k j a 3 i S O i C 4 0 L + m j V E 4 b L 4 K 9 y S R Y c A k F s y q Q t M y 7 S b q v Z u h H J s q Z I x u 1 9 j U V 8 F f / e g 5 J + k 2 I y Y 8 5 7 Q + D e l 6 L L O u b n R 1 H C R l s P 4 a M C W U r G y c K j c 8 q 9 I y 5 V k K 8 c m 7 z v L C H z 8 x 6 m s n / P G K v 6 D T p n C R 6 g k T 9 2 n d L q Z s K g 7 N n i 0 H S a u Y v u m w f c q Q g 6 I G c x U / 4 S w w 0 n Y Q + u c x w r a o m i r s A h r W F t k 0 Q F 2 L m J 2 H D K c L g G Z 1 S x B 2 U B r A 3 G M i g F n d Q f k E v x h t q N a L 2 H C N g d l J F G O X b u O Y L 4 L x l y i Y Y d 3 p X V f Q 2 x y J i q F e O L f G t b b g 5 S 2 W k b e 4 e D / P g 9 t g 3 C J 9 3 5 O q 2 6 8 v 7 0 5 x D J a E O v X D 4 M V P / n 2 w Y f c w 8 F C o 1 q B R X 8 d y e U x e X 6 h N R N K 6 g y I O 3 5 F c z D T J Y W 2 N q j Q j I U e V 8 d / a + M z g A I P O 8 + 9 8 Y 2 3 A T N N f M F X Z R g 3 H s Z F y M N A x Y / F A l S a l o Y C D / T 3 6 m i M j F k w V t O F z c c G G K r r E X J g X k / m L n + d / / A M 6 o f H + z 2 t M z O a c 5 4 k / Y Z m h Y l N 2 z T v u n a v D i g k 3 B x j x a d E w P j a N i o a v b C g 0 g a a o U q 5 E Z p Q b u / 8 U z 3 Z J r U B + l B n V V d j X F q t z G X z 7 j A m L i 7 6 2 p W w s 5 v p O N s z H 7 m G d T 3 e U r i u Z L W p u j 0 p O w x 9 m Y X S 8 5 W 2 r N F B A 6 G x W z D A D i B z 1 J l Y O X 8 x m R Z 0 c O w o w t R W p 8 3 p F 8 A n f m 1 E n a F B I P t 6 n Y Y E 2 m V / m M b o a l 9 q C 3 7 2 o m L V o w D O h n W / 7 8 i G r i g / H 1 K L O m 3 d i 1 5 y P N V J z q u x C 0 r B H R S E X E e P Z i t Q c e u N l N M U D E g 2 E K C 2 1 6 J 1 O K n u C P / z 6 / f h Q o H m Y Q W 7 I S v F 6 V 6 x L 9 + Z + R f 6 3 2 8 k e j k O l O 7 L w c F v E b p B w d + / 3 e y + L B 2 B d 7 6 J 3 R b i 6 2 6 A m f / 2 d / / 0 O h 6 O S T 8 P J Y a 4 p i 9 l D m 3 E K z Y r 7 u U r S T e Z n A W D / X L U K C 6 G v w / H 0 P p 7 R 8 C M 0 A s 4 D a T o u P N k l a F K 6 9 G 8 p y o 4 P A F V C 2 c + 2 U O H D f k 2 d Q y t t G 0 k i H W h f A 3 8 K A G s / p B I n 5 1 D 6 i H W J 3 x t O e / x y i 4 M r D p C / I Y 3 C 7 L H x L t 2 b n 3 T + 9 1 m N 2 J s k C M C j r M W E j X o M G 2 9 3 S t r 3 O l Z S + z T c 3 2 G 3 r M f j G x e K 8 a x g r i e w G 0 B v E H C D P y 0 A 3 1 L o g V 2 f a J 1 w U W M r o b h P B B i M O n R 7 i X h K c L 5 0 v M s 8 9 0 4 i J F A n n S B c u n f 9 K f E Y V Y 1 X h 9 a v Z X F i Q y E 2 A T c H S y D J C h t e X f Z i K F T y R C 4 M / f o E q C E 4 f z 8 x L i n a z f L L c 0 h z b g q r I z 8 2 5 N Z + s E k h d M O J V R k + F D N K W x S v 6 P n x + 1 m t Y T b M z o 5 c 8 I o F h D W Z a z e M H X 4 O 1 g y r C j A E h f H i 0 T p Q h 1 C M O n k 7 9 H 9 O 7 x H / 5 U Z E I S a s u F r D 9 O D 1 L C E L l m Z r 2 L H n 0 I 8 V z w P G R j d E e h 7 A g A D k h G q P S b v D 0 d R Q c I / Q v 5 g j h P n t r k l z 8 B e t 5 k 9 4 H o w 6 Q Z D f t 0 G Y 3 v t J g 2 0 n 6 T i Y s S a H K 2 z q S 6 e N D 5 w 3 f Q 9 G V + O D w y n J X K 7 y o T y b i t V + S N B Q W q 8 0 Y T z S a b F h H 3 s E D / 0 z K v t Q c D h Z q y h H 2 v g k F C A H Q D 3 2 1 q h Q k G y B G 0 e I W s h P G w B h A T t X R z U + o R o Z b Y c S r b X / 7 t C 9 E 8 4 Y J 3 c Y y c x q 8 s 3 I n W 6 9 F J M x o h q v b o d X Q E S 7 I g 0 Z Y L s K B k o Y N k o D b E k U 5 5 Y u 0 6 h K 4 F K x T 9 i 1 + g T Q G B G i u T u 3 A 8 x j Z G 2 F W 0 d n S G k d n a K B 8 t z P z u P Z y B 9 P A + 8 / 4 u l 5 9 T m v 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 2 0 2 1 - 0 9 - 1 4 T 1 9 : 2 4 : 4 3 . 2 2 5 1 6 9 5 - 0 6 : 0 0 < / L a s t P r o c e s s e d T i m e > < / D a t a M o d e l i n g S a n d b o x . S e r i a l i z e d S a n d b o x E r r o r C a c h e > ] ] > < / C u s t o m C o n t e n t > < / G e m i n i > 
</file>

<file path=customXml/item17.xml>��< ? x m l   v e r s i o n = " 1 . 0 "   e n c o d i n g = " u t f - 1 6 " ? > < V i s u a l i z a t i o n   x m l n s : x s i = " h t t p : / / w w w . w 3 . o r g / 2 0 0 1 / X M L S c h e m a - i n s t a n c e "   x m l n s : x s d = " h t t p : / / w w w . w 3 . o r g / 2 0 0 1 / X M L S c h e m a "   x m l n s = " h t t p : / / m i c r o s o f t . d a t a . v i s u a l i z a t i o n . C l i e n t . E x c e l / 1 . 0 " > < T o u r s > < T o u r   N a m e = " T o u r   1 "   I d = " { 6 2 0 F B 4 1 0 - 7 B E 3 - 4 3 A 9 - 9 0 8 0 - A 6 9 F 8 9 7 C 9 9 4 4 } "   T o u r I d = " 7 b 0 b 2 6 f 6 - d c 3 e - 4 a 1 7 - 9 2 4 c - f 2 2 4 f 4 8 1 0 8 4 0 "   X m l V e r = " 6 "   M i n X m l V e r = " 3 " > < D e s c r i p t i o n > S o m e   d e s c r i p t i o n   f o r   t h e   t o u r   g o e s   h e r e < / D e s c r i p t i o n > < I m a g e > i V B O R w 0 K G g o A A A A N S U h E U g A A A N Q A A A B 1 C A Y A A A A 2 n s 9 T A A A A A X N S R 0 I A r s 4 c 6 Q A A A A R n Q U 1 B A A C x j w v 8 Y Q U A A A A J c E h Z c w A A A 2 A A A A N g A b T C 1 p 0 A A D l c S U R B V H h e 7 Z 0 H l G R X e e f / 1 Z U 7 5 x w n 9 O S g k T Q j N F k z K I A k M M H Y a 9 a A 7 W N Y H w f A G B t Y W H b B 9 r L 2 r t d n v c d g z C E I v C T J g F A a S Z N H k 3 P u n H N 1 r O q u X H v / t 9 7 r e V 2 p q 7 q r Z 6 Z 7 6 j e n z 9 R 7 V V 1 V / d 7 9 7 h f u 9 3 1 X 9 / N T 4 w H E S Z o O e G K l U z m 6 O 1 y 7 d h 2 r V 6 + C w W B Q z i R G Z 1 s L q m q X K U d z h x c p 9 9 o W + X h s / Q X 5 f y g e n w 5 G f f j l 7 B 7 V o y L X p x y F 0 9 v d i d L y K u j E 9 S X n O k 1 4 q M I N f V r w m P j 9 4 v p r j l X 4 2 v x 0 P z x + H T p H 9 M r Z I N t q X B i a 0 K M q 3 w d D W g C N Q w a 0 D x t g N Q a w p s S N v P Q A x q d 0 O N t p V n 4 j i E n 8 D W 7 x t 0 S D 4 2 D 7 M h f M y t / a Y j N g z J m G y l w v c q 0 B G M V n k X G n D m c 6 Z r 7 3 X O G 3 W V / m Q V G m T 3 5 + I n S N 6 X G r 3 6 g c L S x p 6 k 2 M R Y 7 F j 1 3 i A t 5 t Y U o G B U X F y q O 5 0 y N u y O F G C 1 w F H 4 U X G c r Z c C I J U 0 C c K s w U 0 h A D n y E b x 1 o s G L I H J e b h y p n C R C h M l 3 u M 8 A r B 0 f J I l R v p Q k B C h Y m c b j e j W Q g Q h W l k K k 0 K E 5 n y 6 H C h y 4 y 3 G y w z h I n f f 0 u F K 6 Y w k e I s H 0 Y n 7 7 x m W Y E X E 0 J 4 L n e b 5 L U a n k y T k 8 v 1 P p P y i v n D K z s k 3 n d g I s K s E g O 7 S 4 f B B H 9 n P q T x h k f C J K 7 9 w + J m r S 9 1 4 9 F q t z i O 8 s L 7 n P S M T H j c b u V o b p T n + L B 7 h R M t G X + B r u U n c E g I V z R 4 P V 1 i w K p X 6 5 0 2 M 8 y z X L v u Y a 8 Y x H c E r 2 N k p j b m b 1 8 U g 3 V T u U c O 3 F C y x I Q X i 7 e E 4 J w X m k x L q M A S C s G F 7 t k 1 S t + 4 X s z 6 M 7 / j T j H h U n M 0 D h r Q K j W W D i 5 v b M F M l F 4 h r D q h A W y O + A S E 9 6 J T W A e 2 y f D J Z q G I + s 0 e r n Q h z + p H a X b s m 7 U Y m L C P K 4 / m D g d L e b Z P a O s A a v K 8 8 I u b x R 8 t H G h X e 4 2 4 O W C Q G m 1 c m E H b 6 1 z K s 9 E p s U 4 I U y l 4 n f m e 1 e L 9 R 4 Q G o A Y h w W E Z / L A 8 Y d 6 p u L 1 B Y T k p h D Z e a G n s r 3 f K w R Y L v S 7 2 C y g w h 5 r M O N N u g l N M I L R 0 9 g o L h u Y k t e G N P m p T 5 c V J p E E I b I 4 w K 2 e D f x 8 n s + 4 Q w V 9 o I g o U t V G G a f Y v v V j I z s 5 V H s 2 f N D H Q q L E O N 1 m E 2 T R z 1 r 8 t b j b N p i K h a T i 4 s m f R H C r D g T L p f z j F j E 5 z j I O T / s 2 m 8 j u a 9 a E K j x y 4 K j T 9 j g o z M R E s R r + 8 t z T L t J M B T U K V m n w v 9 g p t v K r Y K 0 1 J w u f X l X h m m L R + 8 f k + 8 T P u S k O D 8 M 0 I v 9 2 7 a o M T y G x m 4 1 y h F u 0 a n V 1 D 8 R r e C 6 s q 7 J s V Z g T 9 p a U E A x q D A / 3 K 0 f y x i I G W I z T K q J i J r 3 Q b Y R e z N Q c 3 B / m a E i 8 q h M C d 6 x A z d 5 w m T 7 5 h B C V C C C 1 i A I x o z J l Q 3 6 t D 4 y e 1 2 h I 3 Y 5 y e N K n R b o Q 4 6 L u W 3 7 n f K w u 9 0 h z k p P G 4 0 K 7 U Z n t W u F A m j h + r i W w 6 D 0 z o 5 f v y h y Z W t t D i C w U n A p p 8 N / t n 1 z y P C p f l b h M m U F q T Y i l R V F y C 8 b F R 5 W h + T L p 1 0 x G u A Y c e p z r M M K X 5 s U 8 T t O H M T U 0 Q j 7 1 v N f j k j E o q 8 6 J H A + u F 1 i A 0 Z 9 p D / K z 5 4 N V 8 J C e J a O i F D O 8 T A h Y r y t Y 4 a J T R v Y V k Z E o v z F 3 h p 8 4 i t + 3 D d 8 9 3 U g m 7 e o z Q L F W y c 3 L h d r v E j Z j 7 D D o s B O R k u x l 9 Y l Z W q c w V s 3 f t z N m w v s g j o 1 8 F Q u P P R l 5 B o f J o J v y W Y x E G + N s x g i J z Q W s 6 h p q x W g z C 3 K W o 0 O y N B 4 a 4 F w o G G t p m m V Q y F 1 B T R i P s b n F G b V U k m z N x M u D 4 p T l w o j U 5 a x L z w W Q y Y 3 L S o R y J 7 8 Y F n j i 5 K A b b 1 T 7 T j J m x W m i U 1 c W e 6 a i e C o U s X k Z s N u n k h 8 I z X F + 6 m 1 T k B L V g L B h o W S 5 M Q 3 6 z S N F C l U H 7 w m k I m n 5 c K m D g g 2 O 2 2 W b E 7 Y E 7 A n a l x 4 h L M S a H h S L i 5 W g e M k r 7 / 3 x X c g T g k H D g H x c z u D b i x Z A q h e x a 7 9 1 Z c N P i 9 X p g G x y A 2 + W C x z v 7 A F J 5 q N K N 3 c u D P g X / F v o X 1 E S E 4 W J v n I 6 4 T w y C C 0 o Y m 4 M i I P 7 5 A 8 H f p U b i Y F A p z J g p m F x b W k i G h A k b G r 0 M x S j k p C 7 f K 8 2 / q t z 4 r 1 + y S T f 5 Z X C I S w q D d h 3 s Q g E w G N J s M 8 i J b p Y / Y 0 G I K F C 0 k e k g 7 1 g W 9 A k Y / p 0 r F 8 Q f y x v E P 1 4 L V + M J V 9 i b h g z S 3 4 i E 1 W r F w M A g J s Y n c O b 0 W e X s / M j J y Z M L v i a z 8 H 1 M 1 D i z X 3 r t b M u o F y N c W l a I G d u g i Y L F g r P 6 C i G I N K + Z Q Z G e U y y X K E i G u E 5 r S o J C G o k J V 3 x C O 1 f 4 7 o l k I r Q p i 8 W 1 Q s B C U e + x C s d U M h k V v p S K X f i s P G 6 z 6 W V 0 8 n r f 3 Z + o i f 4 3 / + A L X + U D p o v s X S l U u b D 7 K e F M J + G 6 C 2 e j B u F o l m Q l b g / z 8 n E 9 g i H 4 q h A T i M 9 x R q F A 0 R E e F D M j P z M Y x d H L F W 6 m s e T n 5 w m H X Q e X 2 4 3 u r m 7 h B 2 U i L S 1 N m G 1 2 + H w + + I R H T R N O J w a p 2 + X G 1 J R D O M 9 6 8 f 8 U n O J H b 9 D L 5 1 1 O J 4 x G E + z 2 c X g 8 H v E a A x z 2 C f H Y j e G h I e X 3 X e L 1 w f N e 8 R q P 2 w O X a w o G g 7 g 5 n j H h f 7 m R J t 6 7 u d s O q 5 7 v p w + + V m g 5 v f i O d s c E / O I 7 + Y U Z O e m w i 7 8 l I N + H 3 4 l / s E f 4 b / x O / P 5 w T 0 L n D 3 6 / s a E + 8 b T 4 J 1 5 z u t W P o d F J F G e L v 9 k 5 K f 8 O f u b U F B 9 P o s e R F b y A C 4 R X a E p q n V i m n B Z O N N Q K k Y I Z V W m 3 M I 4 i e a 9 J a J Z H K A z L m 4 V 8 8 s c g 3 o 6 C 7 V M 0 d 7 y I y w m H O 0 1 M P H H + A U k m L J e P q / r q C n d w h q E a 5 Y z q R W 3 e 7 O q d s y 4 j M B R A 1 X l m e g z f k + d u C g H r H o + s j S L B 2 a Z S f C 5 / v y 7 X i Q M H 3 s L + / U 9 I z T I 8 P I J L l y 5 j 1 a q V q K i o U H 4 j e b i c U z B b r M r R w j E 2 O o y c 3 H z 5 m J q a q T 0 c U J G g m b y Q 8 P 5 v E a Z t v O u Q N L c i R T K 5 F l e f N 4 Y r g z m Y m I e F s 9 g I + 0 u 1 6 S K c e S h M x B G H q c G g w 6 0 B I 6 z i Z h z U R K J o 7 h V n C g E T g y E R Y S K T H h 0 a x H s y D + 3 2 k B X 7 9 u 3 F 0 S P H p F Z 4 5 8 R J 7 N 2 7 G 6 2 t 7 V I r J J u J 8 T H l U e K o 6 z K 8 D g z f 0 j f i 9 Y z k n w Q 0 J 7 n + E 0 2 Y 7 g Y B o R E S W d S n J R E J n v f o 0 p F r m F D O P B j E f e v U V X q f 5 l q r o W N 1 P N B R f 7 z W J Z N p t Y t 7 R 5 s t U l v F f 5 s i 0 y u E 8 V h 7 D l a v W 4 8 3 3 z q E n b t 2 S H N w 0 6 Y N O H 7 8 R F y + U C K Y z I l r A 3 4 D C l K m O S A z x v e s c K I m 3 y c X g p n O Q / M 5 9 F s 6 X Z P K o 3 v P r u W J J U B T E 4 V C H 7 M g w 4 f h n k b U l 5 u l 6 / C g E L d A 0 T a l 9 m F i K A d M h 9 A Y z U M G X B I q v z d C v p R H u Y b q g m U y a Z 6 q w T N P v x v j / n w 5 6 2 d l Z W H 9 + n V o b G x S X j G T j f / 7 E Q S 6 / w Z Z w 9 9 S z s S H w R i / Y 3 u + y y S D N 0 e b z V K I H q t x y T U o r Y N P v 4 Q h d u 0 l 4 R y Q n h 6 / X 7 R S m N 6 b K 2 a m A S U L N Z 8 w E e h 7 M 9 q p z f 3 b W u 3 G K r o I y 1 a g u 6 N t O h J 6 N w i N i t 5 t 4 h a o Q X s a u k b v m G s s C 2 D e m U 1 G q m b 6 V t R m N N X q x U X d r u R 2 J R M K 6 x E x c K 3 C l D z T b p Y D W Z 9 e K J 3 9 8 f H w R F i v P / j 9 0 v x 2 + X + 8 O C b i N 1 c 2 l n l k 7 t 7 u 5 a 6 4 T T Z O T A y h j 0 x 4 4 B I T Q z w w M Z e D h t o v 2 T C w c L w l s b A 8 1 6 P I 7 h U u O X l u E N c h X Z i M 6 k S a l h Y M W t y t D B y G / e 8 l c Q t U a A k C B w L h D M V Z V l 2 0 5 f n j 4 n G 2 2 S + z p k 8 k k A m d C E y S 5 A B g a J 8 F Z P y 8 s s p a n I 4 Q W r / x 2 U s w Z T + G s c I / V 8 7 E R 3 p m p v J o d h L V G L x m z C S g 5 r c N j y S 8 i L 5 Q + X J c f 4 y W L R H r E 6 m J m X o V G g 3 m 8 g R d g n g C W v M l s S u 4 M M Q t U N p g h Z Z 8 Y d Z w N q K a b x g S J m G T R Z o O W 5 V E S p o 4 C 4 W 6 B s J 4 B L / D 9 Q E r 1 q 1 b g 9 H R 8 J w 9 T 9 Y T y q P 4 C Q S S N 6 t S Y z c J / 0 m F 3 5 e 5 e d d 7 T R g 1 1 E 6 v Q 6 l c E e e j X X M V v Z j M F g J G a r X v T A u A W Q i x v 0 1 k z G Y z L H q 3 N H + 5 B L O Q L N T 1 S I S 4 B U o f 4 W r y A q 0 v D Q o M S x c 6 l J Q l h s n J 2 Q 4 T b i 5 w 6 T E D F c z Z Y s Y 3 F / d K S k p x 6 t T Z p A Q o n J P J C R b w q z C L g o u 5 W q x C 6 w 8 I U 3 p Z e p 9 y J q g F u N D N n M H Z C h N X F P r k Q j A n r U Q W Y + O B Q s W 1 H G Y i M E q 7 S k n M T R T e B 7 m O J 6 j N X 1 h f a r Z 1 r r t B Q j 0 l t D C S w x Q c w g G g a g t S K t S + w y N u S I J Z x 0 G z S T c d 0 I g X O s X s r U B B Z g F a H n q h E / 5 U Y U G B 8 o r o c K B H y 3 D g Q q r V m q 4 c L Q x c R E 9 3 t a K s v E o e c 4 J g G h M r Y F U / J F 4 Y q j 7 f 7 o c H 8 1 8 7 Y 5 p V Q R L 8 n s H + X h S V l G H y 6 5 / G F + o O I / 2 h z 2 C f 4 Z P K s 0 u P u D W U F h a + q c J 0 p N k y Q 5 h U 4 h U m + m C q E 0 + / K F F h I q y S n X Q H e y b Q F y k o L M T Y 2 J j Q V K f l e l U s H M p y Q C T c r o X t o X F 7 I J i B k p s X z D Z n x a 8 s h c + 4 U 8 6 R C E Y 4 s b t e h 2 U F i W s C T o J a W G 6 e D F z u 4 D j x v f p j l N q 8 e N v 3 L / J 4 q Z K Q Q P E m F 2 f 5 p 9 c e W P s y 0 9 o O o i 1 t m A 1 m U 8 + 3 V L p f f B 7 X x 9 h b g W Y Q F y c r q 5 d j 4 8 Y N e O u t g 3 C 5 o k f E W I o Q r Y R 8 v r 0 o W G w X i 9 J s H z J N A U w o d V o Z 5 m C R I f 8 G z 8 s / w u e / u w m v j r w m n 5 s N r 8 c t / R W y r M A X d 7 W w S m i + J g N K 6 r n T 7 a a w 3 M V 4 S W N O l y D 9 O 6 9 j o j g H X z Q f k M d L l b h N P p Z 0 0 4 + i F j k r z K t k l X Y k E 6 5 9 V I m B w N Z V J Z l e M f v 7 c f 7 M O 9 i 2 7 d G Y b c j o 4 7 A P A t t x a X E J D W W e w + K u C i e K e E L o H W 0 t y C 5 Z I T U t E 2 N Z N T 3 x e C l e e G 8 e v v d 8 P s 5 s O K G 8 M j L M E u E C N 3 + 0 8 P O b h o w z l j v i g b l 8 c / W Z Q n G 5 X N O C T h j x u 9 R j F D 5 i c j T g / U Z c G o r h U A o T 1 0 1 o k t 2 P w k T o Q 1 A 4 t L 0 Y G K m b L U D B c T g V 4 W 9 y O C K v W z G N a D y O V K x I w k R N S h 9 J S 0 V V t Y y M 0 m 8 q s A Y H c s b 3 3 k R z l R n f X f 5 t e R w N n z B p u f 4 W K k y E n 8 + A B X 3 M R 6 p c c s J g W l G E l 0 7 D Q E g s Y e q b S J N R V Z X Q S 9 v W 3 K A 8 C k J h 6 u v t V o 6 o s Y A 8 a 0 D + v a H Z 6 E u B m B q K T j 4 D B T T t t K F U m k l z N Q E W E p / X I w a k E 4 X G U V z o S E O e 0 S 4 0 1 S T W r l m j v C I x h g b 7 U V h U o h w l B 1 5 D D k J t V K 5 f D L i S s g p c + l K 1 P N 7 8 1 x 0 y Y s W o K c 1 Y C o K a / T 0 6 p Z O d h Z i R T c 3 k 9 b p h M i W u R T k 5 a j E J h b G t W m g T 8 d 6 R o A Z 3 u I L N L L U w I M X U I i 7 m O p 1 T G B s Z l k K U k Z W D 0 R E b i o p L p R 8 b a i F w D Z H j 6 J z S F z B S j u N i J K p A c c W b J s h i Y r i / A 3 q j S c z Y R h i F q a Y 3 m P B o j R + F m d H v V s 7 Q / 5 T / R 1 r 0 Z b k G s 9 o X m t F h G 3 L z C x D w u u D o v I z M u q 0 Y c q Q J r Z k m T V g V / h X M 7 K Z J S F g i w r 6 D c y F U o K j F V C j w s b S Y S s + 4 X n 5 P Z p M z j 5 O N c N i 7 Q 8 u N n g C W F a X J x j b R C I 0 S L 2 Z m G C X a G p j F J k w k v 6 Q a 1 W U l y C / I R 1 5 W O o x G I 2 7 0 B w W C A z H S L D i R 9 w n 4 0 y I P S v t 4 c p q 6 z E Z O X r B 0 Q 2 c Q s 3 X 5 o 3 j 2 O y P o / u 8 1 M 4 S J M A t F 9 f O G x O C d q z B F Q l s 5 T W H i + m H j Q P C c m h U T a t 6 x b m 1 E W C 6 s j i V 5 Y l J Q o V n L h O g e u x U t U Z q l s F M u 1 7 k S X V 6 5 n 5 k h U M w U X + z k Z f h k P t 2 U k m X A M c A q V 3 Y J 4 h l m L F z q N s r I o N M j f K d A A S b y I 6 + L O D S 9 J x Y S u z 2 Y M 8 i 0 n 1 d u B E P e A b 9 P + G r y 4 T R j w t x j X 4 u O Q T c K Q z T B f F F z 4 L j Q T O 1 F z T M i B v q x F r P M 4 + S i e a j W q h b m H 1 u L q S H 3 s d E R + T 9 Z V u j D E y u c 0 i 9 c W x L u k 3 H d s M + u l 4 n E D 1 V 6 p B l L s 3 O x I 0 0 + q m t 2 8 l m A k q J 7 A m d x + n w q L C d h d J L N 5 j P N w T 4 E b I J Y n e N F d f 7 M 9 R c t 7 D 1 B P 4 W N X R Y S V h O b L R Z Z t k 1 H / V u n J v D s w F / D t / P v Z d 8 G L T 6 f V 1 Y b z 5 d Q k 4 9 o z T 4 S a 9 E 7 G i P D Q 0 J T R e 7 i p E J L I V J m B 8 / z 3 i x m f 0 p W Y z O x d a k I E w m E 3 C y W 2 T P t h b t P 8 E Z y 0 4 M d Y h K J J U y E K T M U p s 7 2 F u X M w s D e F o S p X O w Z / v f P W e H f 9 f d S u 2 r X 6 L g u l g x h I t Q I 2 z S N K 6 l 9 t C a d X f h v i Q q T 6 n N q u 0 p x 6 Y F t B r R E S 5 P i + c U e n E h b S o K k w u 6 r 1 E p a 6 E v x P j L V h x G r R K i o r I F t a F A 5 W h g Y 2 m f d k O q v m A z B B 6 1 D d 3 y b i S T 6 d L R K u G C r Q m F i L w a V h o H E 7 S 8 K U 0 Z m 9 g y N P t D X I 4 Q 1 v u t N M 5 y C v p h J b G Q t I q i V Q p G V p F Z / w t q Y T V I K C o s w l a R k 2 V C 4 h q S u l W U J k 5 T s q H P L G b t d s y j L 7 5 F M t t b M 9 J m n N B l L W 4 R f c / 1 / b F O O o k O N E q p V 2 J R m 2 D Y k H x c W l c r / e 7 o 6 Y B v s F 9 f Q I R 8 P C 9 N w W E x S f D w y Y h M T 1 o B M w 4 p T 9 u 5 b l q x A R Y I B i T G X L q 5 u r p G w p q d L E 2 Y h U B d m 8 9 M D u N w T b L 1 G 0 5 S l 8 6 r Z l 5 G R 3 I 5 H 2 e Y A N i u F i t Q M 2 n L 2 y / / n f f C M 9 c L e e l o 5 E x k K / Y U u v U x K V s n K y k F + Q a F c d K Z v y D W o 8 s p q F B S V i G u Y I R / n C z 8 r X 0 x S + a U 1 S L M U w W C y 4 k y H S W b g L 2 b m n G 2 + W G F 7 Z P 4 Q d W a N Z t N H I l q a z 3 x h u z G 1 5 J 4 a l F 9 N X c Z g d T I j l 2 z O m Y w N 5 L T w c 7 i 7 X 6 R e g A G / V 2 i M o K A w r 6 9 v P G 2 6 v 7 p K e u O P 5 f 8 D 1 b 8 t + 2 g k i u w 1 o v w a q 5 B v D n B 7 n O D x Y m R a o D I t a T A b k z t I 5 o v d 6 Y f L k / h N i g Z X 9 O k / M c u D p e T 5 G T 6 k i z G c a G E a h U p G c 5 J I 6 C I y C z W 5 r Q z h m h A H P D c 7 Y H 9 2 w q g l s 1 g c 7 s S 6 F C W K m r 1 h / / 0 + 7 F g W I V k 4 4 E d 6 8 4 u Y X P F h 5 U Q w / B + p q S W v u / Z a 8 2 9 U f U b u P r K h 3 B 0 x + r i Y m B a o T T V m V B b c c Y D v F Z P 2 M a Q L 0 8 r h c K B p 2 I I u W / g a x n z g 2 g k b n X C d h b 0 v u N q v j X b F y / i 4 G N x J 3 H c q N D 2 H C 6 3 8 n s y t Y x o S / T 8 1 v E 6 Y 8 M o O S i z V q N V E K 6 l 1 E 9 G 4 M f H 7 c O n L d f J h 5 h 9 e w I q a 2 O F w F U Z T T W K + Y X Y E / T K r G F Y M O J R m e 6 V p y c J F b o H D e 6 D C k P 2 p d r P M x 1 z M 3 J c C R e f f 6 / O h z 1 2 Y d I E i N E 3 Y l Y h / O J c M G E K / 1 9 A p L y i M b c 5 1 9 f R j M F A V s 0 E L u 1 C N O n X Y o 9 n z a T 6 M X n s F H v s A C r d 9 Q p i 5 y k k F d r 1 S m 7 S o h G q Y I u G v U q g Y h o 8 G e z a u F R q Y E V h G G r V r i I u N p H x z u z 2 Y l a 3 + P x / S M 3 N Q U F y G k r J K 5 U z y 4 S x I B 5 i + S m W O T w 6 C 3 f 3 7 8 f z g B 5 R X x A d b Q S c L t o m O B a O A x 6 7 Z 4 H W 7 Z s z s o b D H R 6 T M h L m S u / 6 9 K H o s X J j 6 J 4 L r V N p d F U N r q s i g + K 7 c W I A a K J r m Z O Y 5 m 9 V w q 0 9 G O V n Z U C a 0 G R N u F x t h G u q l F 3 + O k Z F h Z G Z m y v 4 M 7 K 2 9 Y c N G v P C D 7 + G 9 z z 2 P 7 3 7 n 2 9 i w c R N O n z q J J 5 9 6 B u 3 t b S g v L x c X X I f m p i a s X b c e 7 / + N x A a m F m q o j I w M a f I 1 2 s w L o q F U O N O z e 5 B T f M S H R p 7 A E 2 3 P Y b 1 t t f J s O M y c M H B h V R l d f h 9 L J 8 R I C B l t H P y z B S 1 Y E G j Q C l F A C K c u P C w u P 1 P p y e C 2 V q M k z 4 r 6 5 Z V i 8 F E I I 1 s U 3 P S a 2 9 L Q z 4 q W l P r q 7 d c x 2 P c r / N 6 O r 8 G n v 5 O D 9 w + / + z I + 8 4 P n l K P 4 Y F r S q X a T 9 O m 2 i G u a p X R k o o B x 4 o o F t d P G 8 j t R C P 4 m r x w r s J m e p H Y u X i y E C d S b B 9 7 A m d O n M D 4 x L h 1 v v R g w n / n s 5 3 D s 2 F E 0 N t z G m T N n s H n z Z p m i z 0 F P f 4 e a y e l y S m e 9 I L 8 A f / r p z 8 r z c 0 E X E H 6 D y Q i X 2 4 N L H d 4 F F S j S f v U I n t m + D K 8 c P I + P f X g / T M b o m Q j c r C 1 Z a U j M e 8 v J z V O O o h P q q 7 H v 4 N C Q D W 2 t b V h Z X 4 / S 0 i I 4 n W 5 x v S 0 y i + J q p w d d 4 + Z p j c f o Y K Q W Z w d / W Y M 9 O V P I q H o / p p b / i y x o v L V f / J 4 v A M e W A 9 j + w e D E w s 2 z b w 2 Y p v f O n R T a P V g d H X x P R u g Y q W M N W q Q u s r G C D N R Y T A G L Z H L T 5 + K 2 p 9 z i j Y G X x c J 9 5 0 P d b Y F i k M L s H 0 b / k A N b 1 p b F r L D l g q X V m i E e 8 Z I l f p P V y B z p 6 m h F Z X X Q 4 Y / F 4 E C f r C k K h V r w + o k a r P E 6 0 V R 2 H P 3 9 w r 8 a c 2 E s U A R z R h 7 s t m 5 U r 3 0 c V o t J t n Q z C + W n j b D 9 5 W t f w p + n v 4 T y x w / A q 6 + A 4 6 k 6 W D 7 z D G 7 f u I K 1 n 3 t H e V W w a W m s 0 g s m z z I B l h k R h e J 7 D g + P C t + 3 B J N e t j b Q w S V u X 7 T a O Z a h q O t g F E W 3 + C y + k j V Z b K F 2 s c s o t L P w 4 x a R T / X A C x Q J T Q q N h r p W 1 N r S h L p l K 5 S z s W F 2 O N e 9 m P F e L G Z w d W d y u 7 A A M r O y 5 e O t V 7 f j y Z z 9 + H r 1 f 5 X H 8 c D t b 7 Z d 3 Y F c v w 8 / q T 8 j P 8 f r F n 6 K M a g R 2 G C m 8 9 Y p 5 J e v R G 5 h u d B U 7 p i 7 o p s u / z P S J j r x k T X 9 + H b B P 8 M k / s 0 G S z Q q M u y y k D A n N 1 e a 6 i r B 7 r 6 x Q + D s W 0 H z l O t t 1 F a c b L z + A A r S m X k e k B n w j H I u p i D F 4 v m m C 4 j W s Y 6 F X 2 l 8 S W G i e R s P b M f F b A d u E a o d 0 F x 3 0 v J o 5 i P K o / j g X H 5 g z S v 4 Y d 0 x X G y Z E m 8 4 J o W J g / L k + d O Y E s 7 H 8 k 1 7 x A R g w c 3 T v 8 K 5 t v C J K c B 9 q 4 Q f S G z L f g e j 2 7 + M N m 8 7 3 p h 6 U 5 6 L B T P j s 8 1 u v P b 6 6 7 L z b V t 7 O 3 p 7 e 5 V n g 4 m + s 0 F h I l y L o g D y P r i 9 a c E O V u K 5 F W I i o t A t J l I C J e i O s 2 W W N q r H D G p t / U + i T D r u 9 E 1 n E 5 b 3 5 U c P B E Q T X n v v G H I z j N i 1 x o w c 0 6 S s P 6 L P 9 P L 6 P 8 I 3 T L v k a 1 j 0 9 + 7 9 T + L y m c O y t Z q K 5 6 1 f I v 1 / / R W y v / k 1 e W w S P p f J Z 8 W P G l / D c 9 b 3 y n M v f m B Y / u S 4 D 8 k f w n U u Z k y s K / X A O d q F p 5 9 6 N z Z s W I + 6 u j o c v T 4 g X 6 N C z c P 8 v E z T z O / / r p A c Q h U 1 c 4 X 7 D X N i u D F g k F s Z L S Z S A i V w O e 3 S J 1 E T V K M h I 3 o K s h v S L J G 8 W M y 2 5 q R F K 3 x a m F n B o j z 6 f Q + v z B N + T L f s 6 1 B s K M L 2 r M e l K c s C v j X l O n z y t / b i w N t H 8 d K p M d n R t 6 H q C X Q c f w U / q O g U P o p O L h g f + r w d t 1 8 S g 1 2 5 D O Y s P T J L D R g z 7 Y X D s B E D E + w D w f Z n Q Q F p b G i a 7 m i 0 / f O / x t d f u g 2 v m v o g Y K Y H s / 6 Z V P I u Z Z f 8 j e V u G S I P b T 0 d C v 1 N / j D / c j E R 5 k P p X H 3 Q T T X B 0 P N N u F d 9 U 0 w z w T L r / r 4 + l J S W y s i e a i s z u s f w e j K 5 F z 4 U 1 0 m 4 Q M n t P V l W z q Y p F B i z N T 0 s W q m N u r W 3 N K K 0 v G o 6 e y E R o g U b I h G p g 6 1 T n L N E 6 W o 7 M T 6 O r O x s u W j N H V I I F 0 6 v d P l x 4 8 S / Y + P j 7 0 F l c T q 6 R g 2 y N 6 D a T p s w e m 8 b 7 h f 3 O F M m s j J s z / K L v M M v w 1 t Q g s n N 7 5 K v Y / / 4 k Z F R o Z l q 5 T F N 2 D d e f w v P P f 8 e e U x a h w 1 y k 4 B R Z x q 6 R 4 V w m g M o E 5 / H f o V L p Y d E K G E a i s I U s C 6 H z t 2 H t P F z 8 t z P f v p j e Q F / 9 M M f 4 L 9 8 5 U v 4 + c 9 + i p / 8 + N / w u c / + G f 7 z F / 9 K v m Y p k J G Z J Q a P T g h J J f I K C i O G / t W w u e / k 2 8 j / 6 E 7 Y b T P N H K L V d N O P N R q Q / 3 O 7 0 X i h 8 I Q S T Z g I h e l a l x d O 4 U f p 3 T Z U C / + N O y M + v S 6 A b f s / h I a r J 9 E 5 H L z 1 7 F b L n e h V u B T G T k 8 U J j J h d + D m z R t S a f V l 5 E k / 6 e b N W 7 h 8 5 Q q K i + + k I l F b F h T m o b n X I Y W F 4 X K 2 Z q M S p z a q K / D J j a 0 Z F V y q w k T C T T 6 / U M 3 6 D L h X / i M C 6 S v l K S 4 s c q N n p 9 O J K 5 c v o 7 O z A 0 c O H 5 I D 4 / H t O + R r H g R Y i W p R 9 t z V P 7 Y X O k s 6 C i q q M W w L F h 9 S S J g R r l 3 U n X 4 s / l c f z 7 b o G 0 r k K t 2 A u C e R f R G a S l a r B Q Z n F y p L c l G v 2 Q F l Z Z E f + W U r Z R k K t T L 9 H G 1 z H h X e W 2 6 1 O m I b R k 1 N H X q 2 7 k N a W a W w S L J k h s S 2 r Y 9 K L a b l k Y e 3 4 O 0 T 1 6 X A c C f E t Y r m Y 7 / 2 s 5 3 G m G t S S 4 W I Y X O d e 0 g O g I B x 9 m b 7 y e Z e m H y r S r y o y p n 9 c 1 R T K h a s 7 G U x 4 m x Q C P M L Z n 8 d o W l Z s y w 4 u W n h o K c J m p M T v k C s b i Y d u r B 7 s s 2 E A d s 4 / H 4 f 9 m 3 I j L j P F B X p D w 8 0 4 Y n N B a g o C X 9 v d o P t 6 + l E T V 1 w 6 Y A 7 h X A r I + 5 e 7 x X P 7 d + U M V 3 K 8 S A I k Z Y I c 5 O 4 o K b C e y J M 9 4 r C 9 P j y W 4 w x s i h U O I P H g z m B 5 p S 5 U Z q e U N O x m C 8 S F C b q Q W 1 f C K 7 n s N R j c 7 U e H t f U j L K P y + 0 e / L 8 D t / C v v 7 i I 7 7 5 8 V f h S 7 j B h Y r S R W p q B i O A C N 2 S G + A U h v M y P 9 H n c S D P o c a H L L L X S g y Z M J E y g J t 2 T u N Z 7 F S 9 e + s n 0 u g t h U I I w K K G S j G T Y + 4 F Y m Q B a u E X O b D C w E Q 8 j I 8 E S 8 X i I F f S I V Z f F v 0 q b v 8 t u U M y b M / t H k Z t p n j b 1 q J E u n D u L h 9 c v x 3 t 2 b 8 L + n Z v w O 0 + v D T 6 p g W b i s D B p C b 8 T B U Z b b q F L 0 8 M o f E z m 3 3 G d 6 k E k z O Q 7 0 X I M N X m 1 2 P m P W / H D 3 / 0 J t i / b J Y M S G z d u x r l z Z 3 D x 4 g U 8 9 t j j s p 3 V o Y N v o 1 C Y N x / / x O + L 8 + d l 4 I L R n t z c X O m k M s x 8 9 c p l N D U 1 o b a 2 F p s 2 b 8 b J k + + g u r o G j z 6 6 F d t 3 7 J R f Q s v d N v k 4 q N R C v t m I p 4 V X P G U Y p K e 7 A + X C / 4 q K G O X d w l c 1 W c z w e r w o q 4 i e f U / / N j R R V t U O j 1 Y F F 5 a 1 n D 9 / Q W 7 y r d N b h F 8 8 i X O N E 2 i 5 e Q k f / e B e W M z R B a G t u V G u x R W X l s k d 8 r k j f 4 q Z h E 1 v t K 1 L c 8 r w 2 n 9 6 G + X Z w Z s 4 W 1 D i x o 3 r 8 j m r 1 S o c 2 R a 8 9 u q r U p M 1 3 L 4 l / I Q C G S 0 r L C r C 8 P C w b I U 1 J g S v o 6 N d v v e 9 R r N s E p X / / L p d d n O N p 5 9 E N B M s l G D W W g y E O V c h J h 6 G 1 h l 9 j A W F K d o i c + i 2 N j Z x D w o L C 3 G i S Y d v / u h 1 v H n o F L z 6 D H z i I / t j C h M F q a y y G r X L V w g / M g d u W I X J G M f F e 8 A I 0 1 B 2 l x 3 t I 2 1 w e 9 3 Y V L E Z 6 v 4 + d 4 t 7 E Z T g O g z X Y 0 J R t c 0 / H Z / E 6 7 d d e L a 8 F 5 9 6 J t w U 4 g V U x S P e 9 a V k l 9 G 3 t z Z N B w l I 2 4 A L j r E B V J d k i + / U K z S x H l k 5 e T j T l Y n B / h 7 o x S S 5 a X U N V p d Q 6 0 b / H m o S L 0 1 Z V b D V P E R G 8 1 g U S J M x R Z B U c q z g 0 W p h F o X M 5 E T t 8 8 A L 9 I H v j e D F j + V F L J J j f 2 9 2 J m L 5 A v s + c L A x N Y k a n C Y i o + Q s c a c m 8 f s D 0 n R k b 3 J 2 / 5 E l I d z g Y J Y W Y a H 7 L G n R 9 p p Q 0 Q o A U T c k I M z k V v f v 7 e 3 u F O Z k c D v S S H A 3 j Y m J M a G V 8 t D t L J L p Q f 3 j Y h K J U L u V I l q U b 2 w Y v s 5 m 5 S j I U g 5 K s D 1 z J M Y V M 4 o y 9 O 8 f j y x M J E 8 4 + y w x + O U 3 L s i B T c 3 D T A u a d R Q i m s x c v 6 J w 8 Z i P K 6 t r 5 e v 4 e G i o X 3 m n 6 H C v W v 5 Q A N g L v a + n C 7 0 9 n V I 4 a Y K F M i B e q 0 X b v V W 7 G b b a t T Y a H j E R U E O 5 D H k y 6 4 K 7 U 6 a E K T p h G s p z 7 g g C 1 n S M f n Q 7 8 n 9 6 A Y a V 6 x c k K F F R U Y G i o m L s 2 f u E / C I q 9 0 J D M b + M p R W h j I h Z X b u j R C x e / N o 5 n H 6 x B X 9 7 9 k P Q G 4 P z V L w F i R Q S Z m d I M 5 D q T P x M m 4 R C y / n F j 3 o + d F E 4 W r O Y 0 H W u a F v f N D f c x P L 6 6 P t n s T E l s y Y e x B D 4 X A j T U A E x C I x 1 a 5 D 5 Z 3 8 t V F A w O 3 k h g h K D g 4 O y M v h + g J t H R 2 K 2 Y I C W D 3 7 5 E f y N R p i I W r o + G 2 y u T 0 H R C 7 O P o f n p x x Q g c a y e p + C F Q m F i m 4 J Q Q o W H 9 y c U C m 3 d 8 n p p D n K X w Z v X L s v g x o h t S G r B I X G P K E y L q W L 2 X h O u o R q u w H f z A v w T o 7 B + 6 A 9 l e s 3 d 5 F 5 o K F a y 7 l V 2 t d f S 1 9 u F 0 n k 0 i 9 G 2 / Y q F u o P h X O H E F q B G 0 / h h / X 3 i P U v v v C c 3 P K D p p m q 4 7 s 4 2 4 c P V T B / T s m D V r T X d i p y c f I y 4 L f C N t c t m O S x x T x E f Y R r K W L 8 R l v d 9 H O k f / f R d F 6 Z 7 B U u 0 L 3 S F V 6 h S m O i 3 z J W 0 G N E z L f o Y G 2 r H A 4 W C 5 q U W b d v m 9 t Z m V N U s k 5 n j 3 O Z 0 R J i D Z R X V 0 8 I k V J X M Q a R f V 1 B Y A p t t A A 6 X T g Z X W v o j 5 w u m i E z E O 0 6 V p R Z 7 q S z l o A R h W s 7 7 v z s i 1 5 u 0 F J W U o b O 7 R b Y Z + 5 2 h j y l n 4 0 N b P x W L 0 N K M h B E C M f m t b y g H i s Y S P x M T 4 2 h t b k B N 3 X J 5 n o 1 b m E n O k L k 2 Z M / C Q + 3 C c X F J O Q p M w W h l t y N 2 7 m K K m Y Q J V M e w G 1 e 7 p v D 5 F 7 s x O h l c m 5 m t f K O p s R E / f O H 7 + P p / + 6 p s N 6 Y V u s W E Q Q y y T F O 4 v 5 B X H s x 8 K N E n t m t g 6 L 5 I 0 W B g Y T 7 4 G q / B + N N v o e N C s L E / G 4 U y 8 p c l B I I + U i i M R N 6 6 f k U K H Z N 5 c / J m 5 u x R c 2 V l Z u J a n x F u X 8 p / S o Q w g X K 4 f F h W a M K m S g t s 9 m D 6 f T x B C Q r c w E C / 7 M 0 3 O j L 3 0 v B 7 y a f e V Y J v f T i 4 3 6 2 W T F 0 m j p S 8 h T 8 Z / n 3 l z B 1 o Q n E d i D 7 J x P i Y 3 K a l p 7 N d + i S 9 X R 3 w + 3 z S 4 a e f x G v I 7 V t 4 L L d 1 6 e 5 A t z j W i d v A d a P e n i 7 5 P H 0 v + j M 8 l r 8 v / u f v h 5 p 1 K v p V G 5 F 5 q A 3 V W 7 b J j I Z 0 T b O U S H D B e v W 6 j V J w o m X G j z t 1 s l Y q R W K E B S U a + p 2 y 8 4 z d 5 c e q E g t y r H f 3 o t 6 L o I Q W J p B u q Y y u W T i 4 G e I m g Q B 3 4 o j u J z G i a T T F 7 h 5 E w T J b r P K 1 T P t y C a H J z Q 0 X a h V m K V i s V m E F 2 O F 2 B V / b L 4 T P O T U l A w o M l d M n 4 y R I g e G C M v / n D w X S Y m b + 3 p Q 4 7 x O v 0 c t m m 5 w Y f c K / 4 p q U T 5 z n k g h z 9 U 5 2 p M f d w C Z F k I i Z E l 5 f Q N j Y Y t 6 8 B 9 f y X g s U 2 V b t m m 7 k G I m 2 l k b U R q h P C o U C M p s f F S q U 1 H D c O y k a 0 e q o / H 6 v e K 9 g u D 0 W / E 7 i K k s f S u d x I W C M v k 7 G n u Q n W l M R v k S I O L 0 a 9 P d G m O 4 X T n e Y Z S p R N C h M N N G 0 e 8 l G g m b f 7 M y 8 0 M 5 Z 3 p M Z G J F w 2 B 2 z C h O 1 K w W c i 7 w Z x 9 9 A 1 t H X o B + 1 K c / O h D t o p I Q p c c I F y j U u D O h 2 6 J p f Z W d H 5 W Q 4 k 8 r 2 m E s p 0 q e F W 6 7 E g o u + V q U c P h q z l X p E I j s n u r l H a M J F g i a b C h N a t a j H N F X p m z F 6 5 9 j x F B x b 9 8 J u s k g T j y F 1 F f Y p T / l P c y P c 5 B v v B C x 5 0 L e 8 A n / l d g Q y K 2 U U 7 8 S J Y 8 K J 7 k Z F Z a U U o u 6 u L l R V V + P 8 u X M y r W j L w 4 / g m f c E + 7 n N h / v B 5 N P C L j 3 c 7 C y S x p 6 t j D 1 0 z 6 d I 0 H + h f 6 N l R J h 9 2 T l 5 c p C r G o m D n g L K d T G G 8 r V w c 4 e 8 v D u C S P 9 K 2 + 8 h 9 L i r s w 2 V V c F u R S o M Z j B z o m U 0 f U b T l h S J E T 4 N s 4 + U w Q p f 7 V P C v g 4 u D l 6 + f E n e E E b x z p 0 9 g + b m J t y 6 e V M O B q b + c + / Z t r Z W e U O W G r L B S I d J b n B G f n 7 F K d e q x J 8 + a z R N O + t H I 1 S Y C F O R a L 5 p z T s K E 8 P w O V J w Z v p 3 2 S H J s Y w M E t 5 K v 4 f + 8 M z b T G F q a r i p H A W Z c B t x p D U r J U z z J F x D c a Q I s 4 + 5 Y w F T U K B u X L + O I 0 c O 4 Z O f + i N 5 c w 6 8 8 T q e f O p p + V y y u d 8 0 l J Z 9 K 5 2 4 M H k N n 7 V / G g V p + f h R 5 v d l / m I 0 u G n z f L M g I j E 8 N C A 1 G P 0 4 T m J s e a Z F L d 1 g 1 1 f y 7 A s 5 M G e E C 4 o 2 Y f b t B k u I m K a Y C x G j f P e S + 1 m g h t q v o 9 L a j 1 O r T 2 O z Y x P c 1 9 x Y s 3 Y 1 y s v L I t Y q U a P E 2 k g t k r k X D z T P t A G I n q 5 2 m Z e n o r 7 v g T 8 Z Q 8 0 e E 1 Z 9 M L L Q U 4 N O e s 2 z 7 u G U I n 7 C B I p R 1 Y k e N x z 9 H p R t S R e a K n j D O z s 6 p M + k Q v + A s y M j W c n s H n s / C x R R 2 3 K x N s i g Y 8 N K B x o a G j A x b s e K l c u E + Z U t / S Z G 0 7 x e N x o a m 2 G f s E t t t X n z J u T k 5 s j r x g E f a o r F y 6 j w m X I V n 4 n m X W h x Y q i g R h N c F h q y 8 W S K 5 B E m U I P X J 5 F Z Z M K h L 3 X h s c + X I n + l Z b o e 6 q U X f 4 Z N m x / C t a t X p N / U 2 9 s j q 0 2 5 2 R p 3 O X z 2 2 e f x + u u v S i F r b 2 v D x k 2 b Z R t h L j K 2 t j S j R f x w Q f H 5 9 7 0 f r 7 7 y M l b W r 5 L 9 D e g D v O / 9 v x H 8 Q v e 5 Q K n 7 8 1 K g 2 O q Y 7 B J C J s R H l l E w G 8 J m G 5 b X g M f M I N m 3 7 w k 5 q N l x l b 5 Q f f 2 K O W k m F W o W t T R E K 1 w q o W 2 a o w n U 6 X a z 3 G Y n R f I I m y L p y F o K 9 N j 1 1 Q o Y 0 4 N P 8 + Y N D g 6 g q 6 t T p h 2 9 9 N K L a G l u Q l l Z O f r 6 e l F Z W Y V G M U u f P X s G x c U l c j C 1 t L T g + P G j 8 p g R Q v 4 u h X D 5 8 u W y 1 s Z u d 0 h h a h W v u 3 j h v D R j F g N q 2 y z u Z q 7 C N B 2 a Y N T U e X l 5 W L F i O d a u X Y O H H 9 4 i h Y l w Q P N c a W k J T p 8 5 K 8 / N F W 0 G v F a Y K D i E r b x Y O K j C z 6 Z f x d 4 S h N k W X J y 2 c y / U F E k l T E N 5 J / 3 S 5 K N g 5 a 0 0 T 5 t 8 W h 7 U o I R K T Z 4 X K 4 u 8 c k M x 7 m v E S / T E y v h a k Z F X X 3 0 d T z / 9 p D T 5 b D a b E A Q x a R k N y M 2 J r 2 M S B a O o e G b o f M i u R 6 7 F h e N t G X L n Q C 2 r i j 2 o y v X h l P C V H q u + s 9 i c 0 l D J J x W U m C O q U B 1 s t M h S l 2 0 1 b r m D e T z Q D D x 2 7 A R 2 7 t y B 9 v Z 2 1 N R U C 8 3 f J f + n D x Y N f s 6 p N v O M L V 6 4 k d t q p X c 5 b y S j d b H I F t + R W 4 Q S 9 k A / 0 p z y o Z J J Z K 9 Y q C d d Y G b a D I M S W h i U o G m 3 V D M l Z o M 7 7 N 0 a M E r N x D r C 8 5 3 x T 0 b s u f H M M 0 / J l g C r V q 2 S x + v W r c X h w 0 e j r u U N 2 N N w q M k S t l 8 S 1 8 f Y 7 4 E / R + M Q j n F X G s a m g u / B 4 E q c N Z A p 4 i R M Q 6 V 5 B s V Z w D R x D K 6 s / Q g Y s h M K S r z 0 0 s / R 0 H A b e / Y 8 g b L y c v F 7 m + Q H x c t i 0 V C E w 3 J f v X M 6 W s a N z 7 j B 2 V w Z H R v D 1 O S U 8 E 1 n 9 v V j K p B 9 l l S o R N h a 5 U K 2 V d 5 2 n O 0 0 C Q F L S V W y C L + S A Q / 8 + j x 4 z a u n t V Q i Q Q l 2 M p p 0 O H D 6 1 E m Z q r R U s Z r 8 e K j C P d 3 j j j M 9 E 2 r n 0 x 2 I P l R 7 e 8 e M r T s H h W + U T G E i w v 5 Q H g F b K u 9 k c z z I C d H J I k x D 6 X z j 4 m d C C p P P W C m u c r g p 8 6 A H J V Q o S M z z 4 y 4 W 3 L W c J p l K v D v L h 0 I z + t a t W 0 K z b 5 Q C e r Q 5 6 K M l k 9 A g C i c B s 4 H r U s F j P p / s z 3 x Q C J v 6 A v p s + E 0 V 8 J n r I g o T W S h h W m x Q O 1 3 q N u F q r 0 l q K H a g V Z m r p m I / Q 5 Z i 9 P f 3 y y 1 n F m J g 8 z 3 P h T S l U Y W J p I R p 7 k S 0 J b i e o a 5 p p J g d r k N R g L S 7 n X N j 5 t E 5 + i a P v e s x u a b F y N 9 g + z X l b H J h p 1 t O C C m S S 9 g d b 7 e 5 c a r V g d / 9 b h t G H H c W W 7 X 1 T 4 u 1 C c t C Q y 3 F E n r i F Z f u n H D 4 L / c k n i f H h V h u D F 5 W U 4 + i m v X K 2 e T z T u v M E H y K + R P m Q 5 1 r n 0 R 9 s R l / 9 + Y A P r w l B x s r 0 3 H p 0 k X 0 9 v T g 1 y / / U m Y 4 r F 6 9 W q Y V s c 0 y O 8 I y G + L Z 5 5 6 f c 2 6 a l s X k Q 4 V S l u P D O u F T a c 0 9 + i P c f 2 o u m U b s F c j 2 Z g u F 6 i s x 6 0 P d L Z 7 b 3 4 w 7 g 5 / J 8 3 x N q n N s / E S 8 W 1 2 j b j y 1 N g u l 2 c H Z l f l p F J 5 3 P / k 0 H t q y B S f f e U f m 5 f F / P p e T k y P / f 9 D p H d P j n T b z j I A E B y w 7 r 8 Y q q b 9 X q L 6 S K k x E F S b C 8 7 M J k 3 b / 3 h Q R N B R x e Y M z k 1 F / 9 2 e m x a y h V A o z / S g R P z f 7 9 T A J X 8 o p f B V e y d 0 r X D C k x T 8 A G w Y N 6 B h J f j 1 V s u G W q q n u S E E i a i i z Q X d P h G m p M G R P w / U + g 9 A A O i l M h G J 0 u C m x N B + X N 3 n m H i d I B k p 2 L r u j P V k w S W 3 K H + 0 G 1 o l C Y c o w + 0 P a z T y Y h N 8 x 5 x g C t l t I u / 4 j w H e n s a I 2 K M F e c r x B 0 V D T k l K E k 0 j k b 3 l h 8 s z o d C E w Z V k + H G u 5 4 9 + d F O Z p 8 1 B Q A 7 6 r 1 o U d d S 6 U Z M 1 u E W j 3 l 1 J x u N J S F b + C c J N v 6 C a Q U Q q c / l v o N v w e A g W r Y w Y l S k q K Z L / s + v r V a G x s k L 4 V s y e y M r P k a 5 g x U V 1 T g 6 q q a r z x x m s x N 6 w m S 8 H k i 4 V J j N 9 d G i 0 x G 4 m s Z 1 n E Q C 8 R Q l O Z 5 4 N J m J Z H W 8 x y I w Q t W S Y / J t x B o U 4 3 + j H p u S P g 5 d k + r C 7 x y I 5 H N / q N 0 H k 9 y P j G M v z f z 3 8 A H z P + o w y s p F Z T Y h M 2 X Q b 8 Y g B b c o B t X 4 D f H N z I K 1 Z Q w u n y y A L B m 9 c v y z 5 1 R w 4 f F k L G j Z Y z 8 Y t / f 0 k I V 5 / 8 f e b / 3 W 8 b V t 8 L a v M S m y D i j Q 6 y 2 + 2 O Z S 6 Z A W 9 V U q F C h Y m o w k S 0 w k R 6 h C C 1 2 g w y W k k z 8 L F / e A o r 2 + y 4 7 T 8 u n 0 8 J 0 + y E a y g W Q k 2 y + a E 4 n Z F Y c 3 y j m B U 9 E W 5 i I i x 1 D R V t P 9 9 Y q C U i s d g p h E l r i j H a O D n H c H d t v g d F G X 6 4 x G T Y + u V t + I u / W o 2 v W Q / J c g / i m p q E e b 4 7 h i x R w j Q U u H 9 q R n H C w i Q R 1 z t N l 5 r G Y s G W Z I m G 0 B 8 X / k 0 s m O U e 6 t d o Q + G J 0 j Z s x N l O M 6 5 4 a j D x l T 5 8 x X R Y C h N 7 F O 5 b O Q X T w K H p Y E a K m Y Q J V E D 8 s 3 m H 0 O J q l o 9 V 1 C A D d + D g j u S R 4 E V n Z I v l 7 A x M p I j M 4 S a L z F K I F 4 a l S 8 V g D g 0 E 8 T h L a D t t y Q i v O 6 u A 9 X O Y 2 K K t y 3 O x l + F + 9 i j s H 3 O j o O D O v s M U K k Y L I 6 H u j j p 3 0 V 5 8 h G d K O M 6 g z F S O D 7 Y / i 3 + t / D 7 W W z b F l S m x a l X i Q Q n m C / 7 6 5 V / J n h O / + Z H f x p Y t D y 9 5 k y + U g n Q / 6 g o 9 y I 2 x O Y G W 6 3 1 G V O f 5 Z l Q H a 4 s 8 j x w + h v z V T 8 L h j 9 2 E M x p 1 + V 4 s L / T K f Y c 7 l e a e K k y r o s A 6 B 6 7 C n f u w c n Y m F C 5 m d 1 z p N Q k f L n i O P p 1 L P P b P 0 x 1 Y D I T N S Q a 9 A Y W G I n y l 9 G t i Z g l e 0 H g y J a 5 e T S w o 0 d f b K z d F 5 g 3 K z c m F b W h I f t a D h k 0 M v n M d Z r m I G w / r S j 0 z h G l y c g p v v 3 V Q X M s h e a 2 3 P P w Q A o a 5 + z e t w w Y Z W Q w V J k J B G X e b o g o T Y V b I x e 4 7 w s R w / Z S X u 9 o v T W E K D R q F a S i H 3 4 F + T x + c g S m s M q 8 R p k P 4 h V 1 I H j Q N F Q r D 3 h S a W O t 8 W m h e H 3 z 7 E H b s 3 C 7 N c a f T h Q 6 3 8 H 1 S z V f u C r V C o 7 e J S U g l T E N l p G V g m X k 5 1 l r W 3 3 V h S g H 0 T + h l V I 8 / 2 h 0 w W G p B 3 + t m v 3 E 6 4 k e / 9 u T J U / D 6 / R g U G o p Z 6 i N j D t j G U 8 G C u 4 V W m E j E X D 4 x 7 X F B S t h / d w o M m S m R n p 4 u 7 X W 1 v E A L S z q 0 5 3 i z W S y n w t + z W C y y q 2 o s H n Q N F S 9 b q 1 2 w 9 b a i s L A A W V n B H v T 0 S Z u a m m W D z Y 0 b N 8 h z W j q E G X e j y w + D K d X p a K E I E y j d S D 9 0 w q 8 x n n k T 7 j 0 f Q C A j O 6 6 g B H f f 4 N 6 6 7 3 n 2 O d k l 9 s y Z 0 + J 1 a 6 S P V F h Y J P 0 m r / C l 1 q x d J 4 M U 0 Z q 3 p A Q q f q z D 7 + D h z e v E R B U U E H Z R c r n c Y U 1 e G P W 7 c u W a 8 G E 9 W L 5 i B V q 8 9 W J S j B L S S z E v w q + q u O i B 3 C J 4 a l Z B N x W M H s U T l D A a j S g q L s a / / e g F j I + P w 6 F o J D 7 / 2 q u v 4 P S p U 7 I L 0 j v v H F / S z V v u J i O W j e i d z J A Z E b z m h w 4 e x r V r 1 3 H + 3 E W M j o 7 B I a y K 6 z d u 4 O L F y 9 i 7 d z e e f G o / 8 k q X p Y R p A Q n X U O M 2 Y d 8 J s 2 7 K A X / l C i D G 7 h G h N N y + L V u L 7 d 6 z V z m T O C k N N T c m R m 2 w W o z Y t d o M v 9 u O a 7 f b M T L Q g T 1 7 9 8 B i N k s z n c S T d Z F i 7 k T 2 o e 4 h K Y F K D i b v M D a W u 2 U T T S 1 q s i 2 7 N L m V V K J E Y Z 4 g h T L D 5 E 9 6 i 7 P F z n 1 3 N R j c o D C l + l b M D 7 c h H 2 2 T x c p R O H M V J r K t f E T 4 w 9 6 I w v S g B + v D r k h n / x g O X 2 7 H + 7 7 8 E 4 w 5 7 n 7 4 l b t E D P T 3 y f / v B z w + P 3 5 5 3 Y a D Z y 7 i V z d s + N m B I 8 o z 9 z 8 s d L z a o 8 f P j / f D 6 f H L 4 0 T R r o c V Z v i x J r 0 Z v z w 5 F N z 0 T b z d m m I P C s R 5 l Q f d m g w z + c 4 1 9 K C 2 O B e f / d a b + O P 3 P Y y t q y t x 5 P A h G Y p 9 8 8 0 3 s H b t O t n n f M f O X e j u 7 p K h c U Y A 6 5 Y t l 3 2 5 X S 6 n 3 B v 2 k U c e F c 7 w B X n h m 5 s a k V 9 Q g J q a W u k 8 s / u s y + n E u X P n s G v 3 b t n c h W 2 z P v b x 3 8 N g X 5 f 8 Y q T H V X j P T b 5 f C G E K i L / L H w j u V X v o 1 z / G 3 / 7 Z H y D D O r e + e 3 e b Q M C P T X n d 6 O / r R 2 N j E 1 C 5 D 9 l 5 0 T f a D m V F o V f m E b L W i l H E s d E x j J v r h T n p E X 6 Z 8 i K B a k r y n L b M Q / s a n i / P 8 a J n L L 6 s k M V I x C l r b N K F / 7 h / A 8 r z g z t B 5 A g 7 / P i x o 3 K 3 v D O n T 8 n B / 5 1 / / b b c y P q d E 8 d x + / Y t m Z P X I P 7 n f r y H D r 6 F w a F B u T v 5 6 O i I j P A x 2 s f N r v m a i x c u I D s n B 5 s 2 b Y L b 5 Z I R Q 6 Y r 3 Y 9 k e g f w x d v r k Y V R f P H W O n y / 5 p 9 g Y C 3 5 I o E R v e L i I l S u 3 I g P f P D 9 e P 7 R L L l e F S / M B K A w k e v X b 6 K 2 r h a D D v H 3 h 9 h 2 a v a 5 W l Z f X + S V G R + 7 l 7 n k u f V K 9 s c w f 3 c J E z E o 4 f J Q n e t g o E 6 P A n P y e n t 7 s W r 1 6 u k I U j K 4 3 z Q U p 9 W q E / 8 B k 8 U 7 k d n 7 J h x F 2 z G 0 9 n P K k 4 s H d i d i m X t a w I s j R 4 5 B X / 0 0 v I H g f S v K 9 M n t e S 5 2 m e H T y B r T o D a U B c v w m T N 4 8 O A h P P P M 0 z j c n C 7 f i 3 l 6 i e L 2 6 n C + y 7 R k W 5 P d d 1 G + + 0 6 g l h j L 8 q Y w 0 n F R 7 q 4 4 5 t Q h y x y Q i a z c P K 6 + y A N r 2 i S O 3 X R j / + Z s Z G s y 4 K n V J i Y m 5 A 4 h V V V V 8 w o + X O w 2 S k 2 V u D j e / 4 S p I L 9 j C M 7 2 U x h 8 9 S / h 9 8 Y u b E u x + G g c N K J h r A Q H m y y y M J G 7 H V K Y S L P N g A y j D 9 W G h h n C R G i F Z G V l 4 s q l K 3 M S J j X 7 n G w u d 6 M K 1 + T e x E u N M A 0 1 2 X Q Y p o I 6 d H 1 z L 4 o / / B 2 k r 9 g 7 5 6 A E s y I G B g Z k r h n r p a I 1 Z t G S 0 l B 3 l 7 o C D 1 p t m p z N h l / g i T 0 7 I u 7 s H 8 x s P 4 y H t m y C 1 c q 8 T K O 4 1 / H l B X I z O F W A L l 2 + g s 2 b N s r H L U K I + b N U C N N Q A a G V 9 D k V q P 7 T s z D m 1 8 l z X B y c S 1 C C 5 Q S H D x 7 E y P D w A 9 2 Y 5 X 5 G K 0 w k v f 7 9 E Y W J c G P u X b t 3 y D S z q S k n b t 1 u Q E N D o 5 x I m b P J P M J I 2 B x p M 7 S R w x F s S U e W F X h l R f B S I U x D + T 1 O u H s u C S / W A k v 5 Z v m i S F B w j h w 5 h E 9 + 6 o + S 0 t N c J a W h 7 j 2 7 l z t h j D M Y 1 y G s l Z s 3 b y M 7 O w s d 7 Z 3 4 y G 9 9 W H k m M r R Y i o v D F 5 x f e f U A 8 t c + B / Y k Y R b G + F R A L l c Y h P A u J l J B i R R h z K X 5 C v u M 3 B Y a K 1 L Z S C i / + t W v 8 d i 2 r S g u C Q o W S 4 O O H D m O Z 5 5 5 U h 6 T K 1 e u o m 5 F P X Q G i 9 y o e 7 E Q b v K J 6 c H W O Y 7 W i 3 3 K m Z n o I / T m p n 8 1 b L N J E y / F 4 m d k D j t + M A p o D W k t F r r e R d O Q G m 3 t 2 t U 4 e e q 0 r C 7 m a w 4 d P I J 3 v 3 t m Q n V X V z e y 0 s 3 I N A W k g E 9 N j C j P 3 N / o f / M P v v B V P i j N N S A 7 X Y / b x z t h y T D i 7 5 7 / K d b u q U F u S a Y M S t B 3 e u G F 7 + P q 1 W u 4 d u 2 q r L F p a 2 2 V N T Y / / e m P c e D A 6 7 I 5 S 2 t L i 3 z t K 8 K n Y h 0 U S z o S Y d I + r j w C J n z p Q v U v H f t 6 M c D 1 K q s Y x L n K p t b x k q b T i X F x D b W 1 t c o Z N o w 5 i t v C x 2 p t b Z N l J Q y 7 s 1 l P s F 5 L J 8 1 E M j g 4 i D r + n m Y 9 k + d o G r I g l Y v / T R f f g r F w r f L s / U v E q S i v I h t / / I P n k c a 4 q o C Z E p x 9 r g k 1 / P p r r 0 5 n P V y 5 c h k O p T H L x P g 4 L l 2 8 I B u 1 0 E H l D 3 2 s F I s L t o J j V 6 X E 0 c m E W Q Y r V H b v 3 i k D W v v 2 7 c W z z 7 4 H W 7 c + K k P v 1 E r N L a 2 y A p x R 4 v X r 1 + H I s R P K b w U p E J O x n Q n S 4 r X H T 7 y D p 5 9 + E s W Z c / l e d x P g / w M t d y o l 2 A g L 5 Q A A A A B J R U 5 E r k J g g g = = < / I m a g e > < / T o u r > < / T o u r s > < C o l o r s > < C o l o r > < R > 1 < / R > < G > 1 < / G > < B > 1 < / B > < A > 1 < / A > < / C o l o r > < C o l o r > < R > 1 < / R > < G > 1 < / G > < B > 1 < / B > < A > 1 < / A > < / C o l o r > < C o l o r > < R > 1 < / R > < G > 1 < / G > < B > 1 < / B > < A > 1 < / A > < / C o l o r > < C o l o r > < R > 1 < / R > < G > 1 < / G > < B > 1 < / B > < A > 1 < / A > < / C o l o r > < C o l o r > < R > 1 < / R > < G > 1 < / G > < B > 1 < / B > < A > 1 < / A > < / C o l o r > < C o l o r > < R > 1 < / R > < G > 1 < / G > < B > 1 < / B > < A > 1 < / A > < / C o l o r > < C o l o r > < R > 1 < / R > < G > 1 < / G > < B > 1 < / B > < A > 1 < / A > < / C o l o r > < C o l o r > < R > 1 < / R > < G > 1 < / G > < B > 1 < / B > < A > 1 < / A > < / C o l o r > < C o l o r > < R > 1 < / R > < G > 1 < / G > < B > 1 < / B > < A > 1 < / A > < / C o l o r > < C o l o r > < R > 1 < / R > < G > 1 < / G > < B > 1 < / B > < A > 1 < / A > < / C o l o r > < C o l o r > < R > 1 < / R > < G > 1 < / G > < B > 1 < / B > < A > 1 < / A > < / C o l o r > < C o l o r > < R > 1 < / R > < G > 1 < / G > < B > 1 < / B > < A > 1 < / A > < / C o l o r > < C o l o r > < R > 1 < / R > < G > 1 < / G > < B > 1 < / B > < A > 1 < / A > < / C o l o r > < C o l o r > < R > 1 < / R > < G > 1 < / G > < B > 1 < / B > < A > 1 < / A > < / C o l o r > < C o l o r > < R > 1 < / R > < G > 1 < / G > < B > 1 < / B > < A > 1 < / A > < / C o l o r > < C o l o r > < R > 1 < / R > < G > 1 < / G > < B > 1 < / B > < A > 1 < / A > < / C o l o r > < / C o l o r s > < / V i s u a l i z a t i o n > 
</file>

<file path=customXml/item18.xml>��< ? x m l   v e r s i o n = " 1 . 0 "   e n c o d i n g = " U T F - 1 6 " ? > < G e m i n i   x m l n s = " h t t p : / / g e m i n i / p i v o t c u s t o m i z a t i o n / S a n d b o x N o n E m p t y " > < C u s t o m C o n t e n t > < ! [ C D A T A [ 1 ] ] > < / C u s t o m C o n t e n t > < / G e m i n i > 
</file>

<file path=customXml/item19.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 E q u i p < / 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 E q u i p < / 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 C o l u m n s \ S u p p l y   C h a i n   S e g m e n t < / K e y > < / a : K e y > < a : V a l u e   i : t y p e = " T a b l e W i d g e t B a s e V i e w S t a t e " / > < / a : K e y V a l u e O f D i a g r a m O b j e c t K e y a n y T y p e z b w N T n L X > < a : K e y V a l u e O f D i a g r a m O b j e c t K e y a n y T y p e z b w N T n L X > < a : K e y > < K e y > C o l u m n s \ C o m p a n y < / K e y > < / a : K e y > < a : V a l u e   i : t y p e = " T a b l e W i d g e t B a s e V i e w S t a t e " / > < / a : K e y V a l u e O f D i a g r a m O b j e c t K e y a n y T y p e z b w N T n L X > < a : K e y V a l u e O f D i a g r a m O b j e c t K e y a n y T y p e z b w N T n L X > < a : K e y > < K e y > C o l u m n s \ N A A T B a t t   M e m b e r < / K e y > < / a : K e y > < a : V a l u e   i : t y p e = " T a b l e W i d g e t B a s e V i e w S t a t e " / > < / a : K e y V a l u e O f D i a g r a m O b j e c t K e y a n y T y p e z b w N T n L X > < a : K e y V a l u e O f D i a g r a m O b j e c t K e y a n y T y p e z b w N T n L X > < a : K e y > < K e y > C o l u m n s \ F a c i l i t y   N a m e < / K e y > < / a : K e y > < a : V a l u e   i : t y p e = " T a b l e W i d g e t B a s e V i e w S t a t e " / > < / a : K e y V a l u e O f D i a g r a m O b j e c t K e y a n y T y p e z b w N T n L X > < a : K e y V a l u e O f D i a g r a m O b j e c t K e y a n y T y p e z b w N T n L X > < a : K e y > < K e y > C o l u m n s \ P r o d u c t   T y p e < / K e y > < / a : K e y > < a : V a l u e   i : t y p e = " T a b l e W i d g e t B a s e V i e w S t a t e " / > < / a : K e y V a l u e O f D i a g r a m O b j e c t K e y a n y T y p e z b w N T n L X > < a : K e y V a l u e O f D i a g r a m O b j e c t K e y a n y T y p e z b w N T n L X > < a : K e y > < K e y > C o l u m n s \ P r o d u c t < / K e y > < / a : K e y > < a : V a l u e   i : t y p e = " T a b l e W i d g e t B a s e V i e w S t a t e " / > < / a : K e y V a l u e O f D i a g r a m O b j e c t K e y a n y T y p e z b w N T n L X > < a : K e y V a l u e O f D i a g r a m O b j e c t K e y a n y T y p e z b w N T n L X > < a : K e y > < K e y > C o l u m n s \ F a c i l i t y   o r   C o m p a n y   W e b s i t e < / K e y > < / a : K e y > < a : V a l u e   i : t y p e = " T a b l e W i d g e t B a s e V i e w S t a t e " / > < / a : K e y V a l u e O f D i a g r a m O b j e c t K e y a n y T y p e z b w N T n L X > < a : K e y V a l u e O f D i a g r a m O b j e c t K e y a n y T y p e z b w N T n L X > < a : K e y > < K e y > C o l u m n s \ F a c i l i t y   A d d r e s s < / K e y > < / a : K e y > < a : V a l u e   i : t y p e = " T a b l e W i d g e t B a s e V i e w S t a t e " / > < / a : K e y V a l u e O f D i a g r a m O b j e c t K e y a n y T y p e z b w N T n L X > < a : K e y V a l u e O f D i a g r a m O b j e c t K e y a n y T y p e z b w N T n L X > < a : K e y > < K e y > C o l u m n s \ F a c i l i t y   C i t y < / K e y > < / a : K e y > < a : V a l u e   i : t y p e = " T a b l e W i d g e t B a s e V i e w S t a t e " / > < / a : K e y V a l u e O f D i a g r a m O b j e c t K e y a n y T y p e z b w N T n L X > < a : K e y V a l u e O f D i a g r a m O b j e c t K e y a n y T y p e z b w N T n L X > < a : K e y > < K e y > C o l u m n s \ F a c i l i t y   S t a t e   o r   P r o v i n c e < / K e y > < / a : K e y > < a : V a l u e   i : t y p e = " T a b l e W i d g e t B a s e V i e w S t a t e " / > < / a : K e y V a l u e O f D i a g r a m O b j e c t K e y a n y T y p e z b w N T n L X > < a : K e y V a l u e O f D i a g r a m O b j e c t K e y a n y T y p e z b w N T n L X > < a : K e y > < K e y > C o l u m n s \ F a c i l i t y   C o u n t r y < / K e y > < / a : K e y > < a : V a l u e   i : t y p e = " T a b l e W i d g e t B a s e V i e w S t a t e " / > < / a : K e y V a l u e O f D i a g r a m O b j e c t K e y a n y T y p e z b w N T n L X > < a : K e y V a l u e O f D i a g r a m O b j e c t K e y a n y T y p e z b w N T n L X > < a : K e y > < K e y > C o l u m n s \ F a c i l i t y   Z i p < / K e y > < / a : K e y > < a : V a l u e   i : t y p e = " T a b l e W i d g e t B a s e V i e w S t a t e " / > < / a : K e y V a l u e O f D i a g r a m O b j e c t K e y a n y T y p e z b w N T n L X > < a : K e y V a l u e O f D i a g r a m O b j e c t K e y a n y T y p e z b w N T n L X > < a : K e y > < K e y > C o l u m n s \ F a c i l i t y   P h o n e < / K e y > < / a : K e y > < a : V a l u e   i : t y p e = " T a b l e W i d g e t B a s e V i e w S t a t e " / > < / a : K e y V a l u e O f D i a g r a m O b j e c t K e y a n y T y p e z b w N T n L X > < a : K e y V a l u e O f D i a g r a m O b j e c t K e y a n y T y p e z b w N T n L X > < a : K e y > < K e y > C o l u m n s \ L a t i t u d e < / K e y > < / a : K e y > < a : V a l u e   i : t y p e = " T a b l e W i d g e t B a s e V i e w S t a t e " / > < / a : K e y V a l u e O f D i a g r a m O b j e c t K e y a n y T y p e z b w N T n L X > < a : K e y V a l u e O f D i a g r a m O b j e c t K e y a n y T y p e z b w N T n L X > < a : K e y > < K e y > C o l u m n s \ L o n g i t u d e < / K e y > < / a : K e y > < a : V a l u e   i : t y p e = " T a b l e W i d g e t B a s e V i e w S t a t e " / > < / a : K e y V a l u e O f D i a g r a m O b j e c t K e y a n y T y p e z b w N T n L X > < a : K e y V a l u e O f D i a g r a m O b j e c t K e y a n y T y p e z b w N T n L X > < a : K e y > < K e y > C o l u m n s \ F a c i l i t y   W o r k f o r c e < / K e y > < / a : K e y > < a : V a l u e   i : t y p e = " T a b l e W i d g e t B a s e V i e w S t a t e " / > < / a : K e y V a l u e O f D i a g r a m O b j e c t K e y a n y T y p e z b w N T n L X > < a : K e y V a l u e O f D i a g r a m O b j e c t K e y a n y T y p e z b w N T n L X > < a : K e y > < K e y > C o l u m n s \ P r o d u c t i o n   C a p a c i t y < / K e y > < / a : K e y > < a : V a l u e   i : t y p e = " T a b l e W i d g e t B a s e V i e w S t a t e " / > < / a : K e y V a l u e O f D i a g r a m O b j e c t K e y a n y T y p e z b w N T n L X > < a : K e y V a l u e O f D i a g r a m O b j e c t K e y a n y T y p e z b w N T n L X > < a : K e y > < K e y > C o l u m n s \ P r o d u c t i o n   U n i t s < / K e y > < / a : K e y > < a : V a l u e   i : t y p e = " T a b l e W i d g e t B a s e V i e w S t a t e " / > < / a : K e y V a l u e O f D i a g r a m O b j e c t K e y a n y T y p e z b w N T n L X > < a : K e y V a l u e O f D i a g r a m O b j e c t K e y a n y T y p e z b w N T n L X > < a : K e y > < K e y > C o l u m n s \ H Q   C o m p a n y < / K e y > < / a : K e y > < a : V a l u e   i : t y p e = " T a b l e W i d g e t B a s e V i e w S t a t e " / > < / a : K e y V a l u e O f D i a g r a m O b j e c t K e y a n y T y p e z b w N T n L X > < a : K e y V a l u e O f D i a g r a m O b j e c t K e y a n y T y p e z b w N T n L X > < a : K e y > < K e y > C o l u m n s \ H Q   W e b s i t e < / K e y > < / a : K e y > < a : V a l u e   i : t y p e = " T a b l e W i d g e t B a s e V i e w S t a t e " / > < / a : K e y V a l u e O f D i a g r a m O b j e c t K e y a n y T y p e z b w N T n L X > < a : K e y V a l u e O f D i a g r a m O b j e c t K e y a n y T y p e z b w N T n L X > < a : K e y > < K e y > C o l u m n s \ H Q   C i t y < / K e y > < / a : K e y > < a : V a l u e   i : t y p e = " T a b l e W i d g e t B a s e V i e w S t a t e " / > < / a : K e y V a l u e O f D i a g r a m O b j e c t K e y a n y T y p e z b w N T n L X > < a : K e y V a l u e O f D i a g r a m O b j e c t K e y a n y T y p e z b w N T n L X > < a : K e y > < K e y > C o l u m n s \ H Q   S t a t e   o r   P r o v i n c e < / K e y > < / a : K e y > < a : V a l u e   i : t y p e = " T a b l e W i d g e t B a s e V i e w S t a t e " / > < / a : K e y V a l u e O f D i a g r a m O b j e c t K e y a n y T y p e z b w N T n L X > < a : K e y V a l u e O f D i a g r a m O b j e c t K e y a n y T y p e z b w N T n L X > < a : K e y > < K e y > C o l u m n s \ H Q   C o u n t r y < / K e y > < / a : K e y > < a : V a l u e   i : t y p e = " T a b l e W i d g e t B a s e V i e w S t a t e " / > < / a : K e y V a l u e O f D i a g r a m O b j e c t K e y a n y T y p e z b w N T n L X > < a : K e y V a l u e O f D i a g r a m O b j e c t K e y a n y T y p e z b w N T n L X > < a : K e y > < K e y > C o l u m n s \ Q C < / K e y > < / a : K e y > < a : V a l u e   i : t y p e = " T a b l e W i d g e t B a s e V i e w S t a t e " / > < / a : K e y V a l u e O f D i a g r a m O b j e c t K e y a n y T y p e z b w N T n L X > < a : K e y V a l u e O f D i a g r a m O b j e c t K e y a n y T y p e z b w N T n L X > < a : K e y > < K e y > C o l u m n s \ Q C   D a t e < / K e y > < / a : K e y > < a : V a l u e   i : t y p e = " T a b l e W i d g e t B a s e V i e w S t a t e " / > < / a : K e y V a l u e O f D i a g r a m O b j e c t K e y a n y T y p e z b w N T n L X > < a : K e y V a l u e O f D i a g r a m O b j e c t K e y a n y T y p e z b w N T n L X > < a : K e y > < K e y > C o l u m n s \ S o u r c e s < / K e y > < / a : K e y > < a : V a l u e   i : t y p e = " T a b l e W i d g e t B a s e V i e w S t a t e " / > < / a : K e y V a l u e O f D i a g r a m O b j e c t K e y a n y T y p e z b w N T n L X > < a : K e y V a l u e O f D i a g r a m O b j e c t K e y a n y T y p e z b w N T n L X > < a : K e y > < K e y > C o l u m n s \ N o t e s < / 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xml>��< ? x m l   v e r s i o n = " 1 . 0 "   e n c o d i n g = " U T F - 1 6 " ? > < G e m i n i   x m l n s = " h t t p : / / g e m i n i / p i v o t c u s t o m i z a t i o n / L i n k e d T a b l e U p d a t e M o d e " > < C u s t o m C o n t e n t > < ! [ C D A T A [ T r u e ] ] > < / C u s t o m C o n t e n t > < / G e m i n i > 
</file>

<file path=customXml/item20.xml>��< ? x m l   v e r s i o n = " 1 . 0 "   e n c o d i n g = " U T F - 1 6 " ? > < G e m i n i   x m l n s = " h t t p : / / g e m i n i / p i v o t c u s t o m i z a t i o n / C l i e n t W i n d o w X M L " > < C u s t o m C o n t e n t > < ! [ C D A T A [ E q u i p ] ] > < / C u s t o m C o n t e n t > < / G e m i n i > 
</file>

<file path=customXml/item3.xml>��< ? x m l   v e r s i o n = " 1 . 0 "   e n c o d i n g = " U T F - 1 6 " ? > < G e m i n i   x m l n s = " h t t p : / / g e m i n i / p i v o t c u s t o m i z a t i o n / R e l a t i o n s h i p A u t o D e t e c t i o n E n a b l e d " > < C u s t o m C o n t e n t > < ! [ C D A T A [ T r u e ] ] > < / C u s t o m C o n t e n t > < / G e m i n i > 
</file>

<file path=customXml/item4.xml>��< ? x m l   v e r s i o n = " 1 . 0 "   e n c o d i n g = " u t f - 1 6 " ? > < D a t a M a s h u p   s q m i d = " 1 8 0 4 f 6 c a - 4 8 0 5 - 4 7 e 8 - b 8 e 5 - 1 d c f 0 2 5 0 5 3 0 e "   x m l n s = " h t t p : / / s c h e m a s . m i c r o s o f t . c o m / D a t a M a s h u p " > A A A A A A Q G A A B Q S w M E F A A C A A g A 2 K l S W K f i / j 6 l A A A A 9 g A A A B I A H A B D b 2 5 m a W c v U G F j a 2 F n Z S 5 4 b W w g o h g A K K A U A A A A A A A A A A A A A A A A A A A A A A A A A A A A h Y + x D o I w G I R f h X S n L d U Y Q k o Z X C U x I R r X p l R o h B 9 D i + X d H H w k X 0 G M o m 6 O d / d d c n e / 3 n g 2 t k 1 w 0 b 0 1 H a Q o w h Q F G l R X G q h S N L h j G K N M 8 K 1 U J 1 n p Y I L B J q M 1 K a q d O y e E e O + x X + C u r w i j N C K H f F O o W r c y N G C d B K X R p 1 X + b y H B 9 6 8 x g u G I L f G K x Z h y M p s 8 N / A F 2 L T 3 m f 6 Y f D 0 0 b u i 1 0 B D u C k 5 m y c n 7 g 3 g A U E s D B B Q A A g A I A N i p U l h 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D Y q V J Y 6 N D Z O g Y D A A C R K w A A E w A c A E Z v c m 1 1 b G F z L 1 N l Y 3 R p b 2 4 x L m 0 g o h g A K K A U A A A A A A A A A A A A A A A A A A A A A A A A A A A A 7 V p b T 9 s w F H 6 v 1 P 9 g Z S 8 g W U x D 0 1 4 Q D y X t N i R g h X Z C G u L B S d z W I r E z 5 4 R R V f 3 v O J e m I R f W B l C h d R / a 6 t x s n / j 7 j i 8 J q A 1 M c D R I f r 8 c t V r B h E j q o C v y 7 5 y A i 4 6 R S 6 H d Q u o z E K G 0 q Z L 0 H m z q H p i h l J T D t Z B 3 l h B 3 e / u z m w v i 0 W M j d T V u 5 z e m 4 K B s b n E S 4 Z N h T g g f q / D D q U 8 N F W p I L J c e D C X h w U h I z x R u 6 P F I G e w l z e H Z z D j t G h i d c v j 2 9 S B S z T G a G Q M g E A Z K D k q C g D 5 A I g 5 9 3 5 0 i 1 Q y L R j X 2 V O s l I 1 N 4 P u H T k v y i 0 x m e E A B 0 T j 2 L y p L + O 7 G Z y 2 C K o n G W t H 0 p n N C G z 5 l V P M Y a q 7 o + o W t q B Q z K f l n U j u N I G p R H n h m Y 6 q t e G + W N I i G R 6 s g 9 4 / Y z L Z k i 5 C C f i f W H + Q u l 6 v p T X X 8 i e D n 2 G Q E G o U O L b m e C j y s V W b x o m q k Z Y p c s 0 o R G s 9 g k v j J f j p 6 H 0 W M s W v 3 m D M r p + 3 m J 6 q b F U l X 7 d C K T q r Q r + f 8 T H s e v T v W l W S F C X b L s g q P + A / N S U M S Q K Q / u Q k B B O t 9 v t x i v R O W S A 0 5 + N K W A x F M z g G Y A z Q A f m Q F + w Y T K J g Q Q O 2 r 8 a / y / D f 4 L U 6 G a A e q N t o s A F p l 6 Z e y b 1 H W D J t i P H T X 2 N f Y 3 V v t 3 B f l v W f r 7 x L 4 7 F 0 4 T A k h d N Q V o C t h g + a / j C U 0 B q 1 J A 7 2 / I / C Y E E D t q + O 8 G / A s P 5 r 2 s A T T 8 X w r / A Z X 3 L I b 7 2 g S Q u m 4 f B e w q y F e o 8 R m S X x / h H x W d b 7 Q z v y L c 6 T a 7 m V O O 2 w d K X Z f f x 7 J c Y 7 Y e s 2 o / T F 3 G x 0 1 g u / D d J H J 1 P d 0 Y O F f Z A n 9 U t D V c v 6 7 N W S t h t M s C k M w K Q c h G B 9 9 5 / + 2 r s h q q 6 9 f R 3 P 1 z a V r m d B r h z Y p q x / c p d w 4 r s Z p g S + X F Y p z u z d K X 0 n D 6 U g t O r r f w 4 p g b J 4 d d e L H p x c k i G 2 d 1 G z 9 h B x w l a 6 S m K R O c q G D x d X e + y 0 k 3 j t q t d n a e n n N o d K i e 8 9 f k s k P k U r e v 1 t z y k t X D i W R 0 l A 0 t A h d z y 7 1 L Y x 5 W g M H z i I y T 6 i Q D K D 6 u C J / E B t T z C H N X p r Z H U E s B A i 0 A F A A C A A g A 2 K l S W K f i / j 6 l A A A A 9 g A A A B I A A A A A A A A A A A A A A A A A A A A A A E N v b m Z p Z y 9 Q Y W N r Y W d l L n h t b F B L A Q I t A B Q A A g A I A N i p U l h T c j g s m w A A A O E A A A A T A A A A A A A A A A A A A A A A A P E A A A B b Q 2 9 u d G V u d F 9 U e X B l c 1 0 u e G 1 s U E s B A i 0 A F A A C A A g A 2 K l S W O j Q 2 T o G A w A A k S s A A B M A A A A A A A A A A A A A A A A A 2 Q E A A E Z v c m 1 1 b G F z L 1 N l Y 3 R p b 2 4 x L m 1 Q S w U G A A A A A A M A A w D C A A A A L A U 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a H g A A A A A A A B G e A A A 7 7 u / P D 9 4 b W w g d m V y c 2 l v b j 0 i M S 4 w I i B l b m N v Z G l u Z z 0 i d X R m L T g i P z 4 8 T G 9 j Y W x Q Y W N r Y W d l T W V 0 Y W R h d G F G a W x l I H h t b G 5 z O n h z a T 0 i a H R 0 c D o v L 3 d 3 d y 5 3 M y 5 v c m c v M j A w M S 9 Y T U x T Y 2 h l b W E t a W 5 z d G F u Y 2 U i I H h t b G 5 z O n h z Z D 0 i a H R 0 c D o v L 3 d 3 d y 5 3 M y 5 v c m c v M j A w M S 9 Y T U x T Y 2 h l b W E i P j x J d G V t c z 4 8 S X R l b T 4 8 S X R l b U x v Y 2 F 0 a W 9 u P j x J d G V t V H l w Z T 5 G b 3 J t d W x h P C 9 J d G V t V H l w Z T 4 8 S X R l b V B h d G g + U 2 V j d G l v b j E v U m F 3 T W F 0 b D w v S X R l b V B h d G g + P C 9 J d G V t T G 9 j Y X R p b 2 4 + P F N 0 Y W J s Z U V u d H J p Z X M + P E V u d H J 5 I F R 5 c G U 9 I l J l c 3 V s d F R 5 c G U i I F Z h b H V l P S J z V G F i b G U i I C 8 + P E V u d H J 5 I F R 5 c G U 9 I k Z p b G x F b m F i b G V k I i B W Y W x 1 Z T 0 i b D A i I C 8 + P E V u d H J 5 I F R 5 c G U 9 I k Z p b G x l Z E N v b X B s Z X R l U m V z d W x 0 V G 9 X b 3 J r c 2 h l Z X Q i I F Z h b H V l P S J s M C I g L z 4 8 R W 5 0 c n k g V H l w Z T 0 i R m l s b F R v R G F 0 Y U 1 v Z G V s R W 5 h Y m x l Z C I g V m F s d W U 9 I m w w I i A v P j x F b n R y e S B U e X B l P S J J c 1 B y a X Z h d G U i I F Z h b H V l P S J s M C I g L z 4 8 R W 5 0 c n k g V H l w Z T 0 i T m F 2 a W d h d G l v b l N 0 Z X B O Y W 1 l I i B W Y W x 1 Z T 0 i c 0 5 h d m l n Y X R p b 2 4 i I C 8 + P E V u d H J 5 I F R 5 c G U 9 I k Z p b G x P Y m p l Y 3 R U e X B l I i B W Y W x 1 Z T 0 i c 0 N v b m 5 l Y 3 R p b 2 5 P b m x 5 I i A v P j x F b n R y e S B U e X B l P S J C d W Z m Z X J O Z X h 0 U m V m c m V z a C I g V m F s d W U 9 I m w x I i A v P j x F b n R y e S B U e X B l P S J R d W V y e U l E I i B W Y W x 1 Z T 0 i c z k 2 M T k 5 M j N m L W Y 3 O T I t N D Y 2 N y 1 i Z m Q 2 L T Q w M D M 2 M m Y w Z m M 0 N C I g L z 4 8 R W 5 0 c n k g V H l w Z T 0 i R m l s b F N 0 Y X R 1 c y I g V m F s d W U 9 I n N D b 2 1 w b G V 0 Z S I g L z 4 8 R W 5 0 c n k g V H l w Z T 0 i R m l s b E x h c 3 R V c G R h d G V k I i B W Y W x 1 Z T 0 i Z D I w M j Q t M D I t M T l U M D Q 6 M T Q 6 N D k u M j k x O T U z O V o i I C 8 + P E V u d H J 5 I F R 5 c G U 9 I k Z p b G x F c n J v c k N v Z G U i I F Z h b H V l P S J z V W 5 r b m 9 3 b i I g L z 4 8 R W 5 0 c n k g V H l w Z T 0 i Q W R k Z W R U b 0 R h d G F N b 2 R l b C I g V m F s d W U 9 I m w w I i A v P j w v U 3 R h Y m x l R W 5 0 c m l l c z 4 8 L 0 l 0 Z W 0 + P E l 0 Z W 0 + P E l 0 Z W 1 M b 2 N h d G l v b j 4 8 S X R l b V R 5 c G U + R m 9 y b X V s Y T w v S X R l b V R 5 c G U + P E l 0 Z W 1 Q Y X R o P l N l Y 3 R p b 2 4 x L 0 9 0 a G V y P C 9 J d G V t U G F 0 a D 4 8 L 0 l 0 Z W 1 M b 2 N h d G l v b j 4 8 U 3 R h Y m x l R W 5 0 c m l l c z 4 8 R W 5 0 c n k g V H l w Z T 0 i U m V z d W x 0 V H l w Z S I g V m F s d W U 9 I n N U Y W J s Z S I g L z 4 8 R W 5 0 c n k g V H l w Z T 0 i R m l s b E V u Y W J s Z W Q i I F Z h b H V l P S J s M C I g L z 4 8 R W 5 0 c n k g V H l w Z T 0 i R m l s b G V k Q 2 9 t c G x l d G V S Z X N 1 b H R U b 1 d v c m t z a G V l d C I g V m F s d W U 9 I m w w I i A v P j x F b n R y e S B U e X B l P S J G a W x s V G 9 E Y X R h T W 9 k Z W x F b m F i b G V k I i B W Y W x 1 Z T 0 i b D A i I C 8 + P E V u d H J 5 I F R 5 c G U 9 I k l z U H J p d m F 0 Z S I g V m F s d W U 9 I m w w I i A v P j x F b n R y e S B U e X B l P S J G a W x s T 2 J q Z W N 0 V H l w Z S I g V m F s d W U 9 I n N D b 2 5 u Z W N 0 a W 9 u T 2 5 s e S I g L z 4 8 R W 5 0 c n k g V H l w Z T 0 i Q n V m Z m V y T m V 4 d F J l Z n J l c 2 g i I F Z h b H V l P S J s M S I g L z 4 8 R W 5 0 c n k g V H l w Z T 0 i U X V l c n l J R C I g V m F s d W U 9 I n N h M m Y x M 2 U 3 M C 0 y M D k y L T Q 4 N z E t O W V l Z i 0 3 N D M 5 Z D E y N 2 F l N D M i I C 8 + P E V u d H J 5 I F R 5 c G U 9 I k 5 h d m l n Y X R p b 2 5 T d G V w T m F t Z S I g V m F s d W U 9 I n N O Y X Z p Z 2 F 0 a W 9 u I i A v P j x F b n R y e S B U e X B l P S J G a W x s U 3 R h d H V z I i B W Y W x 1 Z T 0 i c 0 N v b X B s Z X R l I i A v P j x F b n R y e S B U e X B l P S J G a W x s T G F z d F V w Z G F 0 Z W Q i I F Z h b H V l P S J k M j A y N C 0 w M i 0 x O V Q w N D o x N D o 0 O S 4 z M j M 0 O T g 5 W i I g L z 4 8 R W 5 0 c n k g V H l w Z T 0 i R m l s b E V y c m 9 y Q 2 9 k Z S I g V m F s d W U 9 I n N V b m t u b 3 d u I i A v P j x F b n R y e S B U e X B l P S J B Z G R l Z F R v R G F 0 Y U 1 v Z G V s I i B W Y W x 1 Z T 0 i b D A i I C 8 + P C 9 T d G F i b G V F b n R y a W V z P j w v S X R l b T 4 8 S X R l b T 4 8 S X R l b U x v Y 2 F 0 a W 9 u P j x J d G V t V H l w Z T 5 G b 3 J t d W x h P C 9 J d G V t V H l w Z T 4 8 S X R l b V B h d G g + U 2 V j d G l v b j E v Q 2 V s b H M 8 L 0 l 0 Z W 1 Q Y X R o P j w v S X R l b U x v Y 2 F 0 a W 9 u P j x T d G F i b G V F b n R y a W V z P j x F b n R y e S B U e X B l P S J S Z X N 1 b H R U e X B l I i B W Y W x 1 Z T 0 i c 1 R h Y m x l I i A v P j x F b n R y e S B U e X B l P S J G a W x s R W 5 h Y m x l Z C I g V m F s d W U 9 I m w w I i A v P j x F b n R y e S B U e X B l P S J G a W x s Z W R D b 2 1 w b G V 0 Z V J l c 3 V s d F R v V 2 9 y a 3 N o Z W V 0 I i B W Y W x 1 Z T 0 i b D A i I C 8 + P E V u d H J 5 I F R 5 c G U 9 I k Z p b G x U b 0 R h d G F N b 2 R l b E V u Y W J s Z W Q i I F Z h b H V l P S J s M C I g L z 4 8 R W 5 0 c n k g V H l w Z T 0 i S X N Q c m l 2 Y X R l I i B W Y W x 1 Z T 0 i b D A i I C 8 + P E V u d H J 5 I F R 5 c G U 9 I k 5 h d m l n Y X R p b 2 5 T d G V w T m F t Z S I g V m F s d W U 9 I n N O Y X Z p Z 2 F 0 a W 9 u I i A v P j x F b n R y e S B U e X B l P S J G a W x s T 2 J q Z W N 0 V H l w Z S I g V m F s d W U 9 I n N D b 2 5 u Z W N 0 a W 9 u T 2 5 s e S I g L z 4 8 R W 5 0 c n k g V H l w Z T 0 i Q n V m Z m V y T m V 4 d F J l Z n J l c 2 g i I F Z h b H V l P S J s M S I g L z 4 8 R W 5 0 c n k g V H l w Z T 0 i U X V l c n l J R C I g V m F s d W U 9 I n M 2 M 2 N j Z W E 0 N y 1 k Z j J i L T Q 0 N j g t O W R m M y 0 1 Z j g x Z m N l Y z k 1 Z j Q i I C 8 + P E V u d H J 5 I F R 5 c G U 9 I k Z p b G x T d G F 0 d X M i I F Z h b H V l P S J z Q 2 9 t c G x l d G U i I C 8 + P E V u d H J 5 I F R 5 c G U 9 I k Z p b G x M Y X N 0 V X B k Y X R l Z C I g V m F s d W U 9 I m Q y M D I 0 L T A y L T E 5 V D A 0 O j E 0 O j Q 5 L j M y N z M 5 M j V a I i A v P j x F b n R y e S B U e X B l P S J G a W x s R X J y b 3 J D b 2 R l I i B W Y W x 1 Z T 0 i c 1 V u a 2 5 v d 2 4 i I C 8 + P E V u d H J 5 I F R 5 c G U 9 I k F k Z G V k V G 9 E Y X R h T W 9 k Z W w i I F Z h b H V l P S J s M C I g L z 4 8 L 1 N 0 Y W J s Z U V u d H J p Z X M + P C 9 J d G V t P j x J d G V t P j x J d G V t T G 9 j Y X R p b 2 4 + P E l 0 Z W 1 U e X B l P k Z v c m 1 1 b G E 8 L 0 l 0 Z W 1 U e X B l P j x J d G V t U G F 0 a D 5 T Z W N 0 a W 9 u M S 9 Q Y W N r T W 9 k P C 9 J d G V t U G F 0 a D 4 8 L 0 l 0 Z W 1 M b 2 N h d G l v b j 4 8 U 3 R h Y m x l R W 5 0 c m l l c z 4 8 R W 5 0 c n k g V H l w Z T 0 i U m V z d W x 0 V H l w Z S I g V m F s d W U 9 I n N U Y W J s Z S I g L z 4 8 R W 5 0 c n k g V H l w Z T 0 i R m l s b E V u Y W J s Z W Q i I F Z h b H V l P S J s M C I g L z 4 8 R W 5 0 c n k g V H l w Z T 0 i R m l s b G V k Q 2 9 t c G x l d G V S Z X N 1 b H R U b 1 d v c m t z a G V l d C I g V m F s d W U 9 I m w w I i A v P j x F b n R y e S B U e X B l P S J G a W x s V G 9 E Y X R h T W 9 k Z W x F b m F i b G V k I i B W Y W x 1 Z T 0 i b D A i I C 8 + P E V u d H J 5 I F R 5 c G U 9 I k l z U H J p d m F 0 Z S I g V m F s d W U 9 I m w w I i A v P j x F b n R y e S B U e X B l P S J O Y X Z p Z 2 F 0 a W 9 u U 3 R l c E 5 h b W U i I F Z h b H V l P S J z T m F 2 a W d h d G l v b i I g L z 4 8 R W 5 0 c n k g V H l w Z T 0 i R m l s b E 9 i a m V j d F R 5 c G U i I F Z h b H V l P S J z Q 2 9 u b m V j d G l v b k 9 u b H k i I C 8 + P E V u d H J 5 I F R 5 c G U 9 I k J 1 Z m Z l c k 5 l e H R S Z W Z y Z X N o I i B W Y W x 1 Z T 0 i b D E i I C 8 + P E V u d H J 5 I F R 5 c G U 9 I l F 1 Z X J 5 S U Q i I F Z h b H V l P S J z Y W M 0 Z T M w O T U t N z U 1 O S 0 0 Y W E 5 L W I 3 N G U t Y W Q 0 N D V m O G Q z Z j M w I i A v P j x F b n R y e S B U e X B l P S J G a W x s U 3 R h d H V z I i B W Y W x 1 Z T 0 i c 0 N v b X B s Z X R l I i A v P j x F b n R y e S B U e X B l P S J G a W x s T G F z d F V w Z G F 0 Z W Q i I F Z h b H V l P S J k M j A y N C 0 w M i 0 x O V Q w N D o x N D o 0 O S 4 z M z A 2 N j k y W i I g L z 4 8 R W 5 0 c n k g V H l w Z T 0 i R m l s b E V y c m 9 y Q 2 9 k Z S I g V m F s d W U 9 I n N V b m t u b 3 d u I i A v P j x F b n R y e S B U e X B l P S J B Z G R l Z F R v R G F 0 Y U 1 v Z G V s I i B W Y W x 1 Z T 0 i b D A i I C 8 + P C 9 T d G F i b G V F b n R y a W V z P j w v S X R l b T 4 8 S X R l b T 4 8 S X R l b U x v Y 2 F 0 a W 9 u P j x J d G V t V H l w Z T 5 G b 3 J t d W x h P C 9 J d G V t V H l w Z T 4 8 S X R l b V B h d G g + U 2 V j d G l v b j E v R X F 1 a X A 8 L 0 l 0 Z W 1 Q Y X R o P j w v S X R l b U x v Y 2 F 0 a W 9 u P j x T d G F i b G V F b n R y a W V z P j x F b n R y e S B U e X B l P S J S Z X N 1 b H R U e X B l I i B W Y W x 1 Z T 0 i c 1 R h Y m x l I i A v P j x F b n R y e S B U e X B l P S J G a W x s R W 5 h Y m x l Z C I g V m F s d W U 9 I m w w I i A v P j x F b n R y e S B U e X B l P S J G a W x s Z W R D b 2 1 w b G V 0 Z V J l c 3 V s d F R v V 2 9 y a 3 N o Z W V 0 I i B W Y W x 1 Z T 0 i b D A i I C 8 + P E V u d H J 5 I F R 5 c G U 9 I k Z p b G x U b 0 R h d G F N b 2 R l b E V u Y W J s Z W Q i I F Z h b H V l P S J s M C I g L z 4 8 R W 5 0 c n k g V H l w Z T 0 i S X N Q c m l 2 Y X R l I i B W Y W x 1 Z T 0 i b D A i I C 8 + P E V u d H J 5 I F R 5 c G U 9 I k 5 h d m l n Y X R p b 2 5 T d G V w T m F t Z S I g V m F s d W U 9 I n N O Y X Z p Z 2 F 0 a W 9 u I i A v P j x F b n R y e S B U e X B l P S J G a W x s T 2 J q Z W N 0 V H l w Z S I g V m F s d W U 9 I n N D b 2 5 u Z W N 0 a W 9 u T 2 5 s e S I g L z 4 8 R W 5 0 c n k g V H l w Z T 0 i Q n V m Z m V y T m V 4 d F J l Z n J l c 2 g i I F Z h b H V l P S J s M S I g L z 4 8 R W 5 0 c n k g V H l w Z T 0 i U X V l c n l J R C I g V m F s d W U 9 I n N l Z m E 1 M D Q 1 Z i 0 0 Z j E w L T R h Y T g t O D J i M S 0 x N W J i M T h j Z j Y 2 Z j U i I C 8 + P E V u d H J 5 I F R 5 c G U 9 I k Z p b G x T d G F 0 d X M i I F Z h b H V l P S J z Q 2 9 t c G x l d G U i I C 8 + P E V u d H J 5 I F R 5 c G U 9 I k Z p b G x M Y X N 0 V X B k Y X R l Z C I g V m F s d W U 9 I m Q y M D I 0 L T A y L T E 5 V D A 0 O j E 0 O j Q 5 L j M z M z g 2 O T R a I i A v P j x F b n R y e S B U e X B l P S J G a W x s R X J y b 3 J D b 2 R l I i B W Y W x 1 Z T 0 i c 1 V u a 2 5 v d 2 4 i I C 8 + P E V u d H J 5 I F R 5 c G U 9 I k F k Z G V k V G 9 E Y X R h T W 9 k Z W w i I F Z h b H V l P S J s M C I g L z 4 8 L 1 N 0 Y W J s Z U V u d H J p Z X M + P C 9 J d G V t P j x J d G V t P j x J d G V t T G 9 j Y X R p b 2 4 + P E l 0 Z W 1 U e X B l P k Z v c m 1 1 b G E 8 L 0 l 0 Z W 1 U e X B l P j x J d G V t U G F 0 a D 5 T Z W N 0 a W 9 u M S 9 T Z X J 2 a W N l P C 9 J d G V t U G F 0 a D 4 8 L 0 l 0 Z W 1 M b 2 N h d G l v b j 4 8 U 3 R h Y m x l R W 5 0 c m l l c z 4 8 R W 5 0 c n k g V H l w Z T 0 i U m V z d W x 0 V H l w Z S I g V m F s d W U 9 I n N U Y W J s Z S I g L z 4 8 R W 5 0 c n k g V H l w Z T 0 i R m l s b E V u Y W J s Z W Q i I F Z h b H V l P S J s M C I g L z 4 8 R W 5 0 c n k g V H l w Z T 0 i R m l s b G V k Q 2 9 t c G x l d G V S Z X N 1 b H R U b 1 d v c m t z a G V l d C I g V m F s d W U 9 I m w w I i A v P j x F b n R y e S B U e X B l P S J G a W x s V G 9 E Y X R h T W 9 k Z W x F b m F i b G V k I i B W Y W x 1 Z T 0 i b D A i I C 8 + P E V u d H J 5 I F R 5 c G U 9 I k l z U H J p d m F 0 Z S I g V m F s d W U 9 I m w w I i A v P j x F b n R y e S B U e X B l P S J O Y X Z p Z 2 F 0 a W 9 u U 3 R l c E 5 h b W U i I F Z h b H V l P S J z T m F 2 a W d h d G l v b i I g L z 4 8 R W 5 0 c n k g V H l w Z T 0 i R m l s b E 9 i a m V j d F R 5 c G U i I F Z h b H V l P S J z Q 2 9 u b m V j d G l v b k 9 u b H k i I C 8 + P E V u d H J 5 I F R 5 c G U 9 I k J 1 Z m Z l c k 5 l e H R S Z W Z y Z X N o I i B W Y W x 1 Z T 0 i b D E i I C 8 + P E V u d H J 5 I F R 5 c G U 9 I l F 1 Z X J 5 S U Q i I F Z h b H V l P S J z O G J m Z j A x Z j A t N j E 1 M y 0 0 M D h k L T k y M D I t Y m F i N W F k M j c x O G M 0 I i A v P j x F b n R y e S B U e X B l P S J G a W x s U 3 R h d H V z I i B W Y W x 1 Z T 0 i c 0 N v b X B s Z X R l I i A v P j x F b n R y e S B U e X B l P S J G a W x s T G F z d F V w Z G F 0 Z W Q i I F Z h b H V l P S J k M j A y N C 0 w M i 0 x O V Q w N D o x N D o 0 O S 4 z M z U 4 N j k z W i I g L z 4 8 R W 5 0 c n k g V H l w Z T 0 i R m l s b E V y c m 9 y Q 2 9 k Z S I g V m F s d W U 9 I n N V b m t u b 3 d u I i A v P j x F b n R y e S B U e X B l P S J B Z G R l Z F R v R G F 0 Y U 1 v Z G V s I i B W Y W x 1 Z T 0 i b D A i I C 8 + P C 9 T d G F i b G V F b n R y a W V z P j w v S X R l b T 4 8 S X R l b T 4 8 S X R l b U x v Y 2 F 0 a W 9 u P j x J d G V t V H l w Z T 5 G b 3 J t d W x h P C 9 J d G V t V H l w Z T 4 8 S X R l b V B h d G g + U 2 V j d G l v b j E v U m F u Z E Q 8 L 0 l 0 Z W 1 Q Y X R o P j w v S X R l b U x v Y 2 F 0 a W 9 u P j x T d G F i b G V F b n R y a W V z P j x F b n R y e S B U e X B l P S J S Z X N 1 b H R U e X B l I i B W Y W x 1 Z T 0 i c 1 R h Y m x l I i A v P j x F b n R y e S B U e X B l P S J G a W x s R W 5 h Y m x l Z C I g V m F s d W U 9 I m w w I i A v P j x F b n R y e S B U e X B l P S J G a W x s Z W R D b 2 1 w b G V 0 Z V J l c 3 V s d F R v V 2 9 y a 3 N o Z W V 0 I i B W Y W x 1 Z T 0 i b D A i I C 8 + P E V u d H J 5 I F R 5 c G U 9 I k Z p b G x U b 0 R h d G F N b 2 R l b E V u Y W J s Z W Q i I F Z h b H V l P S J s M C I g L z 4 8 R W 5 0 c n k g V H l w Z T 0 i S X N Q c m l 2 Y X R l I i B W Y W x 1 Z T 0 i b D A i I C 8 + P E V u d H J 5 I F R 5 c G U 9 I k 5 h d m l n Y X R p b 2 5 T d G V w T m F t Z S I g V m F s d W U 9 I n N O Y X Z p Z 2 F 0 a W 9 u I i A v P j x F b n R y e S B U e X B l P S J G a W x s T 2 J q Z W N 0 V H l w Z S I g V m F s d W U 9 I n N D b 2 5 u Z W N 0 a W 9 u T 2 5 s e S I g L z 4 8 R W 5 0 c n k g V H l w Z T 0 i Q n V m Z m V y T m V 4 d F J l Z n J l c 2 g i I F Z h b H V l P S J s M S I g L z 4 8 R W 5 0 c n k g V H l w Z T 0 i U X V l c n l J R C I g V m F s d W U 9 I n N k M D c x M T A z M i 0 1 N T I y L T Q 0 Y j c t O G F i N S 0 2 N 2 N k M 2 Q 2 M W U 0 Y m U i I C 8 + P E V u d H J 5 I F R 5 c G U 9 I k Z p b G x T d G F 0 d X M i I F Z h b H V l P S J z Q 2 9 t c G x l d G U i I C 8 + P E V u d H J 5 I F R 5 c G U 9 I k Z p b G x M Y X N 0 V X B k Y X R l Z C I g V m F s d W U 9 I m Q y M D I 0 L T A y L T E 5 V D A 0 O j E 0 O j Q 5 L j M z O T g 2 O T N a I i A v P j x F b n R y e S B U e X B l P S J G a W x s R X J y b 3 J D b 2 R l I i B W Y W x 1 Z T 0 i c 1 V u a 2 5 v d 2 4 i I C 8 + P E V u d H J 5 I F R 5 c G U 9 I k F k Z G V k V G 9 E Y X R h T W 9 k Z W w i I F Z h b H V l P S J s M C I g L z 4 8 L 1 N 0 Y W J s Z U V u d H J p Z X M + P C 9 J d G V t P j x J d G V t P j x J d G V t T G 9 j Y X R p b 2 4 + P E l 0 Z W 1 U e X B l P k Z v c m 1 1 b G E 8 L 0 l 0 Z W 1 U e X B l P j x J d G V t U G F 0 a D 5 T Z W N 0 a W 9 u M S 9 N b 2 R l b G l u Z z w v S X R l b V B h d G g + P C 9 J d G V t T G 9 j Y X R p b 2 4 + P F N 0 Y W J s Z U V u d H J p Z X M + P E V u d H J 5 I F R 5 c G U 9 I l J l c 3 V s d F R 5 c G U i I F Z h b H V l P S J z V G F i b G U i I C 8 + P E V u d H J 5 I F R 5 c G U 9 I k Z p b G x F b m F i b G V k I i B W Y W x 1 Z T 0 i b D A i I C 8 + P E V u d H J 5 I F R 5 c G U 9 I k Z p b G x l Z E N v b X B s Z X R l U m V z d W x 0 V G 9 X b 3 J r c 2 h l Z X Q i I F Z h b H V l P S J s M C I g L z 4 8 R W 5 0 c n k g V H l w Z T 0 i R m l s b F R v R G F 0 Y U 1 v Z G V s R W 5 h Y m x l Z C I g V m F s d W U 9 I m w w I i A v P j x F b n R y e S B U e X B l P S J J c 1 B y a X Z h d G U i I F Z h b H V l P S J s M C I g L z 4 8 R W 5 0 c n k g V H l w Z T 0 i T m F 2 a W d h d G l v b l N 0 Z X B O Y W 1 l I i B W Y W x 1 Z T 0 i c 0 5 h d m l n Y X R p b 2 4 i I C 8 + P E V u d H J 5 I F R 5 c G U 9 I k Z p b G x P Y m p l Y 3 R U e X B l I i B W Y W x 1 Z T 0 i c 0 N v b m 5 l Y 3 R p b 2 5 P b m x 5 I i A v P j x F b n R y e S B U e X B l P S J C d W Z m Z X J O Z X h 0 U m V m c m V z a C I g V m F s d W U 9 I m w x I i A v P j x F b n R y e S B U e X B l P S J R d W V y e U l E I i B W Y W x 1 Z T 0 i c 2 V m Z j h k Y T U z L T F j Y T k t N D B h M i 0 5 Z j c 2 L T I 3 N z J m N j J h N j g 5 N y I g L z 4 8 R W 5 0 c n k g V H l w Z T 0 i R m l s b F N 0 Y X R 1 c y I g V m F s d W U 9 I n N D b 2 1 w b G V 0 Z S I g L z 4 8 R W 5 0 c n k g V H l w Z T 0 i R m l s b E x h c 3 R V c G R h d G V k I i B W Y W x 1 Z T 0 i Z D I w M j Q t M D I t M T l U M D Q 6 M T Q 6 N D k u M z Y 0 N z k 3 N 1 o i I C 8 + P E V u d H J 5 I F R 5 c G U 9 I k Z p b G x F c n J v c k N v Z G U i I F Z h b H V l P S J z V W 5 r b m 9 3 b i I g L z 4 8 R W 5 0 c n k g V H l w Z T 0 i Q W R k Z W R U b 0 R h d G F N b 2 R l b C I g V m F s d W U 9 I m w w I i A v P j w v U 3 R h Y m x l R W 5 0 c m l l c z 4 8 L 0 l 0 Z W 0 + P E l 0 Z W 0 + P E l 0 Z W 1 M b 2 N h d G l v b j 4 8 S X R l b V R 5 c G U + R m 9 y b X V s Y T w v S X R l b V R 5 c G U + P E l 0 Z W 1 Q Y X R o P l N l Y 3 R p b 2 4 x L 0 R p c 3 R y a W J 1 d G 9 y c z w v S X R l b V B h d G g + P C 9 J d G V t T G 9 j Y X R p b 2 4 + P F N 0 Y W J s Z U V u d H J p Z X M + P E V u d H J 5 I F R 5 c G U 9 I l J l c 3 V s d F R 5 c G U i I F Z h b H V l P S J z V G F i b G U i I C 8 + P E V u d H J 5 I F R 5 c G U 9 I k Z p b G x F b m F i b G V k I i B W Y W x 1 Z T 0 i b D A i I C 8 + P E V u d H J 5 I F R 5 c G U 9 I k Z p b G x l Z E N v b X B s Z X R l U m V z d W x 0 V G 9 X b 3 J r c 2 h l Z X Q i I F Z h b H V l P S J s M C I g L z 4 8 R W 5 0 c n k g V H l w Z T 0 i R m l s b F R v R G F 0 Y U 1 v Z G V s R W 5 h Y m x l Z C I g V m F s d W U 9 I m w w I i A v P j x F b n R y e S B U e X B l P S J J c 1 B y a X Z h d G U i I F Z h b H V l P S J s M C I g L z 4 8 R W 5 0 c n k g V H l w Z T 0 i T m F 2 a W d h d G l v b l N 0 Z X B O Y W 1 l I i B W Y W x 1 Z T 0 i c 0 5 h d m l n Y X R p b 2 4 i I C 8 + P E V u d H J 5 I F R 5 c G U 9 I k Z p b G x P Y m p l Y 3 R U e X B l I i B W Y W x 1 Z T 0 i c 0 N v b m 5 l Y 3 R p b 2 5 P b m x 5 I i A v P j x F b n R y e S B U e X B l P S J C d W Z m Z X J O Z X h 0 U m V m c m V z a C I g V m F s d W U 9 I m w x I i A v P j x F b n R y e S B U e X B l P S J R d W V y e U l E I i B W Y W x 1 Z T 0 i c z I 0 O G Q w Y m U 0 L T N j Y z Y t N D Q 0 Y y 1 i M m Y 5 L W Z m N j c 4 N T E w Z T N i Z S I g L z 4 8 R W 5 0 c n k g V H l w Z T 0 i R m l s b F N 0 Y X R 1 c y I g V m F s d W U 9 I n N D b 2 1 w b G V 0 Z S I g L z 4 8 R W 5 0 c n k g V H l w Z T 0 i R m l s b E x h c 3 R V c G R h d G V k I i B W Y W x 1 Z T 0 i Z D I w M j Q t M D I t M T l U M D Q 6 M T Q 6 N D k u M z Y 4 M D M 5 N l o i I C 8 + P E V u d H J 5 I F R 5 c G U 9 I k Z p b G x F c n J v c k N v Z G U i I F Z h b H V l P S J z V W 5 r b m 9 3 b i I g L z 4 8 R W 5 0 c n k g V H l w Z T 0 i Q W R k Z W R U b 0 R h d G F N b 2 R l b C I g V m F s d W U 9 I m w w I i A v P j w v U 3 R h Y m x l R W 5 0 c m l l c z 4 8 L 0 l 0 Z W 0 + P E l 0 Z W 0 + P E l 0 Z W 1 M b 2 N h d G l v b j 4 8 S X R l b V R 5 c G U + R m 9 y b X V s Y T w v S X R l b V R 5 c G U + P E l 0 Z W 1 Q Y X R o P l N l Y 3 R p b 2 4 x L 0 J H T W F 0 b D w v S X R l b V B h d G g + P C 9 J d G V t T G 9 j Y X R p b 2 4 + P F N 0 Y W J s Z U V u d H J p Z X M + P E V u d H J 5 I F R 5 c G U 9 I k J 1 Z m Z l c k 5 l e H R S Z W Z y Z X N o I i B W Y W x 1 Z T 0 i b D E i I C 8 + P E V u d H J 5 I F R 5 c G U 9 I k Z p b G x F b m F i b G V k I i B W Y W x 1 Z T 0 i b D A i I C 8 + P E V u d H J 5 I F R 5 c G U 9 I k Z p b G x l Z E N v b X B s Z X R l U m V z d W x 0 V G 9 X b 3 J r c 2 h l Z X Q i I F Z h b H V l P S J s M C I g L z 4 8 R W 5 0 c n k g V H l w Z T 0 i R m l s b F R v R G F 0 Y U 1 v Z G V s R W 5 h Y m x l Z C I g V m F s d W U 9 I m w w I i A v P j x F b n R y e S B U e X B l P S J J c 1 B y a X Z h d G U i I F Z h b H V l P S J s M C I g L z 4 8 R W 5 0 c n k g V H l w Z T 0 i U m V z d W x 0 V H l w Z S I g V m F s d W U 9 I n N U Y W J s Z S I g L z 4 8 R W 5 0 c n k g V H l w Z T 0 i T m F 2 a W d h d G l v b l N 0 Z X B O Y W 1 l I i B W Y W x 1 Z T 0 i c 0 5 h d m l n Y X R p b 2 4 i I C 8 + P E V u d H J 5 I F R 5 c G U 9 I k Z p b G x P Y m p l Y 3 R U e X B l I i B W Y W x 1 Z T 0 i c 0 N v b m 5 l Y 3 R p b 2 5 P b m x 5 I i A v P j x F b n R y e S B U e X B l P S J O Y W 1 l V X B k Y X R l Z E F m d G V y R m l s b C I g V m F s d W U 9 I m w w I i A v P j x F b n R y e S B U e X B l P S J R d W V y e U l E I i B W Y W x 1 Z T 0 i c z Y 1 M m F l M z Z j L T l m O D I t N D V m M S 0 5 N D k 4 L T R h M j I x M 2 Y x Z j k z O S I g L z 4 8 R W 5 0 c n k g V H l w Z T 0 i R m l s b E x h c 3 R V c G R h d G V k I i B W Y W x 1 Z T 0 i Z D I w M j Q t M D I t M T l U M D Q 6 M T Q 6 N D k u M z E 5 N j E x N V o i I C 8 + P E V u d H J 5 I F R 5 c G U 9 I k Z p b G x D b 2 x 1 b W 5 U e X B l c y I g V m F s d W U 9 I n N B d 1 l H Q m d Z R 0 J n W U d C Z 1 l H Q m d B R 0 J n Q U F B Q V V H Q m d Z R 0 J n W U d C d 1 l H I i A v P j x F b n R y e S B U e X B l P S J G a W x s Q 2 9 s d W 1 u T m F t Z X M i I F Z h b H V l P S J z W y Z x d W 9 0 O 0 l E J n F 1 b 3 Q 7 L C Z x d W 9 0 O 1 N 0 Y X R 1 c y Z x d W 9 0 O y w m c X V v d D t T d X B w b H k g Q 2 h h a W 4 g U 2 V n b W V u d C Z x d W 9 0 O y w m c X V v d D t D b 2 1 w Y W 5 5 J n F 1 b 3 Q 7 L C Z x d W 9 0 O 0 5 B Q V R C Y X R 0 I E 1 l b W J l c i Z x d W 9 0 O y w m c X V v d D t G Y W N p b G l 0 e S B O Y W 1 l J n F 1 b 3 Q 7 L C Z x d W 9 0 O 1 B y b 2 R 1 Y 3 Q g V H l w Z S Z x d W 9 0 O y w m c X V v d D t Q c m 9 k d W N 0 J n F 1 b 3 Q 7 L C Z x d W 9 0 O 0 Z h Y 2 l s a X R 5 I G 9 y I E N v b X B h b n l X Z W J z a X R l J n F 1 b 3 Q 7 L C Z x d W 9 0 O 0 Z h Y 2 l s a X R 5 I E F k Z H J l c 3 M m c X V v d D s s J n F 1 b 3 Q 7 R m F j a W x p d H k g Q 2 l 0 e S Z x d W 9 0 O y w m c X V v d D t G Y W N p b G l 0 e S B T d G F 0 Z S B v c i B Q c m 9 2 a W 5 j Z S Z x d W 9 0 O y w m c X V v d D t G Y W N p b G l 0 e S B D b 3 V u d H J 5 J n F 1 b 3 Q 7 L C Z x d W 9 0 O 0 Z h Y 2 l s a X R 5 I F p p c C Z x d W 9 0 O y w m c X V v d D t G Y W N p b G l 0 e S B Q a G 9 u Z S Z x d W 9 0 O y w m c X V v d D t H U F M m c X V v d D s s J n F 1 b 3 Q 7 T G F 0 a X R 1 Z G U m c X V v d D s s J n F 1 b 3 Q 7 T G 9 u Z 2 l 0 d W R l J n F 1 b 3 Q 7 L C Z x d W 9 0 O 0 Z h Y 2 l s a X R 5 I F d v c m t m b 3 J j Z S Z x d W 9 0 O y w m c X V v d D t Q c m 9 k d W N 0 a W 9 u I E N h c G F j a X R 5 J n F 1 b 3 Q 7 L C Z x d W 9 0 O 1 B y b 2 R 1 Y 3 R p b 2 4 g V W 5 p d H M m c X V v d D s s J n F 1 b 3 Q 7 S F E g Q 2 9 t c G F u e S Z x d W 9 0 O y w m c X V v d D t I U S B X Z W J z a X R l J n F 1 b 3 Q 7 L C Z x d W 9 0 O 0 h R I E N p d H k m c X V v d D s s J n F 1 b 3 Q 7 S F E g U 3 R h d G U g b 3 I g U H J v d m l u Y 2 U m c X V v d D s s J n F 1 b 3 Q 7 S F E g Q 2 9 1 b n R y e S Z x d W 9 0 O y w m c X V v d D t R Q y Z x d W 9 0 O y w m c X V v d D t R Q y B E Y X R l J n F 1 b 3 Q 7 L C Z x d W 9 0 O 1 N v d X J j Z X M m c X V v d D s s J n F 1 b 3 Q 7 T m 9 0 Z X M m c X V v d D t d I i A v P j x F b n R y e S B U e X B l P S J G a W x s U 3 R h d H V z I i B W Y W x 1 Z T 0 i c 0 N v b X B s Z X R l I i A v P j x F b n R y e S B U e X B l P S J S Z W x h d G l v b n N o a X B J b m Z v Q 2 9 u d G F p b m V y I i B W Y W x 1 Z T 0 i c 3 s m c X V v d D t j b 2 x 1 b W 5 D b 3 V u d C Z x d W 9 0 O z o z M C w m c X V v d D t r Z X l D b 2 x 1 b W 5 O Y W 1 l c y Z x d W 9 0 O z p b X S w m c X V v d D t x d W V y e V J l b G F 0 a W 9 u c 2 h p c H M m c X V v d D s 6 W 1 0 s J n F 1 b 3 Q 7 Y 2 9 s d W 1 u S W R l b n R p d G l l c y Z x d W 9 0 O z p b J n F 1 b 3 Q 7 U 2 V j d G l v b j E v Q k d N Y X R s L 0 F 1 d G 9 S Z W 1 v d m V k Q 2 9 s d W 1 u c z E u e 0 l E L D B 9 J n F 1 b 3 Q 7 L C Z x d W 9 0 O 1 N l Y 3 R p b 2 4 x L 0 J H T W F 0 b C 9 B d X R v U m V t b 3 Z l Z E N v b H V t b n M x L n t T d G F 0 d X M s M X 0 m c X V v d D s s J n F 1 b 3 Q 7 U 2 V j d G l v b j E v Q k d N Y X R s L 0 F 1 d G 9 S Z W 1 v d m V k Q 2 9 s d W 1 u c z E u e 1 N 1 c H B s e S B D a G F p b i B T Z W d t Z W 5 0 L D J 9 J n F 1 b 3 Q 7 L C Z x d W 9 0 O 1 N l Y 3 R p b 2 4 x L 0 J H T W F 0 b C 9 B d X R v U m V t b 3 Z l Z E N v b H V t b n M x L n t D b 2 1 w Y W 5 5 L D N 9 J n F 1 b 3 Q 7 L C Z x d W 9 0 O 1 N l Y 3 R p b 2 4 x L 0 J H T W F 0 b C 9 B d X R v U m V t b 3 Z l Z E N v b H V t b n M x L n t O Q U F U Q m F 0 d C B N Z W 1 i Z X I s N H 0 m c X V v d D s s J n F 1 b 3 Q 7 U 2 V j d G l v b j E v Q k d N Y X R s L 0 F 1 d G 9 S Z W 1 v d m V k Q 2 9 s d W 1 u c z E u e 0 Z h Y 2 l s a X R 5 I E 5 h b W U s N X 0 m c X V v d D s s J n F 1 b 3 Q 7 U 2 V j d G l v b j E v Q k d N Y X R s L 0 F 1 d G 9 S Z W 1 v d m V k Q 2 9 s d W 1 u c z E u e 1 B y b 2 R 1 Y 3 Q g V H l w Z S w 2 f S Z x d W 9 0 O y w m c X V v d D t T Z W N 0 a W 9 u M S 9 C R 0 1 h d G w v Q X V 0 b 1 J l b W 9 2 Z W R D b 2 x 1 b W 5 z M S 5 7 U H J v Z H V j d C w 3 f S Z x d W 9 0 O y w m c X V v d D t T Z W N 0 a W 9 u M S 9 C R 0 1 h d G w v Q X V 0 b 1 J l b W 9 2 Z W R D b 2 x 1 b W 5 z M S 5 7 R m F j a W x p d H k g b 3 I g Q 2 9 t c G F u e V d l Y n N p d G U s O H 0 m c X V v d D s s J n F 1 b 3 Q 7 U 2 V j d G l v b j E v Q k d N Y X R s L 0 F 1 d G 9 S Z W 1 v d m V k Q 2 9 s d W 1 u c z E u e 0 Z h Y 2 l s a X R 5 I E F k Z H J l c 3 M s O X 0 m c X V v d D s s J n F 1 b 3 Q 7 U 2 V j d G l v b j E v Q k d N Y X R s L 0 F 1 d G 9 S Z W 1 v d m V k Q 2 9 s d W 1 u c z E u e 0 Z h Y 2 l s a X R 5 I E N p d H k s M T B 9 J n F 1 b 3 Q 7 L C Z x d W 9 0 O 1 N l Y 3 R p b 2 4 x L 0 J H T W F 0 b C 9 B d X R v U m V t b 3 Z l Z E N v b H V t b n M x L n t G Y W N p b G l 0 e S B T d G F 0 Z S B v c i B Q c m 9 2 a W 5 j Z S w x M X 0 m c X V v d D s s J n F 1 b 3 Q 7 U 2 V j d G l v b j E v Q k d N Y X R s L 0 F 1 d G 9 S Z W 1 v d m V k Q 2 9 s d W 1 u c z E u e 0 Z h Y 2 l s a X R 5 I E N v d W 5 0 c n k s M T J 9 J n F 1 b 3 Q 7 L C Z x d W 9 0 O 1 N l Y 3 R p b 2 4 x L 0 J H T W F 0 b C 9 B d X R v U m V t b 3 Z l Z E N v b H V t b n M x L n t G Y W N p b G l 0 e S B a a X A s M T N 9 J n F 1 b 3 Q 7 L C Z x d W 9 0 O 1 N l Y 3 R p b 2 4 x L 0 J H T W F 0 b C 9 B d X R v U m V t b 3 Z l Z E N v b H V t b n M x L n t G Y W N p b G l 0 e S B Q a G 9 u Z S w x N H 0 m c X V v d D s s J n F 1 b 3 Q 7 U 2 V j d G l v b j E v Q k d N Y X R s L 0 F 1 d G 9 S Z W 1 v d m V k Q 2 9 s d W 1 u c z E u e 0 d Q U y w x N X 0 m c X V v d D s s J n F 1 b 3 Q 7 U 2 V j d G l v b j E v Q k d N Y X R s L 0 F 1 d G 9 S Z W 1 v d m V k Q 2 9 s d W 1 u c z E u e 0 x h d G l 0 d W R l L D E 2 f S Z x d W 9 0 O y w m c X V v d D t T Z W N 0 a W 9 u M S 9 C R 0 1 h d G w v Q X V 0 b 1 J l b W 9 2 Z W R D b 2 x 1 b W 5 z M S 5 7 T G 9 u Z 2 l 0 d W R l L D E 3 f S Z x d W 9 0 O y w m c X V v d D t T Z W N 0 a W 9 u M S 9 C R 0 1 h d G w v Q X V 0 b 1 J l b W 9 2 Z W R D b 2 x 1 b W 5 z M S 5 7 R m F j a W x p d H k g V 2 9 y a 2 Z v c m N l L D E 4 f S Z x d W 9 0 O y w m c X V v d D t T Z W N 0 a W 9 u M S 9 C R 0 1 h d G w v Q X V 0 b 1 J l b W 9 2 Z W R D b 2 x 1 b W 5 z M S 5 7 U H J v Z H V j d G l v b i B D Y X B h Y 2 l 0 e S w x O X 0 m c X V v d D s s J n F 1 b 3 Q 7 U 2 V j d G l v b j E v Q k d N Y X R s L 0 F 1 d G 9 S Z W 1 v d m V k Q 2 9 s d W 1 u c z E u e 1 B y b 2 R 1 Y 3 R p b 2 4 g V W 5 p d H M s M j B 9 J n F 1 b 3 Q 7 L C Z x d W 9 0 O 1 N l Y 3 R p b 2 4 x L 0 J H T W F 0 b C 9 B d X R v U m V t b 3 Z l Z E N v b H V t b n M x L n t I U S B D b 2 1 w Y W 5 5 L D I x f S Z x d W 9 0 O y w m c X V v d D t T Z W N 0 a W 9 u M S 9 C R 0 1 h d G w v Q X V 0 b 1 J l b W 9 2 Z W R D b 2 x 1 b W 5 z M S 5 7 S F E g V 2 V i c 2 l 0 Z S w y M n 0 m c X V v d D s s J n F 1 b 3 Q 7 U 2 V j d G l v b j E v Q k d N Y X R s L 0 F 1 d G 9 S Z W 1 v d m V k Q 2 9 s d W 1 u c z E u e 0 h R I E N p d H k s M j N 9 J n F 1 b 3 Q 7 L C Z x d W 9 0 O 1 N l Y 3 R p b 2 4 x L 0 J H T W F 0 b C 9 B d X R v U m V t b 3 Z l Z E N v b H V t b n M x L n t I U S B T d G F 0 Z S B v c i B Q c m 9 2 a W 5 j Z S w y N H 0 m c X V v d D s s J n F 1 b 3 Q 7 U 2 V j d G l v b j E v Q k d N Y X R s L 0 F 1 d G 9 S Z W 1 v d m V k Q 2 9 s d W 1 u c z E u e 0 h R I E N v d W 5 0 c n k s M j V 9 J n F 1 b 3 Q 7 L C Z x d W 9 0 O 1 N l Y 3 R p b 2 4 x L 0 J H T W F 0 b C 9 B d X R v U m V t b 3 Z l Z E N v b H V t b n M x L n t R Q y w y N n 0 m c X V v d D s s J n F 1 b 3 Q 7 U 2 V j d G l v b j E v Q k d N Y X R s L 0 F 1 d G 9 S Z W 1 v d m V k Q 2 9 s d W 1 u c z E u e 1 F D I E R h d G U s M j d 9 J n F 1 b 3 Q 7 L C Z x d W 9 0 O 1 N l Y 3 R p b 2 4 x L 0 J H T W F 0 b C 9 B d X R v U m V t b 3 Z l Z E N v b H V t b n M x L n t T b 3 V y Y 2 V z L D I 4 f S Z x d W 9 0 O y w m c X V v d D t T Z W N 0 a W 9 u M S 9 C R 0 1 h d G w v Q X V 0 b 1 J l b W 9 2 Z W R D b 2 x 1 b W 5 z M S 5 7 T m 9 0 Z X M s M j l 9 J n F 1 b 3 Q 7 X S w m c X V v d D t D b 2 x 1 b W 5 D b 3 V u d C Z x d W 9 0 O z o z M C w m c X V v d D t L Z X l D b 2 x 1 b W 5 O Y W 1 l c y Z x d W 9 0 O z p b X S w m c X V v d D t D b 2 x 1 b W 5 J Z G V u d G l 0 a W V z J n F 1 b 3 Q 7 O l s m c X V v d D t T Z W N 0 a W 9 u M S 9 C R 0 1 h d G w v Q X V 0 b 1 J l b W 9 2 Z W R D b 2 x 1 b W 5 z M S 5 7 S U Q s M H 0 m c X V v d D s s J n F 1 b 3 Q 7 U 2 V j d G l v b j E v Q k d N Y X R s L 0 F 1 d G 9 S Z W 1 v d m V k Q 2 9 s d W 1 u c z E u e 1 N 0 Y X R 1 c y w x f S Z x d W 9 0 O y w m c X V v d D t T Z W N 0 a W 9 u M S 9 C R 0 1 h d G w v Q X V 0 b 1 J l b W 9 2 Z W R D b 2 x 1 b W 5 z M S 5 7 U 3 V w c G x 5 I E N o Y W l u I F N l Z 2 1 l b n Q s M n 0 m c X V v d D s s J n F 1 b 3 Q 7 U 2 V j d G l v b j E v Q k d N Y X R s L 0 F 1 d G 9 S Z W 1 v d m V k Q 2 9 s d W 1 u c z E u e 0 N v b X B h b n k s M 3 0 m c X V v d D s s J n F 1 b 3 Q 7 U 2 V j d G l v b j E v Q k d N Y X R s L 0 F 1 d G 9 S Z W 1 v d m V k Q 2 9 s d W 1 u c z E u e 0 5 B Q V R C Y X R 0 I E 1 l b W J l c i w 0 f S Z x d W 9 0 O y w m c X V v d D t T Z W N 0 a W 9 u M S 9 C R 0 1 h d G w v Q X V 0 b 1 J l b W 9 2 Z W R D b 2 x 1 b W 5 z M S 5 7 R m F j a W x p d H k g T m F t Z S w 1 f S Z x d W 9 0 O y w m c X V v d D t T Z W N 0 a W 9 u M S 9 C R 0 1 h d G w v Q X V 0 b 1 J l b W 9 2 Z W R D b 2 x 1 b W 5 z M S 5 7 U H J v Z H V j d C B U e X B l L D Z 9 J n F 1 b 3 Q 7 L C Z x d W 9 0 O 1 N l Y 3 R p b 2 4 x L 0 J H T W F 0 b C 9 B d X R v U m V t b 3 Z l Z E N v b H V t b n M x L n t Q c m 9 k d W N 0 L D d 9 J n F 1 b 3 Q 7 L C Z x d W 9 0 O 1 N l Y 3 R p b 2 4 x L 0 J H T W F 0 b C 9 B d X R v U m V t b 3 Z l Z E N v b H V t b n M x L n t G Y W N p b G l 0 e S B v c i B D b 2 1 w Y W 5 5 V 2 V i c 2 l 0 Z S w 4 f S Z x d W 9 0 O y w m c X V v d D t T Z W N 0 a W 9 u M S 9 C R 0 1 h d G w v Q X V 0 b 1 J l b W 9 2 Z W R D b 2 x 1 b W 5 z M S 5 7 R m F j a W x p d H k g Q W R k c m V z c y w 5 f S Z x d W 9 0 O y w m c X V v d D t T Z W N 0 a W 9 u M S 9 C R 0 1 h d G w v Q X V 0 b 1 J l b W 9 2 Z W R D b 2 x 1 b W 5 z M S 5 7 R m F j a W x p d H k g Q 2 l 0 e S w x M H 0 m c X V v d D s s J n F 1 b 3 Q 7 U 2 V j d G l v b j E v Q k d N Y X R s L 0 F 1 d G 9 S Z W 1 v d m V k Q 2 9 s d W 1 u c z E u e 0 Z h Y 2 l s a X R 5 I F N 0 Y X R l I G 9 y I F B y b 3 Z p b m N l L D E x f S Z x d W 9 0 O y w m c X V v d D t T Z W N 0 a W 9 u M S 9 C R 0 1 h d G w v Q X V 0 b 1 J l b W 9 2 Z W R D b 2 x 1 b W 5 z M S 5 7 R m F j a W x p d H k g Q 2 9 1 b n R y e S w x M n 0 m c X V v d D s s J n F 1 b 3 Q 7 U 2 V j d G l v b j E v Q k d N Y X R s L 0 F 1 d G 9 S Z W 1 v d m V k Q 2 9 s d W 1 u c z E u e 0 Z h Y 2 l s a X R 5 I F p p c C w x M 3 0 m c X V v d D s s J n F 1 b 3 Q 7 U 2 V j d G l v b j E v Q k d N Y X R s L 0 F 1 d G 9 S Z W 1 v d m V k Q 2 9 s d W 1 u c z E u e 0 Z h Y 2 l s a X R 5 I F B o b 2 5 l L D E 0 f S Z x d W 9 0 O y w m c X V v d D t T Z W N 0 a W 9 u M S 9 C R 0 1 h d G w v Q X V 0 b 1 J l b W 9 2 Z W R D b 2 x 1 b W 5 z M S 5 7 R 1 B T L D E 1 f S Z x d W 9 0 O y w m c X V v d D t T Z W N 0 a W 9 u M S 9 C R 0 1 h d G w v Q X V 0 b 1 J l b W 9 2 Z W R D b 2 x 1 b W 5 z M S 5 7 T G F 0 a X R 1 Z G U s M T Z 9 J n F 1 b 3 Q 7 L C Z x d W 9 0 O 1 N l Y 3 R p b 2 4 x L 0 J H T W F 0 b C 9 B d X R v U m V t b 3 Z l Z E N v b H V t b n M x L n t M b 2 5 n a X R 1 Z G U s M T d 9 J n F 1 b 3 Q 7 L C Z x d W 9 0 O 1 N l Y 3 R p b 2 4 x L 0 J H T W F 0 b C 9 B d X R v U m V t b 3 Z l Z E N v b H V t b n M x L n t G Y W N p b G l 0 e S B X b 3 J r Z m 9 y Y 2 U s M T h 9 J n F 1 b 3 Q 7 L C Z x d W 9 0 O 1 N l Y 3 R p b 2 4 x L 0 J H T W F 0 b C 9 B d X R v U m V t b 3 Z l Z E N v b H V t b n M x L n t Q c m 9 k d W N 0 a W 9 u I E N h c G F j a X R 5 L D E 5 f S Z x d W 9 0 O y w m c X V v d D t T Z W N 0 a W 9 u M S 9 C R 0 1 h d G w v Q X V 0 b 1 J l b W 9 2 Z W R D b 2 x 1 b W 5 z M S 5 7 U H J v Z H V j d G l v b i B V b m l 0 c y w y M H 0 m c X V v d D s s J n F 1 b 3 Q 7 U 2 V j d G l v b j E v Q k d N Y X R s L 0 F 1 d G 9 S Z W 1 v d m V k Q 2 9 s d W 1 u c z E u e 0 h R I E N v b X B h b n k s M j F 9 J n F 1 b 3 Q 7 L C Z x d W 9 0 O 1 N l Y 3 R p b 2 4 x L 0 J H T W F 0 b C 9 B d X R v U m V t b 3 Z l Z E N v b H V t b n M x L n t I U S B X Z W J z a X R l L D I y f S Z x d W 9 0 O y w m c X V v d D t T Z W N 0 a W 9 u M S 9 C R 0 1 h d G w v Q X V 0 b 1 J l b W 9 2 Z W R D b 2 x 1 b W 5 z M S 5 7 S F E g Q 2 l 0 e S w y M 3 0 m c X V v d D s s J n F 1 b 3 Q 7 U 2 V j d G l v b j E v Q k d N Y X R s L 0 F 1 d G 9 S Z W 1 v d m V k Q 2 9 s d W 1 u c z E u e 0 h R I F N 0 Y X R l I G 9 y I F B y b 3 Z p b m N l L D I 0 f S Z x d W 9 0 O y w m c X V v d D t T Z W N 0 a W 9 u M S 9 C R 0 1 h d G w v Q X V 0 b 1 J l b W 9 2 Z W R D b 2 x 1 b W 5 z M S 5 7 S F E g Q 2 9 1 b n R y e S w y N X 0 m c X V v d D s s J n F 1 b 3 Q 7 U 2 V j d G l v b j E v Q k d N Y X R s L 0 F 1 d G 9 S Z W 1 v d m V k Q 2 9 s d W 1 u c z E u e 1 F D L D I 2 f S Z x d W 9 0 O y w m c X V v d D t T Z W N 0 a W 9 u M S 9 C R 0 1 h d G w v Q X V 0 b 1 J l b W 9 2 Z W R D b 2 x 1 b W 5 z M S 5 7 U U M g R G F 0 Z S w y N 3 0 m c X V v d D s s J n F 1 b 3 Q 7 U 2 V j d G l v b j E v Q k d N Y X R s L 0 F 1 d G 9 S Z W 1 v d m V k Q 2 9 s d W 1 u c z E u e 1 N v d X J j Z X M s M j h 9 J n F 1 b 3 Q 7 L C Z x d W 9 0 O 1 N l Y 3 R p b 2 4 x L 0 J H T W F 0 b C 9 B d X R v U m V t b 3 Z l Z E N v b H V t b n M x L n t O b 3 R l c y w y O X 0 m c X V v d D t d L C Z x d W 9 0 O 1 J l b G F 0 a W 9 u c 2 h p c E l u Z m 8 m c X V v d D s 6 W 1 1 9 I i A v P j x F b n R y e S B U e X B l P S J G a W x s R X J y b 3 J D b 2 R l I i B W Y W x 1 Z T 0 i c 1 V u a 2 5 v d 2 4 i I C 8 + P E V u d H J 5 I F R 5 c G U 9 I k F k Z G V k V G 9 E Y X R h T W 9 k Z W w i I F Z h b H V l P S J s M C I g L z 4 8 L 1 N 0 Y W J s Z U V u d H J p Z X M + P C 9 J d G V t P j x J d G V t P j x J d G V t T G 9 j Y X R p b 2 4 + P E l 0 Z W 1 U e X B l P k Z v c m 1 1 b G E 8 L 0 l 0 Z W 1 U e X B l P j x J d G V t U G F 0 a D 5 T Z W N 0 a W 9 u M S 9 B c H B l b m Q y P C 9 J d G V t U G F 0 a D 4 8 L 0 l 0 Z W 1 M b 2 N h d G l v b j 4 8 U 3 R h Y m x l R W 5 0 c m l l c z 4 8 R W 5 0 c n k g V H l w Z T 0 i Q n V m Z m V y T m V 4 d F J l Z n J l c 2 g i I F Z h b H V l P S J s M S I g L z 4 8 R W 5 0 c n k g V H l w Z T 0 i R m l s b E V u Y W J s Z W Q i I F Z h b H V l P S J s M S I g L z 4 8 R W 5 0 c n k g V H l w Z T 0 i R m l s b G V k Q 2 9 t c G x l d G V S Z X N 1 b H R U b 1 d v c m t z a G V l d C I g V m F s d W U 9 I m w x I i A v P j x F b n R y e S B U e X B l P S J G a W x s V G 9 E Y X R h T W 9 k Z W x F b m F i b G V k I i B W Y W x 1 Z T 0 i b D A i I C 8 + P E V u d H J 5 I F R 5 c G U 9 I k l z U H J p d m F 0 Z S I g V m F s d W U 9 I m w w I i A v P j x F b n R y e S B U e X B l P S J R d W V y e U l E I i B W Y W x 1 Z T 0 i c z Z j N G V j M m I w L T U x Z j U t N G J i N C 0 4 Z j l i L T E 3 Z W I 0 Z D I 4 N D B l M i I g L z 4 8 R W 5 0 c n k g V H l w Z T 0 i U m V j b 3 Z l c n l U Y X J n Z X R D b 2 x 1 b W 4 i I F Z h b H V l P S J s M S I g L z 4 8 R W 5 0 c n k g V H l w Z T 0 i U m V j b 3 Z l c n l U Y X J n Z X R S b 3 c i I F Z h b H V l P S J s M S I g L z 4 8 R W 5 0 c n k g V H l w Z T 0 i U m V j b 3 Z l c n l U Y X J n Z X R T a G V l d C I g V m F s d W U 9 I n N B c H B l b m Q y I i A v P j x F b n R y e S B U e X B l P S J S Z X N 1 b H R U e X B l I i B W Y W x 1 Z T 0 i c 1 R h Y m x l I i A v P j x F b n R y e S B U e X B l P S J O Y X Z p Z 2 F 0 a W 9 u U 3 R l c E 5 h b W U i I F Z h b H V l P S J z T m F 2 a W d h d G l v b i I g L z 4 8 R W 5 0 c n k g V H l w Z T 0 i R m l s b E 9 i a m V j d F R 5 c G U i I F Z h b H V l P S J z V G F i b G U i I C 8 + P E V u d H J 5 I F R 5 c G U 9 I k 5 h b W V V c G R h d G V k Q W Z 0 Z X J G a W x s I i B W Y W x 1 Z T 0 i b D A i I C 8 + P E V u d H J 5 I F R 5 c G U 9 I k Z p b G x U Y X J n Z X Q i I F Z h b H V l P S J z Q X B w Z W 5 k M i I g L z 4 8 R W 5 0 c n k g V H l w Z T 0 i R m l s b E x h c 3 R V c G R h d G V k I i B W Y W x 1 Z T 0 i Z D I w M j Q t M D I t M T l U M D Q 6 M T Q 6 N D k u O D Q 2 N j M 3 M l o i I C 8 + P E V u d H J 5 I F R 5 c G U 9 I k Z p b G x D b 2 x 1 b W 5 U e X B l c y I g V m F s d W U 9 I n N B d 1 l H Q m d Z R 0 J n W U d C Z 1 l H Q m d B Q U F B Q U F B Q V l H Q m d Z R 0 J n W U F C Z 0 F B Q m d B Q U F B Q U F B Q V k 9 I i A v P j x F b n R y e S B U e X B l P S J G a W x s R X J y b 3 J D b 3 V u d C I g V m F s d W U 9 I m w 1 I i A v P j x F b n R y e S B U e X B l P S J G a W x s Q 2 9 s d W 1 u T m F t Z X M i I F Z h b H V l P S J z W y Z x d W 9 0 O 0 l E J n F 1 b 3 Q 7 L C Z x d W 9 0 O 1 N 0 Y X R 1 c y Z x d W 9 0 O y w m c X V v d D t T d X B w b H k g Q 2 h h a W 4 g U 2 V n b W V u d C Z x d W 9 0 O y w m c X V v d D t D b 2 1 w Y W 5 5 J n F 1 b 3 Q 7 L C Z x d W 9 0 O 0 5 B Q V R C Y X R 0 I E 1 l b W J l c i Z x d W 9 0 O y w m c X V v d D t G Y W N p b G l 0 e S B O Y W 1 l J n F 1 b 3 Q 7 L C Z x d W 9 0 O 1 B y b 2 R 1 Y 3 Q v R m F j a W x p d H k g V H l w Z S Z x d W 9 0 O y w m c X V v d D t Q c m 9 k d W N 0 J n F 1 b 3 Q 7 L C Z x d W 9 0 O 0 N v b X B h b n k g V 2 V i c 2 l 0 Z S Z x d W 9 0 O y w m c X V v d D t G Y W N p b G l 0 e S B B Z G R y Z X N z J n F 1 b 3 Q 7 L C Z x d W 9 0 O 0 Z h Y 2 l s a X R 5 I E N p d H k m c X V v d D s s J n F 1 b 3 Q 7 R m F j a W x p d H k g U 3 R h d G U g b 3 I g U H J v d m l u Y 2 U m c X V v d D s s J n F 1 b 3 Q 7 R m F j a W x p d H k g Q 2 9 1 b n R y e S Z x d W 9 0 O y w m c X V v d D t G Y W N p b G l 0 e S B a a X A m c X V v d D s s J n F 1 b 3 Q 7 R m F j a W x p d H k g U G h v b m U m c X V v d D s s J n F 1 b 3 Q 7 T G F 0 a X R 1 Z G U m c X V v d D s s J n F 1 b 3 Q 7 T G 9 u Z 2 l 0 d W R l J n F 1 b 3 Q 7 L C Z x d W 9 0 O 0 Z h Y 2 l s a X R 5 I F d v c m t m b 3 J j Z S Z x d W 9 0 O y w m c X V v d D t Q c m 9 k d W N 0 a W 9 u I E N h c G F j a X R 5 J n F 1 b 3 Q 7 L C Z x d W 9 0 O 1 B y b 2 R 1 Y 3 R p b 2 4 g V W 5 p d H M m c X V v d D s s J n F 1 b 3 Q 7 S F E g Q 2 9 t c G F u e S Z x d W 9 0 O y w m c X V v d D t I U S B D b 2 1 w Y W 5 5 I F d l Y n N p d G U m c X V v d D s s J n F 1 b 3 Q 7 S F E g Q 2 l 0 e S Z x d W 9 0 O y w m c X V v d D t I U S B T d G F 0 Z S B v c i B Q c m 9 2 a W 5 j Z S Z x d W 9 0 O y w m c X V v d D t I U S B D b 3 V u d H J 5 J n F 1 b 3 Q 7 L C Z x d W 9 0 O 1 F D J n F 1 b 3 Q 7 L C Z x d W 9 0 O 1 F D I E R h d G U m c X V v d D s s J n F 1 b 3 Q 7 U 2 9 1 c m N l c y Z x d W 9 0 O y w m c X V v d D t C c m l l Z i B D b 2 1 w Y W 5 5 I F B y b 2 Z p b G U m c X V v d D s s J n F 1 b 3 Q 7 U 3 V t b W F y e S B X b 3 J k I E N v d W 5 0 J n F 1 b 3 Q 7 L C Z x d W 9 0 O 0 5 v d G V z J n F 1 b 3 Q 7 L C Z x d W 9 0 O 0 N v b n R h Y 3 Q m c X V v d D s s J n F 1 b 3 Q 7 Q 2 9 u d G F j d C B l b W F p b C Z x d W 9 0 O y w m c X V v d D t D b 2 5 0 Y W N 0 I F B o b 2 5 l J n F 1 b 3 Q 7 L C Z x d W 9 0 O 0 N v b n R h Y 3 Q g U G 5 v b m U m c X V v d D s s J n F 1 b 3 Q 7 U 2 9 1 c m N l c z I m c X V v d D s s J n F 1 b 3 Q 7 Q 2 9 u d G F j d C B F b W F p b C Z x d W 9 0 O y w m c X V v d D t T d X B w b H k g I E N o Y W l u I F N l Z 2 1 l b n Q m c X V v d D t d I i A v P j x F b n R y e S B U e X B l P S J G a W x s R X J y b 3 J D b 2 R l I i B W Y W x 1 Z T 0 i c 1 V u a 2 5 v d 2 4 i I C 8 + P E V u d H J 5 I F R 5 c G U 9 I k Z p b G x T d G F 0 d X M i I F Z h b H V l P S J z Q 2 9 t c G x l d G U i I C 8 + P E V u d H J 5 I F R 5 c G U 9 I k Z p b G x D b 3 V u d C I g V m F s d W U 9 I m w 4 N T M i I C 8 + P E V u d H J 5 I F R 5 c G U 9 I l J l b G F 0 a W 9 u c 2 h p c E l u Z m 9 D b 2 5 0 Y W l u Z X I i I F Z h b H V l P S J z e y Z x d W 9 0 O 2 N v b H V t b k N v d W 5 0 J n F 1 b 3 Q 7 O j M 4 L C Z x d W 9 0 O 2 t l e U N v b H V t b k 5 h b W V z J n F 1 b 3 Q 7 O l t d L C Z x d W 9 0 O 3 F 1 Z X J 5 U m V s Y X R p b 2 5 z a G l w c y Z x d W 9 0 O z p b X S w m c X V v d D t j b 2 x 1 b W 5 J Z G V u d G l 0 a W V z J n F 1 b 3 Q 7 O l s m c X V v d D t T Z W N 0 a W 9 u M S 9 B c H B l b m Q y L 0 F 1 d G 9 S Z W 1 v d m V k Q 2 9 s d W 1 u c z E u e 0 l E L D B 9 J n F 1 b 3 Q 7 L C Z x d W 9 0 O 1 N l Y 3 R p b 2 4 x L 0 F w c G V u Z D I v Q X V 0 b 1 J l b W 9 2 Z W R D b 2 x 1 b W 5 z M S 5 7 U 3 R h d H V z L D F 9 J n F 1 b 3 Q 7 L C Z x d W 9 0 O 1 N l Y 3 R p b 2 4 x L 0 F w c G V u Z D I v Q X V 0 b 1 J l b W 9 2 Z W R D b 2 x 1 b W 5 z M S 5 7 U 3 V w c G x 5 I E N o Y W l u I F N l Z 2 1 l b n Q s M n 0 m c X V v d D s s J n F 1 b 3 Q 7 U 2 V j d G l v b j E v Q X B w Z W 5 k M i 9 B d X R v U m V t b 3 Z l Z E N v b H V t b n M x L n t D b 2 1 w Y W 5 5 L D N 9 J n F 1 b 3 Q 7 L C Z x d W 9 0 O 1 N l Y 3 R p b 2 4 x L 0 F w c G V u Z D I v Q X V 0 b 1 J l b W 9 2 Z W R D b 2 x 1 b W 5 z M S 5 7 T k F B V E J h d H Q g T W V t Y m V y L D R 9 J n F 1 b 3 Q 7 L C Z x d W 9 0 O 1 N l Y 3 R p b 2 4 x L 0 F w c G V u Z D I v Q X V 0 b 1 J l b W 9 2 Z W R D b 2 x 1 b W 5 z M S 5 7 R m F j a W x p d H k g T m F t Z S w 1 f S Z x d W 9 0 O y w m c X V v d D t T Z W N 0 a W 9 u M S 9 B c H B l b m Q y L 0 F 1 d G 9 S Z W 1 v d m V k Q 2 9 s d W 1 u c z E u e 1 B y b 2 R 1 Y 3 Q v R m F j a W x p d H k g V H l w Z S w 2 f S Z x d W 9 0 O y w m c X V v d D t T Z W N 0 a W 9 u M S 9 B c H B l b m Q y L 0 F 1 d G 9 S Z W 1 v d m V k Q 2 9 s d W 1 u c z E u e 1 B y b 2 R 1 Y 3 Q s N 3 0 m c X V v d D s s J n F 1 b 3 Q 7 U 2 V j d G l v b j E v Q X B w Z W 5 k M i 9 B d X R v U m V t b 3 Z l Z E N v b H V t b n M x L n t D b 2 1 w Y W 5 5 I F d l Y n N p d G U s O H 0 m c X V v d D s s J n F 1 b 3 Q 7 U 2 V j d G l v b j E v Q X B w Z W 5 k M i 9 B d X R v U m V t b 3 Z l Z E N v b H V t b n M x L n t G Y W N p b G l 0 e S B B Z G R y Z X N z L D l 9 J n F 1 b 3 Q 7 L C Z x d W 9 0 O 1 N l Y 3 R p b 2 4 x L 0 F w c G V u Z D I v Q X V 0 b 1 J l b W 9 2 Z W R D b 2 x 1 b W 5 z M S 5 7 R m F j a W x p d H k g Q 2 l 0 e S w x M H 0 m c X V v d D s s J n F 1 b 3 Q 7 U 2 V j d G l v b j E v Q X B w Z W 5 k M i 9 B d X R v U m V t b 3 Z l Z E N v b H V t b n M x L n t G Y W N p b G l 0 e S B T d G F 0 Z S B v c i B Q c m 9 2 a W 5 j Z S w x M X 0 m c X V v d D s s J n F 1 b 3 Q 7 U 2 V j d G l v b j E v Q X B w Z W 5 k M i 9 B d X R v U m V t b 3 Z l Z E N v b H V t b n M x L n t G Y W N p b G l 0 e S B D b 3 V u d H J 5 L D E y f S Z x d W 9 0 O y w m c X V v d D t T Z W N 0 a W 9 u M S 9 B c H B l b m Q y L 0 F 1 d G 9 S Z W 1 v d m V k Q 2 9 s d W 1 u c z E u e 0 Z h Y 2 l s a X R 5 I F p p c C w x M 3 0 m c X V v d D s s J n F 1 b 3 Q 7 U 2 V j d G l v b j E v Q X B w Z W 5 k M i 9 B d X R v U m V t b 3 Z l Z E N v b H V t b n M x L n t G Y W N p b G l 0 e S B Q a G 9 u Z S w x N H 0 m c X V v d D s s J n F 1 b 3 Q 7 U 2 V j d G l v b j E v Q X B w Z W 5 k M i 9 B d X R v U m V t b 3 Z l Z E N v b H V t b n M x L n t M Y X R p d H V k Z S w x N X 0 m c X V v d D s s J n F 1 b 3 Q 7 U 2 V j d G l v b j E v Q X B w Z W 5 k M i 9 B d X R v U m V t b 3 Z l Z E N v b H V t b n M x L n t M b 2 5 n a X R 1 Z G U s M T Z 9 J n F 1 b 3 Q 7 L C Z x d W 9 0 O 1 N l Y 3 R p b 2 4 x L 0 F w c G V u Z D I v Q X V 0 b 1 J l b W 9 2 Z W R D b 2 x 1 b W 5 z M S 5 7 R m F j a W x p d H k g V 2 9 y a 2 Z v c m N l L D E 3 f S Z x d W 9 0 O y w m c X V v d D t T Z W N 0 a W 9 u M S 9 B c H B l b m Q y L 0 F 1 d G 9 S Z W 1 v d m V k Q 2 9 s d W 1 u c z E u e 1 B y b 2 R 1 Y 3 R p b 2 4 g Q 2 F w Y W N p d H k s M T h 9 J n F 1 b 3 Q 7 L C Z x d W 9 0 O 1 N l Y 3 R p b 2 4 x L 0 F w c G V u Z D I v Q X V 0 b 1 J l b W 9 2 Z W R D b 2 x 1 b W 5 z M S 5 7 U H J v Z H V j d G l v b i B V b m l 0 c y w x O X 0 m c X V v d D s s J n F 1 b 3 Q 7 U 2 V j d G l v b j E v Q X B w Z W 5 k M i 9 B d X R v U m V t b 3 Z l Z E N v b H V t b n M x L n t I U S B D b 2 1 w Y W 5 5 L D I w f S Z x d W 9 0 O y w m c X V v d D t T Z W N 0 a W 9 u M S 9 B c H B l b m Q y L 0 F 1 d G 9 S Z W 1 v d m V k Q 2 9 s d W 1 u c z E u e 0 h R I E N v b X B h b n k g V 2 V i c 2 l 0 Z S w y M X 0 m c X V v d D s s J n F 1 b 3 Q 7 U 2 V j d G l v b j E v Q X B w Z W 5 k M i 9 B d X R v U m V t b 3 Z l Z E N v b H V t b n M x L n t I U S B D a X R 5 L D I y f S Z x d W 9 0 O y w m c X V v d D t T Z W N 0 a W 9 u M S 9 B c H B l b m Q y L 0 F 1 d G 9 S Z W 1 v d m V k Q 2 9 s d W 1 u c z E u e 0 h R I F N 0 Y X R l I G 9 y I F B y b 3 Z p b m N l L D I z f S Z x d W 9 0 O y w m c X V v d D t T Z W N 0 a W 9 u M S 9 B c H B l b m Q y L 0 F 1 d G 9 S Z W 1 v d m V k Q 2 9 s d W 1 u c z E u e 0 h R I E N v d W 5 0 c n k s M j R 9 J n F 1 b 3 Q 7 L C Z x d W 9 0 O 1 N l Y 3 R p b 2 4 x L 0 F w c G V u Z D I v Q X V 0 b 1 J l b W 9 2 Z W R D b 2 x 1 b W 5 z M S 5 7 U U M s M j V 9 J n F 1 b 3 Q 7 L C Z x d W 9 0 O 1 N l Y 3 R p b 2 4 x L 0 F w c G V u Z D I v Q X V 0 b 1 J l b W 9 2 Z W R D b 2 x 1 b W 5 z M S 5 7 U U M g R G F 0 Z S w y N n 0 m c X V v d D s s J n F 1 b 3 Q 7 U 2 V j d G l v b j E v Q X B w Z W 5 k M i 9 B d X R v U m V t b 3 Z l Z E N v b H V t b n M x L n t T b 3 V y Y 2 V z L D I 3 f S Z x d W 9 0 O y w m c X V v d D t T Z W N 0 a W 9 u M S 9 B c H B l b m Q y L 0 F 1 d G 9 S Z W 1 v d m V k Q 2 9 s d W 1 u c z E u e 0 J y a W V m I E N v b X B h b n k g U H J v Z m l s Z S w y O H 0 m c X V v d D s s J n F 1 b 3 Q 7 U 2 V j d G l v b j E v Q X B w Z W 5 k M i 9 B d X R v U m V t b 3 Z l Z E N v b H V t b n M x L n t T d W 1 t Y X J 5 I F d v c m Q g Q 2 9 1 b n Q s M j l 9 J n F 1 b 3 Q 7 L C Z x d W 9 0 O 1 N l Y 3 R p b 2 4 x L 0 F w c G V u Z D I v Q X V 0 b 1 J l b W 9 2 Z W R D b 2 x 1 b W 5 z M S 5 7 T m 9 0 Z X M s M z B 9 J n F 1 b 3 Q 7 L C Z x d W 9 0 O 1 N l Y 3 R p b 2 4 x L 0 F w c G V u Z D I v Q X V 0 b 1 J l b W 9 2 Z W R D b 2 x 1 b W 5 z M S 5 7 Q 2 9 u d G F j d C w z M X 0 m c X V v d D s s J n F 1 b 3 Q 7 U 2 V j d G l v b j E v Q X B w Z W 5 k M i 9 B d X R v U m V t b 3 Z l Z E N v b H V t b n M x L n t D b 2 5 0 Y W N 0 I G V t Y W l s L D M y f S Z x d W 9 0 O y w m c X V v d D t T Z W N 0 a W 9 u M S 9 B c H B l b m Q y L 0 F 1 d G 9 S Z W 1 v d m V k Q 2 9 s d W 1 u c z E u e 0 N v b n R h Y 3 Q g U G h v b m U s M z N 9 J n F 1 b 3 Q 7 L C Z x d W 9 0 O 1 N l Y 3 R p b 2 4 x L 0 F w c G V u Z D I v Q X V 0 b 1 J l b W 9 2 Z W R D b 2 x 1 b W 5 z M S 5 7 Q 2 9 u d G F j d C B Q b m 9 u Z S w z N H 0 m c X V v d D s s J n F 1 b 3 Q 7 U 2 V j d G l v b j E v Q X B w Z W 5 k M i 9 B d X R v U m V t b 3 Z l Z E N v b H V t b n M x L n t T b 3 V y Y 2 V z M i w z N X 0 m c X V v d D s s J n F 1 b 3 Q 7 U 2 V j d G l v b j E v Q X B w Z W 5 k M i 9 B d X R v U m V t b 3 Z l Z E N v b H V t b n M x L n t D b 2 5 0 Y W N 0 I E V t Y W l s L D M 2 f S Z x d W 9 0 O y w m c X V v d D t T Z W N 0 a W 9 u M S 9 B c H B l b m Q y L 0 F 1 d G 9 S Z W 1 v d m V k Q 2 9 s d W 1 u c z E u e 1 N 1 c H B s e S A g Q 2 h h a W 4 g U 2 V n b W V u d C w z N 3 0 m c X V v d D t d L C Z x d W 9 0 O 0 N v b H V t b k N v d W 5 0 J n F 1 b 3 Q 7 O j M 4 L C Z x d W 9 0 O 0 t l e U N v b H V t b k 5 h b W V z J n F 1 b 3 Q 7 O l t d L C Z x d W 9 0 O 0 N v b H V t b k l k Z W 5 0 a X R p Z X M m c X V v d D s 6 W y Z x d W 9 0 O 1 N l Y 3 R p b 2 4 x L 0 F w c G V u Z D I v Q X V 0 b 1 J l b W 9 2 Z W R D b 2 x 1 b W 5 z M S 5 7 S U Q s M H 0 m c X V v d D s s J n F 1 b 3 Q 7 U 2 V j d G l v b j E v Q X B w Z W 5 k M i 9 B d X R v U m V t b 3 Z l Z E N v b H V t b n M x L n t T d G F 0 d X M s M X 0 m c X V v d D s s J n F 1 b 3 Q 7 U 2 V j d G l v b j E v Q X B w Z W 5 k M i 9 B d X R v U m V t b 3 Z l Z E N v b H V t b n M x L n t T d X B w b H k g Q 2 h h a W 4 g U 2 V n b W V u d C w y f S Z x d W 9 0 O y w m c X V v d D t T Z W N 0 a W 9 u M S 9 B c H B l b m Q y L 0 F 1 d G 9 S Z W 1 v d m V k Q 2 9 s d W 1 u c z E u e 0 N v b X B h b n k s M 3 0 m c X V v d D s s J n F 1 b 3 Q 7 U 2 V j d G l v b j E v Q X B w Z W 5 k M i 9 B d X R v U m V t b 3 Z l Z E N v b H V t b n M x L n t O Q U F U Q m F 0 d C B N Z W 1 i Z X I s N H 0 m c X V v d D s s J n F 1 b 3 Q 7 U 2 V j d G l v b j E v Q X B w Z W 5 k M i 9 B d X R v U m V t b 3 Z l Z E N v b H V t b n M x L n t G Y W N p b G l 0 e S B O Y W 1 l L D V 9 J n F 1 b 3 Q 7 L C Z x d W 9 0 O 1 N l Y 3 R p b 2 4 x L 0 F w c G V u Z D I v Q X V 0 b 1 J l b W 9 2 Z W R D b 2 x 1 b W 5 z M S 5 7 U H J v Z H V j d C 9 G Y W N p b G l 0 e S B U e X B l L D Z 9 J n F 1 b 3 Q 7 L C Z x d W 9 0 O 1 N l Y 3 R p b 2 4 x L 0 F w c G V u Z D I v Q X V 0 b 1 J l b W 9 2 Z W R D b 2 x 1 b W 5 z M S 5 7 U H J v Z H V j d C w 3 f S Z x d W 9 0 O y w m c X V v d D t T Z W N 0 a W 9 u M S 9 B c H B l b m Q y L 0 F 1 d G 9 S Z W 1 v d m V k Q 2 9 s d W 1 u c z E u e 0 N v b X B h b n k g V 2 V i c 2 l 0 Z S w 4 f S Z x d W 9 0 O y w m c X V v d D t T Z W N 0 a W 9 u M S 9 B c H B l b m Q y L 0 F 1 d G 9 S Z W 1 v d m V k Q 2 9 s d W 1 u c z E u e 0 Z h Y 2 l s a X R 5 I E F k Z H J l c 3 M s O X 0 m c X V v d D s s J n F 1 b 3 Q 7 U 2 V j d G l v b j E v Q X B w Z W 5 k M i 9 B d X R v U m V t b 3 Z l Z E N v b H V t b n M x L n t G Y W N p b G l 0 e S B D a X R 5 L D E w f S Z x d W 9 0 O y w m c X V v d D t T Z W N 0 a W 9 u M S 9 B c H B l b m Q y L 0 F 1 d G 9 S Z W 1 v d m V k Q 2 9 s d W 1 u c z E u e 0 Z h Y 2 l s a X R 5 I F N 0 Y X R l I G 9 y I F B y b 3 Z p b m N l L D E x f S Z x d W 9 0 O y w m c X V v d D t T Z W N 0 a W 9 u M S 9 B c H B l b m Q y L 0 F 1 d G 9 S Z W 1 v d m V k Q 2 9 s d W 1 u c z E u e 0 Z h Y 2 l s a X R 5 I E N v d W 5 0 c n k s M T J 9 J n F 1 b 3 Q 7 L C Z x d W 9 0 O 1 N l Y 3 R p b 2 4 x L 0 F w c G V u Z D I v Q X V 0 b 1 J l b W 9 2 Z W R D b 2 x 1 b W 5 z M S 5 7 R m F j a W x p d H k g W m l w L D E z f S Z x d W 9 0 O y w m c X V v d D t T Z W N 0 a W 9 u M S 9 B c H B l b m Q y L 0 F 1 d G 9 S Z W 1 v d m V k Q 2 9 s d W 1 u c z E u e 0 Z h Y 2 l s a X R 5 I F B o b 2 5 l L D E 0 f S Z x d W 9 0 O y w m c X V v d D t T Z W N 0 a W 9 u M S 9 B c H B l b m Q y L 0 F 1 d G 9 S Z W 1 v d m V k Q 2 9 s d W 1 u c z E u e 0 x h d G l 0 d W R l L D E 1 f S Z x d W 9 0 O y w m c X V v d D t T Z W N 0 a W 9 u M S 9 B c H B l b m Q y L 0 F 1 d G 9 S Z W 1 v d m V k Q 2 9 s d W 1 u c z E u e 0 x v b m d p d H V k Z S w x N n 0 m c X V v d D s s J n F 1 b 3 Q 7 U 2 V j d G l v b j E v Q X B w Z W 5 k M i 9 B d X R v U m V t b 3 Z l Z E N v b H V t b n M x L n t G Y W N p b G l 0 e S B X b 3 J r Z m 9 y Y 2 U s M T d 9 J n F 1 b 3 Q 7 L C Z x d W 9 0 O 1 N l Y 3 R p b 2 4 x L 0 F w c G V u Z D I v Q X V 0 b 1 J l b W 9 2 Z W R D b 2 x 1 b W 5 z M S 5 7 U H J v Z H V j d G l v b i B D Y X B h Y 2 l 0 e S w x O H 0 m c X V v d D s s J n F 1 b 3 Q 7 U 2 V j d G l v b j E v Q X B w Z W 5 k M i 9 B d X R v U m V t b 3 Z l Z E N v b H V t b n M x L n t Q c m 9 k d W N 0 a W 9 u I F V u a X R z L D E 5 f S Z x d W 9 0 O y w m c X V v d D t T Z W N 0 a W 9 u M S 9 B c H B l b m Q y L 0 F 1 d G 9 S Z W 1 v d m V k Q 2 9 s d W 1 u c z E u e 0 h R I E N v b X B h b n k s M j B 9 J n F 1 b 3 Q 7 L C Z x d W 9 0 O 1 N l Y 3 R p b 2 4 x L 0 F w c G V u Z D I v Q X V 0 b 1 J l b W 9 2 Z W R D b 2 x 1 b W 5 z M S 5 7 S F E g Q 2 9 t c G F u e S B X Z W J z a X R l L D I x f S Z x d W 9 0 O y w m c X V v d D t T Z W N 0 a W 9 u M S 9 B c H B l b m Q y L 0 F 1 d G 9 S Z W 1 v d m V k Q 2 9 s d W 1 u c z E u e 0 h R I E N p d H k s M j J 9 J n F 1 b 3 Q 7 L C Z x d W 9 0 O 1 N l Y 3 R p b 2 4 x L 0 F w c G V u Z D I v Q X V 0 b 1 J l b W 9 2 Z W R D b 2 x 1 b W 5 z M S 5 7 S F E g U 3 R h d G U g b 3 I g U H J v d m l u Y 2 U s M j N 9 J n F 1 b 3 Q 7 L C Z x d W 9 0 O 1 N l Y 3 R p b 2 4 x L 0 F w c G V u Z D I v Q X V 0 b 1 J l b W 9 2 Z W R D b 2 x 1 b W 5 z M S 5 7 S F E g Q 2 9 1 b n R y e S w y N H 0 m c X V v d D s s J n F 1 b 3 Q 7 U 2 V j d G l v b j E v Q X B w Z W 5 k M i 9 B d X R v U m V t b 3 Z l Z E N v b H V t b n M x L n t R Q y w y N X 0 m c X V v d D s s J n F 1 b 3 Q 7 U 2 V j d G l v b j E v Q X B w Z W 5 k M i 9 B d X R v U m V t b 3 Z l Z E N v b H V t b n M x L n t R Q y B E Y X R l L D I 2 f S Z x d W 9 0 O y w m c X V v d D t T Z W N 0 a W 9 u M S 9 B c H B l b m Q y L 0 F 1 d G 9 S Z W 1 v d m V k Q 2 9 s d W 1 u c z E u e 1 N v d X J j Z X M s M j d 9 J n F 1 b 3 Q 7 L C Z x d W 9 0 O 1 N l Y 3 R p b 2 4 x L 0 F w c G V u Z D I v Q X V 0 b 1 J l b W 9 2 Z W R D b 2 x 1 b W 5 z M S 5 7 Q n J p Z W Y g Q 2 9 t c G F u e S B Q c m 9 m a W x l L D I 4 f S Z x d W 9 0 O y w m c X V v d D t T Z W N 0 a W 9 u M S 9 B c H B l b m Q y L 0 F 1 d G 9 S Z W 1 v d m V k Q 2 9 s d W 1 u c z E u e 1 N 1 b W 1 h c n k g V 2 9 y Z C B D b 3 V u d C w y O X 0 m c X V v d D s s J n F 1 b 3 Q 7 U 2 V j d G l v b j E v Q X B w Z W 5 k M i 9 B d X R v U m V t b 3 Z l Z E N v b H V t b n M x L n t O b 3 R l c y w z M H 0 m c X V v d D s s J n F 1 b 3 Q 7 U 2 V j d G l v b j E v Q X B w Z W 5 k M i 9 B d X R v U m V t b 3 Z l Z E N v b H V t b n M x L n t D b 2 5 0 Y W N 0 L D M x f S Z x d W 9 0 O y w m c X V v d D t T Z W N 0 a W 9 u M S 9 B c H B l b m Q y L 0 F 1 d G 9 S Z W 1 v d m V k Q 2 9 s d W 1 u c z E u e 0 N v b n R h Y 3 Q g Z W 1 h a W w s M z J 9 J n F 1 b 3 Q 7 L C Z x d W 9 0 O 1 N l Y 3 R p b 2 4 x L 0 F w c G V u Z D I v Q X V 0 b 1 J l b W 9 2 Z W R D b 2 x 1 b W 5 z M S 5 7 Q 2 9 u d G F j d C B Q a G 9 u Z S w z M 3 0 m c X V v d D s s J n F 1 b 3 Q 7 U 2 V j d G l v b j E v Q X B w Z W 5 k M i 9 B d X R v U m V t b 3 Z l Z E N v b H V t b n M x L n t D b 2 5 0 Y W N 0 I F B u b 2 5 l L D M 0 f S Z x d W 9 0 O y w m c X V v d D t T Z W N 0 a W 9 u M S 9 B c H B l b m Q y L 0 F 1 d G 9 S Z W 1 v d m V k Q 2 9 s d W 1 u c z E u e 1 N v d X J j Z X M y L D M 1 f S Z x d W 9 0 O y w m c X V v d D t T Z W N 0 a W 9 u M S 9 B c H B l b m Q y L 0 F 1 d G 9 S Z W 1 v d m V k Q 2 9 s d W 1 u c z E u e 0 N v b n R h Y 3 Q g R W 1 h a W w s M z Z 9 J n F 1 b 3 Q 7 L C Z x d W 9 0 O 1 N l Y 3 R p b 2 4 x L 0 F w c G V u Z D I v Q X V 0 b 1 J l b W 9 2 Z W R D b 2 x 1 b W 5 z M S 5 7 U 3 V w c G x 5 I C B D a G F p b i B T Z W d t Z W 5 0 L D M 3 f S Z x d W 9 0 O 1 0 s J n F 1 b 3 Q 7 U m V s Y X R p b 2 5 z a G l w S W 5 m b y Z x d W 9 0 O z p b X X 0 i I C 8 + P E V u d H J 5 I F R 5 c G U 9 I k F k Z G V k V G 9 E Y X R h T W 9 k Z W w i I F Z h b H V l P S J s M C I g L z 4 8 L 1 N 0 Y W J s Z U V u d H J p Z X M + P C 9 J d G V t P j x J d G V t P j x J d G V t T G 9 j Y X R p b 2 4 + P E l 0 Z W 1 U e X B l P k Z v c m 1 1 b G E 8 L 0 l 0 Z W 1 U e X B l P j x J d G V t U G F 0 a D 5 T Z W N 0 a W 9 u M S 9 S Y X d N Y X R s L 1 N v d X J j Z T w v S X R l b V B h d G g + P C 9 J d G V t T G 9 j Y X R p b 2 4 + P F N 0 Y W J s Z U V u d H J p Z X M g L z 4 8 L 0 l 0 Z W 0 + P E l 0 Z W 0 + P E l 0 Z W 1 M b 2 N h d G l v b j 4 8 S X R l b V R 5 c G U + R m 9 y b X V s Y T w v S X R l b V R 5 c G U + P E l 0 Z W 1 Q Y X R o P l N l Y 3 R p b 2 4 x L 1 J h d 0 1 h d G w v Q 2 h h b m d l Z C U y M F R 5 c G U 8 L 0 l 0 Z W 1 Q Y X R o P j w v S X R l b U x v Y 2 F 0 a W 9 u P j x T d G F i b G V F b n R y a W V z I C 8 + P C 9 J d G V t P j x J d G V t P j x J d G V t T G 9 j Y X R p b 2 4 + P E l 0 Z W 1 U e X B l P k Z v c m 1 1 b G E 8 L 0 l 0 Z W 1 U e X B l P j x J d G V t U G F 0 a D 5 T Z W N 0 a W 9 u M S 9 P d G h l c i 9 T b 3 V y Y 2 U 8 L 0 l 0 Z W 1 Q Y X R o P j w v S X R l b U x v Y 2 F 0 a W 9 u P j x T d G F i b G V F b n R y a W V z I C 8 + P C 9 J d G V t P j x J d G V t P j x J d G V t T G 9 j Y X R p b 2 4 + P E l 0 Z W 1 U e X B l P k Z v c m 1 1 b G E 8 L 0 l 0 Z W 1 U e X B l P j x J d G V t U G F 0 a D 5 T Z W N 0 a W 9 u M S 9 P d G h l c i 9 D a G F u Z 2 V k J T I w V H l w Z T w v S X R l b V B h d G g + P C 9 J d G V t T G 9 j Y X R p b 2 4 + P F N 0 Y W J s Z U V u d H J p Z X M g L z 4 8 L 0 l 0 Z W 0 + P E l 0 Z W 0 + P E l 0 Z W 1 M b 2 N h d G l v b j 4 8 S X R l b V R 5 c G U + R m 9 y b X V s Y T w v S X R l b V R 5 c G U + P E l 0 Z W 1 Q Y X R o P l N l Y 3 R p b 2 4 x L 0 N l b G x z L 1 N v d X J j Z T w v S X R l b V B h d G g + P C 9 J d G V t T G 9 j Y X R p b 2 4 + P F N 0 Y W J s Z U V u d H J p Z X M g L z 4 8 L 0 l 0 Z W 0 + P E l 0 Z W 0 + P E l 0 Z W 1 M b 2 N h d G l v b j 4 8 S X R l b V R 5 c G U + R m 9 y b X V s Y T w v S X R l b V R 5 c G U + P E l 0 Z W 1 Q Y X R o P l N l Y 3 R p b 2 4 x L 0 N l b G x z L 0 N o Y W 5 n Z W Q l M j B U e X B l P C 9 J d G V t U G F 0 a D 4 8 L 0 l 0 Z W 1 M b 2 N h d G l v b j 4 8 U 3 R h Y m x l R W 5 0 c m l l c y A v P j w v S X R l b T 4 8 S X R l b T 4 8 S X R l b U x v Y 2 F 0 a W 9 u P j x J d G V t V H l w Z T 5 G b 3 J t d W x h P C 9 J d G V t V H l w Z T 4 8 S X R l b V B h d G g + U 2 V j d G l v b j E v U G F j a 0 1 v Z C 9 T b 3 V y Y 2 U 8 L 0 l 0 Z W 1 Q Y X R o P j w v S X R l b U x v Y 2 F 0 a W 9 u P j x T d G F i b G V F b n R y a W V z I C 8 + P C 9 J d G V t P j x J d G V t P j x J d G V t T G 9 j Y X R p b 2 4 + P E l 0 Z W 1 U e X B l P k Z v c m 1 1 b G E 8 L 0 l 0 Z W 1 U e X B l P j x J d G V t U G F 0 a D 5 T Z W N 0 a W 9 u M S 9 Q Y W N r T W 9 k L 0 N o Y W 5 n Z W Q l M j B U e X B l P C 9 J d G V t U G F 0 a D 4 8 L 0 l 0 Z W 1 M b 2 N h d G l v b j 4 8 U 3 R h Y m x l R W 5 0 c m l l c y A v P j w v S X R l b T 4 8 S X R l b T 4 8 S X R l b U x v Y 2 F 0 a W 9 u P j x J d G V t V H l w Z T 5 G b 3 J t d W x h P C 9 J d G V t V H l w Z T 4 8 S X R l b V B h d G g + U 2 V j d G l v b j E v R X F 1 a X A v U 2 9 1 c m N l P C 9 J d G V t U G F 0 a D 4 8 L 0 l 0 Z W 1 M b 2 N h d G l v b j 4 8 U 3 R h Y m x l R W 5 0 c m l l c y A v P j w v S X R l b T 4 8 S X R l b T 4 8 S X R l b U x v Y 2 F 0 a W 9 u P j x J d G V t V H l w Z T 5 G b 3 J t d W x h P C 9 J d G V t V H l w Z T 4 8 S X R l b V B h d G g + U 2 V j d G l v b j E v R X F 1 a X A v Q 2 h h b m d l Z C U y M F R 5 c G U 8 L 0 l 0 Z W 1 Q Y X R o P j w v S X R l b U x v Y 2 F 0 a W 9 u P j x T d G F i b G V F b n R y a W V z I C 8 + P C 9 J d G V t P j x J d G V t P j x J d G V t T G 9 j Y X R p b 2 4 + P E l 0 Z W 1 U e X B l P k Z v c m 1 1 b G E 8 L 0 l 0 Z W 1 U e X B l P j x J d G V t U G F 0 a D 5 T Z W N 0 a W 9 u M S 9 T Z X J 2 a W N l L 1 N v d X J j Z T w v S X R l b V B h d G g + P C 9 J d G V t T G 9 j Y X R p b 2 4 + P F N 0 Y W J s Z U V u d H J p Z X M g L z 4 8 L 0 l 0 Z W 0 + P E l 0 Z W 0 + P E l 0 Z W 1 M b 2 N h d G l v b j 4 8 S X R l b V R 5 c G U + R m 9 y b X V s Y T w v S X R l b V R 5 c G U + P E l 0 Z W 1 Q Y X R o P l N l Y 3 R p b 2 4 x L 1 N l c n Z p Y 2 U v Q 2 h h b m d l Z C U y M F R 5 c G U 8 L 0 l 0 Z W 1 Q Y X R o P j w v S X R l b U x v Y 2 F 0 a W 9 u P j x T d G F i b G V F b n R y a W V z I C 8 + P C 9 J d G V t P j x J d G V t P j x J d G V t T G 9 j Y X R p b 2 4 + P E l 0 Z W 1 U e X B l P k Z v c m 1 1 b G E 8 L 0 l 0 Z W 1 U e X B l P j x J d G V t U G F 0 a D 5 T Z W N 0 a W 9 u M S 9 S Y W 5 k R C 9 T b 3 V y Y 2 U 8 L 0 l 0 Z W 1 Q Y X R o P j w v S X R l b U x v Y 2 F 0 a W 9 u P j x T d G F i b G V F b n R y a W V z I C 8 + P C 9 J d G V t P j x J d G V t P j x J d G V t T G 9 j Y X R p b 2 4 + P E l 0 Z W 1 U e X B l P k Z v c m 1 1 b G E 8 L 0 l 0 Z W 1 U e X B l P j x J d G V t U G F 0 a D 5 T Z W N 0 a W 9 u M S 9 S Y W 5 k R C 9 D a G F u Z 2 V k J T I w V H l w Z T w v S X R l b V B h d G g + P C 9 J d G V t T G 9 j Y X R p b 2 4 + P F N 0 Y W J s Z U V u d H J p Z X M g L z 4 8 L 0 l 0 Z W 0 + P E l 0 Z W 0 + P E l 0 Z W 1 M b 2 N h d G l v b j 4 8 S X R l b V R 5 c G U + R m 9 y b X V s Y T w v S X R l b V R 5 c G U + P E l 0 Z W 1 Q Y X R o P l N l Y 3 R p b 2 4 x L 0 1 v Z G V s a W 5 n L 1 N v d X J j Z T w v S X R l b V B h d G g + P C 9 J d G V t T G 9 j Y X R p b 2 4 + P F N 0 Y W J s Z U V u d H J p Z X M g L z 4 8 L 0 l 0 Z W 0 + P E l 0 Z W 0 + P E l 0 Z W 1 M b 2 N h d G l v b j 4 8 S X R l b V R 5 c G U + R m 9 y b X V s Y T w v S X R l b V R 5 c G U + P E l 0 Z W 1 Q Y X R o P l N l Y 3 R p b 2 4 x L 0 1 v Z G V s a W 5 n L 0 N o Y W 5 n Z W Q l M j B U e X B l P C 9 J d G V t U G F 0 a D 4 8 L 0 l 0 Z W 1 M b 2 N h d G l v b j 4 8 U 3 R h Y m x l R W 5 0 c m l l c y A v P j w v S X R l b T 4 8 S X R l b T 4 8 S X R l b U x v Y 2 F 0 a W 9 u P j x J d G V t V H l w Z T 5 G b 3 J t d W x h P C 9 J d G V t V H l w Z T 4 8 S X R l b V B h d G g + U 2 V j d G l v b j E v R G l z d H J p Y n V 0 b 3 J z L 1 N v d X J j Z T w v S X R l b V B h d G g + P C 9 J d G V t T G 9 j Y X R p b 2 4 + P F N 0 Y W J s Z U V u d H J p Z X M g L z 4 8 L 0 l 0 Z W 0 + P E l 0 Z W 0 + P E l 0 Z W 1 M b 2 N h d G l v b j 4 8 S X R l b V R 5 c G U + R m 9 y b X V s Y T w v S X R l b V R 5 c G U + P E l 0 Z W 1 Q Y X R o P l N l Y 3 R p b 2 4 x L 0 R p c 3 R y a W J 1 d G 9 y c y 9 D a G F u Z 2 V k J T I w V H l w Z T w v S X R l b V B h d G g + P C 9 J d G V t T G 9 j Y X R p b 2 4 + P F N 0 Y W J s Z U V u d H J p Z X M g L z 4 8 L 0 l 0 Z W 0 + P E l 0 Z W 0 + P E l 0 Z W 1 M b 2 N h d G l v b j 4 8 S X R l b V R 5 c G U + R m 9 y b X V s Y T w v S X R l b V R 5 c G U + P E l 0 Z W 1 Q Y X R o P l N l Y 3 R p b 2 4 x L 0 J H T W F 0 b C 9 T b 3 V y Y 2 U 8 L 0 l 0 Z W 1 Q Y X R o P j w v S X R l b U x v Y 2 F 0 a W 9 u P j x T d G F i b G V F b n R y a W V z I C 8 + P C 9 J d G V t P j x J d G V t P j x J d G V t T G 9 j Y X R p b 2 4 + P E l 0 Z W 1 U e X B l P k Z v c m 1 1 b G E 8 L 0 l 0 Z W 1 U e X B l P j x J d G V t U G F 0 a D 5 T Z W N 0 a W 9 u M S 9 C R 0 1 h d G w v Q 2 h h b m d l Z C U y M F R 5 c G U 8 L 0 l 0 Z W 1 Q Y X R o P j w v S X R l b U x v Y 2 F 0 a W 9 u P j x T d G F i b G V F b n R y a W V z I C 8 + P C 9 J d G V t P j x J d G V t P j x J d G V t T G 9 j Y X R p b 2 4 + P E l 0 Z W 1 U e X B l P k Z v c m 1 1 b G E 8 L 0 l 0 Z W 1 U e X B l P j x J d G V t U G F 0 a D 5 T Z W N 0 a W 9 u M S 9 B c H B l b m Q y L 1 N v d X J j Z T w v S X R l b V B h d G g + P C 9 J d G V t T G 9 j Y X R p b 2 4 + P F N 0 Y W J s Z U V u d H J p Z X M g L z 4 8 L 0 l 0 Z W 0 + P E l 0 Z W 0 + P E l 0 Z W 1 M b 2 N h d G l v b j 4 8 S X R l b V R 5 c G U + Q W x s R m 9 y b X V s Y X M 8 L 0 l 0 Z W 1 U e X B l P j x J d G V t U G F 0 a C A v P j w v S X R l b U x v Y 2 F 0 a W 9 u P j x T d G F i b G V F b n R y a W V z P j x F b n R y e S B U e X B l P S J R d W V y e U d y b 3 V w c y I g V m F s d W U 9 I n N B Q U F B Q U E 9 P S I g L z 4 8 R W 5 0 c n k g V H l w Z T 0 i U m V s Y X R p b 2 5 z a G l w c y I g V m F s d W U 9 I n N B Q U F B Q U E 9 P S I g L z 4 8 L 1 N 0 Y W J s Z U V u d H J p Z X M + P C 9 J d G V t P j x J d G V t P j x J d G V t T G 9 j Y X R p b 2 4 + P E l 0 Z W 1 U e X B l P k Z v c m 1 1 b G E 8 L 0 l 0 Z W 1 U e X B l P j x J d G V t U G F 0 a D 5 T Z W N 0 a W 9 u M S 9 Q c m 9 m Z X N z a W 9 u Y W w 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C I g L z 4 8 R W 5 0 c n k g V H l w Z T 0 i U X V l c n l J R C I g V m F s d W U 9 I n N l N z M z M z A w Y S 1 l N W E w L T R k O W Q t O T I 0 M i 1 i N W U 2 N m Y 4 Y T g 4 Z T I i I C 8 + P E V u d H J 5 I F R 5 c G U 9 I k Z p b G x M Y X N 0 V X B k Y X R l Z C I g V m F s d W U 9 I m Q y M D I 0 L T A y L T E 5 V D A 0 O j E 0 O j Q 5 L j M 3 M j A 2 N T B a I i A v P j x F b n R y e S B U e X B l P S J G a W x s Q 2 9 s d W 1 u V H l w Z X M i I F Z h b H V l P S J z Q X d Z R 0 J n W U d C Z 1 l H Q m d Z R 0 F B Q U Z C U U 1 H Q m d Z R 0 J n W U h C Z 1 l H Q m d Z Q U J n P T 0 i I C 8 + P E V u d H J 5 I F R 5 c G U 9 I k Z p b G x D b 2 x 1 b W 5 O Y W 1 l c y I g V m F s d W U 9 I n N b J n F 1 b 3 Q 7 S U Q m c X V v d D s s J n F 1 b 3 Q 7 U 3 R h d H V z J n F 1 b 3 Q 7 L C Z x d W 9 0 O 1 N 1 c H B s e S B D a G F p b i B T Z W d t Z W 5 0 J n F 1 b 3 Q 7 L C Z x d W 9 0 O 0 N v b X B h b n k m c X V v d D s s J n F 1 b 3 Q 7 T k F B V E J h d H Q g T W V t Y m V y J n F 1 b 3 Q 7 L C Z x d W 9 0 O 1 B y b 2 R 1 Y 3 Q v R m F j a W x p d H k g V H l w Z S Z x d W 9 0 O y w m c X V v d D t Q c m 9 k d W N 0 J n F 1 b 3 Q 7 L C Z x d W 9 0 O 0 N v b X B h b n k g V 2 V i c 2 l 0 Z S Z x d W 9 0 O y w m c X V v d D t G Y W N p b G l 0 e S B B Z G R y Z X N z J n F 1 b 3 Q 7 L C Z x d W 9 0 O 0 Z h Y 2 l s a X R 5 I E N p d H k m c X V v d D s s J n F 1 b 3 Q 7 R m F j a W x p d H k g U 3 R h d G U g b 3 I g U H J v d m l u Y 2 U m c X V v d D s s J n F 1 b 3 Q 7 R m F j a W x p d H k g Q 2 9 1 b n R y e S Z x d W 9 0 O y w m c X V v d D t G Y W N p b G l 0 e S B a a X A m c X V v d D s s J n F 1 b 3 Q 7 R m F j a W x p d H k g U G h v b m U m c X V v d D s s J n F 1 b 3 Q 7 T G F 0 a X R 1 Z G U m c X V v d D s s J n F 1 b 3 Q 7 T G 9 u Z 2 l 0 d W R l J n F 1 b 3 Q 7 L C Z x d W 9 0 O 0 Z h Y 2 l s a X R 5 I F d v c m t m b 3 J j Z S Z x d W 9 0 O y w m c X V v d D t I U S B D b 2 1 w Y W 5 5 J n F 1 b 3 Q 7 L C Z x d W 9 0 O 0 h R I E N v b X B h b n k g V 2 V i c 2 l 0 Z S Z x d W 9 0 O y w m c X V v d D t I U S B D a X R 5 J n F 1 b 3 Q 7 L C Z x d W 9 0 O 0 h R I F N 0 Y X R l I G 9 y I F B y b 3 Z p b m N l J n F 1 b 3 Q 7 L C Z x d W 9 0 O 0 h R I E N v d W 5 0 c n k m c X V v d D s s J n F 1 b 3 Q 7 U U M m c X V v d D s s J n F 1 b 3 Q 7 U U M g R G F 0 Z S Z x d W 9 0 O y w m c X V v d D t T b 3 V y Y 2 V z J n F 1 b 3 Q 7 L C Z x d W 9 0 O 0 5 v d G V z J n F 1 b 3 Q 7 L C Z x d W 9 0 O 0 N v b X B h b n k g U H J v Z m l s Z S Z x d W 9 0 O y w m c X V v d D t C c m l l Z i B D b 2 1 w Y W 5 5 I F B y b 2 Z p b G U m c X V v d D s s J n F 1 b 3 Q 7 U 2 9 1 c m N l c z I m c X V v d D s s J n F 1 b 3 Q 7 U 3 V t b W F y e S B X b 3 J k I E N v d W 5 0 J n F 1 b 3 Q 7 L C Z x d W 9 0 O z N t Y W l s I C Z x d W 9 0 O 1 0 i I C 8 + P E V u d H J 5 I F R 5 c G U 9 I k Z p b G x T d G F 0 d X M i I F Z h b H V l P S J z Q 2 9 t c G x l d G U i I C 8 + P E V u d H J 5 I F R 5 c G U 9 I l J l b G F 0 a W 9 u c 2 h p c E l u Z m 9 D b 2 5 0 Y W l u Z X I i I F Z h b H V l P S J z e y Z x d W 9 0 O 2 N v b H V t b k N v d W 5 0 J n F 1 b 3 Q 7 O j M x L C Z x d W 9 0 O 2 t l e U N v b H V t b k 5 h b W V z J n F 1 b 3 Q 7 O l t d L C Z x d W 9 0 O 3 F 1 Z X J 5 U m V s Y X R p b 2 5 z a G l w c y Z x d W 9 0 O z p b X S w m c X V v d D t j b 2 x 1 b W 5 J Z G V u d G l 0 a W V z J n F 1 b 3 Q 7 O l s m c X V v d D t T Z W N 0 a W 9 u M S 9 Q c m 9 m Z X N z a W 9 u Y W w v Q X V 0 b 1 J l b W 9 2 Z W R D b 2 x 1 b W 5 z M S 5 7 S U Q s M H 0 m c X V v d D s s J n F 1 b 3 Q 7 U 2 V j d G l v b j E v U H J v Z m V z c 2 l v b m F s L 0 F 1 d G 9 S Z W 1 v d m V k Q 2 9 s d W 1 u c z E u e 1 N 0 Y X R 1 c y w x f S Z x d W 9 0 O y w m c X V v d D t T Z W N 0 a W 9 u M S 9 Q c m 9 m Z X N z a W 9 u Y W w v Q X V 0 b 1 J l b W 9 2 Z W R D b 2 x 1 b W 5 z M S 5 7 U 3 V w c G x 5 I E N o Y W l u I F N l Z 2 1 l b n Q s M n 0 m c X V v d D s s J n F 1 b 3 Q 7 U 2 V j d G l v b j E v U H J v Z m V z c 2 l v b m F s L 0 F 1 d G 9 S Z W 1 v d m V k Q 2 9 s d W 1 u c z E u e 0 N v b X B h b n k s M 3 0 m c X V v d D s s J n F 1 b 3 Q 7 U 2 V j d G l v b j E v U H J v Z m V z c 2 l v b m F s L 0 F 1 d G 9 S Z W 1 v d m V k Q 2 9 s d W 1 u c z E u e 0 5 B Q V R C Y X R 0 I E 1 l b W J l c i w 0 f S Z x d W 9 0 O y w m c X V v d D t T Z W N 0 a W 9 u M S 9 Q c m 9 m Z X N z a W 9 u Y W w v Q X V 0 b 1 J l b W 9 2 Z W R D b 2 x 1 b W 5 z M S 5 7 U H J v Z H V j d C 9 G Y W N p b G l 0 e S B U e X B l L D V 9 J n F 1 b 3 Q 7 L C Z x d W 9 0 O 1 N l Y 3 R p b 2 4 x L 1 B y b 2 Z l c 3 N p b 2 5 h b C 9 B d X R v U m V t b 3 Z l Z E N v b H V t b n M x L n t Q c m 9 k d W N 0 L D Z 9 J n F 1 b 3 Q 7 L C Z x d W 9 0 O 1 N l Y 3 R p b 2 4 x L 1 B y b 2 Z l c 3 N p b 2 5 h b C 9 B d X R v U m V t b 3 Z l Z E N v b H V t b n M x L n t D b 2 1 w Y W 5 5 I F d l Y n N p d G U s N 3 0 m c X V v d D s s J n F 1 b 3 Q 7 U 2 V j d G l v b j E v U H J v Z m V z c 2 l v b m F s L 0 F 1 d G 9 S Z W 1 v d m V k Q 2 9 s d W 1 u c z E u e 0 Z h Y 2 l s a X R 5 I E F k Z H J l c 3 M s O H 0 m c X V v d D s s J n F 1 b 3 Q 7 U 2 V j d G l v b j E v U H J v Z m V z c 2 l v b m F s L 0 F 1 d G 9 S Z W 1 v d m V k Q 2 9 s d W 1 u c z E u e 0 Z h Y 2 l s a X R 5 I E N p d H k s O X 0 m c X V v d D s s J n F 1 b 3 Q 7 U 2 V j d G l v b j E v U H J v Z m V z c 2 l v b m F s L 0 F 1 d G 9 S Z W 1 v d m V k Q 2 9 s d W 1 u c z E u e 0 Z h Y 2 l s a X R 5 I F N 0 Y X R l I G 9 y I F B y b 3 Z p b m N l L D E w f S Z x d W 9 0 O y w m c X V v d D t T Z W N 0 a W 9 u M S 9 Q c m 9 m Z X N z a W 9 u Y W w v Q X V 0 b 1 J l b W 9 2 Z W R D b 2 x 1 b W 5 z M S 5 7 R m F j a W x p d H k g Q 2 9 1 b n R y e S w x M X 0 m c X V v d D s s J n F 1 b 3 Q 7 U 2 V j d G l v b j E v U H J v Z m V z c 2 l v b m F s L 0 F 1 d G 9 S Z W 1 v d m V k Q 2 9 s d W 1 u c z E u e 0 Z h Y 2 l s a X R 5 I F p p c C w x M n 0 m c X V v d D s s J n F 1 b 3 Q 7 U 2 V j d G l v b j E v U H J v Z m V z c 2 l v b m F s L 0 F 1 d G 9 S Z W 1 v d m V k Q 2 9 s d W 1 u c z E u e 0 Z h Y 2 l s a X R 5 I F B o b 2 5 l L D E z f S Z x d W 9 0 O y w m c X V v d D t T Z W N 0 a W 9 u M S 9 Q c m 9 m Z X N z a W 9 u Y W w v Q X V 0 b 1 J l b W 9 2 Z W R D b 2 x 1 b W 5 z M S 5 7 T G F 0 a X R 1 Z G U s M T R 9 J n F 1 b 3 Q 7 L C Z x d W 9 0 O 1 N l Y 3 R p b 2 4 x L 1 B y b 2 Z l c 3 N p b 2 5 h b C 9 B d X R v U m V t b 3 Z l Z E N v b H V t b n M x L n t M b 2 5 n a X R 1 Z G U s M T V 9 J n F 1 b 3 Q 7 L C Z x d W 9 0 O 1 N l Y 3 R p b 2 4 x L 1 B y b 2 Z l c 3 N p b 2 5 h b C 9 B d X R v U m V t b 3 Z l Z E N v b H V t b n M x L n t G Y W N p b G l 0 e S B X b 3 J r Z m 9 y Y 2 U s M T Z 9 J n F 1 b 3 Q 7 L C Z x d W 9 0 O 1 N l Y 3 R p b 2 4 x L 1 B y b 2 Z l c 3 N p b 2 5 h b C 9 B d X R v U m V t b 3 Z l Z E N v b H V t b n M x L n t I U S B D b 2 1 w Y W 5 5 L D E 3 f S Z x d W 9 0 O y w m c X V v d D t T Z W N 0 a W 9 u M S 9 Q c m 9 m Z X N z a W 9 u Y W w v Q X V 0 b 1 J l b W 9 2 Z W R D b 2 x 1 b W 5 z M S 5 7 S F E g Q 2 9 t c G F u e S B X Z W J z a X R l L D E 4 f S Z x d W 9 0 O y w m c X V v d D t T Z W N 0 a W 9 u M S 9 Q c m 9 m Z X N z a W 9 u Y W w v Q X V 0 b 1 J l b W 9 2 Z W R D b 2 x 1 b W 5 z M S 5 7 S F E g Q 2 l 0 e S w x O X 0 m c X V v d D s s J n F 1 b 3 Q 7 U 2 V j d G l v b j E v U H J v Z m V z c 2 l v b m F s L 0 F 1 d G 9 S Z W 1 v d m V k Q 2 9 s d W 1 u c z E u e 0 h R I F N 0 Y X R l I G 9 y I F B y b 3 Z p b m N l L D I w f S Z x d W 9 0 O y w m c X V v d D t T Z W N 0 a W 9 u M S 9 Q c m 9 m Z X N z a W 9 u Y W w v Q X V 0 b 1 J l b W 9 2 Z W R D b 2 x 1 b W 5 z M S 5 7 S F E g Q 2 9 1 b n R y e S w y M X 0 m c X V v d D s s J n F 1 b 3 Q 7 U 2 V j d G l v b j E v U H J v Z m V z c 2 l v b m F s L 0 F 1 d G 9 S Z W 1 v d m V k Q 2 9 s d W 1 u c z E u e 1 F D L D I y f S Z x d W 9 0 O y w m c X V v d D t T Z W N 0 a W 9 u M S 9 Q c m 9 m Z X N z a W 9 u Y W w v Q X V 0 b 1 J l b W 9 2 Z W R D b 2 x 1 b W 5 z M S 5 7 U U M g R G F 0 Z S w y M 3 0 m c X V v d D s s J n F 1 b 3 Q 7 U 2 V j d G l v b j E v U H J v Z m V z c 2 l v b m F s L 0 F 1 d G 9 S Z W 1 v d m V k Q 2 9 s d W 1 u c z E u e 1 N v d X J j Z X M s M j R 9 J n F 1 b 3 Q 7 L C Z x d W 9 0 O 1 N l Y 3 R p b 2 4 x L 1 B y b 2 Z l c 3 N p b 2 5 h b C 9 B d X R v U m V t b 3 Z l Z E N v b H V t b n M x L n t O b 3 R l c y w y N X 0 m c X V v d D s s J n F 1 b 3 Q 7 U 2 V j d G l v b j E v U H J v Z m V z c 2 l v b m F s L 0 F 1 d G 9 S Z W 1 v d m V k Q 2 9 s d W 1 u c z E u e 0 N v b X B h b n k g U H J v Z m l s Z S w y N n 0 m c X V v d D s s J n F 1 b 3 Q 7 U 2 V j d G l v b j E v U H J v Z m V z c 2 l v b m F s L 0 F 1 d G 9 S Z W 1 v d m V k Q 2 9 s d W 1 u c z E u e 0 J y a W V m I E N v b X B h b n k g U H J v Z m l s Z S w y N 3 0 m c X V v d D s s J n F 1 b 3 Q 7 U 2 V j d G l v b j E v U H J v Z m V z c 2 l v b m F s L 0 F 1 d G 9 S Z W 1 v d m V k Q 2 9 s d W 1 u c z E u e 1 N v d X J j Z X M y L D I 4 f S Z x d W 9 0 O y w m c X V v d D t T Z W N 0 a W 9 u M S 9 Q c m 9 m Z X N z a W 9 u Y W w v Q X V 0 b 1 J l b W 9 2 Z W R D b 2 x 1 b W 5 z M S 5 7 U 3 V t b W F y e S B X b 3 J k I E N v d W 5 0 L D I 5 f S Z x d W 9 0 O y w m c X V v d D t T Z W N 0 a W 9 u M S 9 Q c m 9 m Z X N z a W 9 u Y W w v Q X V 0 b 1 J l b W 9 2 Z W R D b 2 x 1 b W 5 z M S 5 7 M 2 1 h a W w g L D M w f S Z x d W 9 0 O 1 0 s J n F 1 b 3 Q 7 Q 2 9 s d W 1 u Q 2 9 1 b n Q m c X V v d D s 6 M z E s J n F 1 b 3 Q 7 S 2 V 5 Q 2 9 s d W 1 u T m F t Z X M m c X V v d D s 6 W 1 0 s J n F 1 b 3 Q 7 Q 2 9 s d W 1 u S W R l b n R p d G l l c y Z x d W 9 0 O z p b J n F 1 b 3 Q 7 U 2 V j d G l v b j E v U H J v Z m V z c 2 l v b m F s L 0 F 1 d G 9 S Z W 1 v d m V k Q 2 9 s d W 1 u c z E u e 0 l E L D B 9 J n F 1 b 3 Q 7 L C Z x d W 9 0 O 1 N l Y 3 R p b 2 4 x L 1 B y b 2 Z l c 3 N p b 2 5 h b C 9 B d X R v U m V t b 3 Z l Z E N v b H V t b n M x L n t T d G F 0 d X M s M X 0 m c X V v d D s s J n F 1 b 3 Q 7 U 2 V j d G l v b j E v U H J v Z m V z c 2 l v b m F s L 0 F 1 d G 9 S Z W 1 v d m V k Q 2 9 s d W 1 u c z E u e 1 N 1 c H B s e S B D a G F p b i B T Z W d t Z W 5 0 L D J 9 J n F 1 b 3 Q 7 L C Z x d W 9 0 O 1 N l Y 3 R p b 2 4 x L 1 B y b 2 Z l c 3 N p b 2 5 h b C 9 B d X R v U m V t b 3 Z l Z E N v b H V t b n M x L n t D b 2 1 w Y W 5 5 L D N 9 J n F 1 b 3 Q 7 L C Z x d W 9 0 O 1 N l Y 3 R p b 2 4 x L 1 B y b 2 Z l c 3 N p b 2 5 h b C 9 B d X R v U m V t b 3 Z l Z E N v b H V t b n M x L n t O Q U F U Q m F 0 d C B N Z W 1 i Z X I s N H 0 m c X V v d D s s J n F 1 b 3 Q 7 U 2 V j d G l v b j E v U H J v Z m V z c 2 l v b m F s L 0 F 1 d G 9 S Z W 1 v d m V k Q 2 9 s d W 1 u c z E u e 1 B y b 2 R 1 Y 3 Q v R m F j a W x p d H k g V H l w Z S w 1 f S Z x d W 9 0 O y w m c X V v d D t T Z W N 0 a W 9 u M S 9 Q c m 9 m Z X N z a W 9 u Y W w v Q X V 0 b 1 J l b W 9 2 Z W R D b 2 x 1 b W 5 z M S 5 7 U H J v Z H V j d C w 2 f S Z x d W 9 0 O y w m c X V v d D t T Z W N 0 a W 9 u M S 9 Q c m 9 m Z X N z a W 9 u Y W w v Q X V 0 b 1 J l b W 9 2 Z W R D b 2 x 1 b W 5 z M S 5 7 Q 2 9 t c G F u e S B X Z W J z a X R l L D d 9 J n F 1 b 3 Q 7 L C Z x d W 9 0 O 1 N l Y 3 R p b 2 4 x L 1 B y b 2 Z l c 3 N p b 2 5 h b C 9 B d X R v U m V t b 3 Z l Z E N v b H V t b n M x L n t G Y W N p b G l 0 e S B B Z G R y Z X N z L D h 9 J n F 1 b 3 Q 7 L C Z x d W 9 0 O 1 N l Y 3 R p b 2 4 x L 1 B y b 2 Z l c 3 N p b 2 5 h b C 9 B d X R v U m V t b 3 Z l Z E N v b H V t b n M x L n t G Y W N p b G l 0 e S B D a X R 5 L D l 9 J n F 1 b 3 Q 7 L C Z x d W 9 0 O 1 N l Y 3 R p b 2 4 x L 1 B y b 2 Z l c 3 N p b 2 5 h b C 9 B d X R v U m V t b 3 Z l Z E N v b H V t b n M x L n t G Y W N p b G l 0 e S B T d G F 0 Z S B v c i B Q c m 9 2 a W 5 j Z S w x M H 0 m c X V v d D s s J n F 1 b 3 Q 7 U 2 V j d G l v b j E v U H J v Z m V z c 2 l v b m F s L 0 F 1 d G 9 S Z W 1 v d m V k Q 2 9 s d W 1 u c z E u e 0 Z h Y 2 l s a X R 5 I E N v d W 5 0 c n k s M T F 9 J n F 1 b 3 Q 7 L C Z x d W 9 0 O 1 N l Y 3 R p b 2 4 x L 1 B y b 2 Z l c 3 N p b 2 5 h b C 9 B d X R v U m V t b 3 Z l Z E N v b H V t b n M x L n t G Y W N p b G l 0 e S B a a X A s M T J 9 J n F 1 b 3 Q 7 L C Z x d W 9 0 O 1 N l Y 3 R p b 2 4 x L 1 B y b 2 Z l c 3 N p b 2 5 h b C 9 B d X R v U m V t b 3 Z l Z E N v b H V t b n M x L n t G Y W N p b G l 0 e S B Q a G 9 u Z S w x M 3 0 m c X V v d D s s J n F 1 b 3 Q 7 U 2 V j d G l v b j E v U H J v Z m V z c 2 l v b m F s L 0 F 1 d G 9 S Z W 1 v d m V k Q 2 9 s d W 1 u c z E u e 0 x h d G l 0 d W R l L D E 0 f S Z x d W 9 0 O y w m c X V v d D t T Z W N 0 a W 9 u M S 9 Q c m 9 m Z X N z a W 9 u Y W w v Q X V 0 b 1 J l b W 9 2 Z W R D b 2 x 1 b W 5 z M S 5 7 T G 9 u Z 2 l 0 d W R l L D E 1 f S Z x d W 9 0 O y w m c X V v d D t T Z W N 0 a W 9 u M S 9 Q c m 9 m Z X N z a W 9 u Y W w v Q X V 0 b 1 J l b W 9 2 Z W R D b 2 x 1 b W 5 z M S 5 7 R m F j a W x p d H k g V 2 9 y a 2 Z v c m N l L D E 2 f S Z x d W 9 0 O y w m c X V v d D t T Z W N 0 a W 9 u M S 9 Q c m 9 m Z X N z a W 9 u Y W w v Q X V 0 b 1 J l b W 9 2 Z W R D b 2 x 1 b W 5 z M S 5 7 S F E g Q 2 9 t c G F u e S w x N 3 0 m c X V v d D s s J n F 1 b 3 Q 7 U 2 V j d G l v b j E v U H J v Z m V z c 2 l v b m F s L 0 F 1 d G 9 S Z W 1 v d m V k Q 2 9 s d W 1 u c z E u e 0 h R I E N v b X B h b n k g V 2 V i c 2 l 0 Z S w x O H 0 m c X V v d D s s J n F 1 b 3 Q 7 U 2 V j d G l v b j E v U H J v Z m V z c 2 l v b m F s L 0 F 1 d G 9 S Z W 1 v d m V k Q 2 9 s d W 1 u c z E u e 0 h R I E N p d H k s M T l 9 J n F 1 b 3 Q 7 L C Z x d W 9 0 O 1 N l Y 3 R p b 2 4 x L 1 B y b 2 Z l c 3 N p b 2 5 h b C 9 B d X R v U m V t b 3 Z l Z E N v b H V t b n M x L n t I U S B T d G F 0 Z S B v c i B Q c m 9 2 a W 5 j Z S w y M H 0 m c X V v d D s s J n F 1 b 3 Q 7 U 2 V j d G l v b j E v U H J v Z m V z c 2 l v b m F s L 0 F 1 d G 9 S Z W 1 v d m V k Q 2 9 s d W 1 u c z E u e 0 h R I E N v d W 5 0 c n k s M j F 9 J n F 1 b 3 Q 7 L C Z x d W 9 0 O 1 N l Y 3 R p b 2 4 x L 1 B y b 2 Z l c 3 N p b 2 5 h b C 9 B d X R v U m V t b 3 Z l Z E N v b H V t b n M x L n t R Q y w y M n 0 m c X V v d D s s J n F 1 b 3 Q 7 U 2 V j d G l v b j E v U H J v Z m V z c 2 l v b m F s L 0 F 1 d G 9 S Z W 1 v d m V k Q 2 9 s d W 1 u c z E u e 1 F D I E R h d G U s M j N 9 J n F 1 b 3 Q 7 L C Z x d W 9 0 O 1 N l Y 3 R p b 2 4 x L 1 B y b 2 Z l c 3 N p b 2 5 h b C 9 B d X R v U m V t b 3 Z l Z E N v b H V t b n M x L n t T b 3 V y Y 2 V z L D I 0 f S Z x d W 9 0 O y w m c X V v d D t T Z W N 0 a W 9 u M S 9 Q c m 9 m Z X N z a W 9 u Y W w v Q X V 0 b 1 J l b W 9 2 Z W R D b 2 x 1 b W 5 z M S 5 7 T m 9 0 Z X M s M j V 9 J n F 1 b 3 Q 7 L C Z x d W 9 0 O 1 N l Y 3 R p b 2 4 x L 1 B y b 2 Z l c 3 N p b 2 5 h b C 9 B d X R v U m V t b 3 Z l Z E N v b H V t b n M x L n t D b 2 1 w Y W 5 5 I F B y b 2 Z p b G U s M j Z 9 J n F 1 b 3 Q 7 L C Z x d W 9 0 O 1 N l Y 3 R p b 2 4 x L 1 B y b 2 Z l c 3 N p b 2 5 h b C 9 B d X R v U m V t b 3 Z l Z E N v b H V t b n M x L n t C c m l l Z i B D b 2 1 w Y W 5 5 I F B y b 2 Z p b G U s M j d 9 J n F 1 b 3 Q 7 L C Z x d W 9 0 O 1 N l Y 3 R p b 2 4 x L 1 B y b 2 Z l c 3 N p b 2 5 h b C 9 B d X R v U m V t b 3 Z l Z E N v b H V t b n M x L n t T b 3 V y Y 2 V z M i w y O H 0 m c X V v d D s s J n F 1 b 3 Q 7 U 2 V j d G l v b j E v U H J v Z m V z c 2 l v b m F s L 0 F 1 d G 9 S Z W 1 v d m V k Q 2 9 s d W 1 u c z E u e 1 N 1 b W 1 h c n k g V 2 9 y Z C B D b 3 V u d C w y O X 0 m c X V v d D s s J n F 1 b 3 Q 7 U 2 V j d G l v b j E v U H J v Z m V z c 2 l v b m F s L 0 F 1 d G 9 S Z W 1 v d m V k Q 2 9 s d W 1 u c z E u e z N t Y W l s I C w z M H 0 m c X V v d D t d L C Z x d W 9 0 O 1 J l b G F 0 a W 9 u c 2 h p c E l u Z m 8 m c X V v d D s 6 W 1 1 9 I i A v P j x F b n R y e S B U e X B l P S J G a W x s R X J y b 3 J D b 2 R l I i B W Y W x 1 Z T 0 i c 1 V u a 2 5 v d 2 4 i I C 8 + P E V u d H J 5 I F R 5 c G U 9 I k F k Z G V k V G 9 E Y X R h T W 9 k Z W w i I F Z h b H V l P S J s M C I g L z 4 8 L 1 N 0 Y W J s Z U V u d H J p Z X M + P C 9 J d G V t P j x J d G V t P j x J d G V t T G 9 j Y X R p b 2 4 + P E l 0 Z W 1 U e X B l P k Z v c m 1 1 b G E 8 L 0 l 0 Z W 1 U e X B l P j x J d G V t U G F 0 a D 5 T Z W N 0 a W 9 u M S 9 Q c m 9 m Z X N z a W 9 u Y W w v U 2 9 1 c m N l P C 9 J d G V t U G F 0 a D 4 8 L 0 l 0 Z W 1 M b 2 N h d G l v b j 4 8 U 3 R h Y m x l R W 5 0 c m l l c y A v P j w v S X R l b T 4 8 S X R l b T 4 8 S X R l b U x v Y 2 F 0 a W 9 u P j x J d G V t V H l w Z T 5 G b 3 J t d W x h P C 9 J d G V t V H l w Z T 4 8 S X R l b V B h d G g + U 2 V j d G l v b j E v U H J v Z m V z c 2 l v b m F s L 0 N o Y W 5 n Z W Q l M j B U e X B l P C 9 J d G V t U G F 0 a D 4 8 L 0 l 0 Z W 1 M b 2 N h d G l v b j 4 8 U 3 R h Y m x l R W 5 0 c m l l c y A v P j w v S X R l b T 4 8 L 0 l 0 Z W 1 z P j w v T G 9 j Y W x Q Y W N r Y W d l T W V 0 Y W R h d G F G a W x l P h Y A A A B Q S w U G A A A A A A A A A A A A A A A A A A A A A A A A 2 g A A A A E A A A D Q j J 3 f A R X R E Y x 6 A M B P w p f r A Q A A A J 0 2 K n L T M 4 p J s b L K o X X V I L g A A A A A A g A A A A A A A 2 Y A A M A A A A A Q A A A A l E 8 5 3 j m D 1 A X 9 B n e u b + 1 5 J Q A A A A A E g A A A o A A A A B A A A A B U A X W z U b r x 9 b 5 V H J Q g b A / b U A A A A C S U P s 3 7 c i V w 1 D V n K 4 f E k C D Z g t U U 8 j I f W K r r y E z G Y a a c o v t b l 2 6 O 2 H l 4 4 S S X 7 D Z k O N i a c B E y T l p U s W C C 4 3 8 4 1 c s D O m p a Y 9 X C / 9 C 5 R 8 e U 8 / 9 I F A A A A I X g r P l w 8 V N 9 3 m Q Y g h o s d O 4 f 1 a V J < / D a t a M a s h u p > 
</file>

<file path=customXml/item5.xml>��< ? x m l   v e r s i o n = " 1 . 0 "   e n c o d i n g = " U T F - 1 6 " ? > < G e m i n i   x m l n s = " h t t p : / / g e m i n i / p i v o t c u s t o m i z a t i o n / P o w e r P i v o t V e r s i o n " > < C u s t o m C o n t e n t > < ! [ C D A T A [ 2 0 1 5 . 1 3 0 . 1 6 0 5 . 3 1 8 ] ] > < / C u s t o m C o n t e n t > < / G e m i n i > 
</file>

<file path=customXml/item6.xml>��< ? x m l   v e r s i o n = " 1 . 0 "   e n c o d i n g = " U T F - 1 6 " ? > < G e m i n i   x m l n s = " h t t p : / / g e m i n i / p i v o t c u s t o m i z a t i o n / M a n u a l C a l c M o d e " > < C u s t o m C o n t e n t > < ! [ C D A T A [ F a l s e ] ] > < / C u s t o m C o n t e n t > < / G e m i n i > 
</file>

<file path=customXml/item7.xml>��< ? x m l   v e r s i o n = " 1 . 0 "   e n c o d i n g = " U T F - 1 6 " ? > < G e m i n i   x m l n s = " h t t p : / / g e m i n i / p i v o t c u s t o m i z a t i o n / T a b l e X M L _ E q u i p " > < C u s t o m C o n t e n t > < ! [ C D A T A [ < T a b l e W i d g e t G r i d S e r i a l i z a t i o n   x m l n s : x s i = " h t t p : / / w w w . w 3 . o r g / 2 0 0 1 / X M L S c h e m a - i n s t a n c e "   x m l n s : x s d = " h t t p : / / w w w . w 3 . o r g / 2 0 0 1 / X M L S c h e m a " > < C o l u m n S u g g e s t e d T y p e   / > < C o l u m n F o r m a t   / > < C o l u m n A c c u r a c y   / > < C o l u m n C u r r e n c y S y m b o l   / > < C o l u m n P o s i t i v e P a t t e r n   / > < C o l u m n N e g a t i v e P a t t e r n   / > < C o l u m n W i d t h s > < i t e m > < k e y > < s t r i n g > I D < / s t r i n g > < / k e y > < v a l u e > < i n t > 4 9 < / i n t > < / v a l u e > < / i t e m > < i t e m > < k e y > < s t r i n g > S t a t u s < / s t r i n g > < / k e y > < v a l u e > < i n t > 7 4 < / i n t > < / v a l u e > < / i t e m > < i t e m > < k e y > < s t r i n g > S u p p l y   C h a i n   S e g m e n t < / s t r i n g > < / k e y > < v a l u e > < i n t > 1 7 4 < / i n t > < / v a l u e > < / i t e m > < i t e m > < k e y > < s t r i n g > C o m p a n y < / s t r i n g > < / k e y > < v a l u e > < i n t > 9 4 < / i n t > < / v a l u e > < / i t e m > < i t e m > < k e y > < s t r i n g > N A A T B a t t   M e m b e r < / s t r i n g > < / k e y > < v a l u e > < i n t > 1 5 1 < / i n t > < / v a l u e > < / i t e m > < i t e m > < k e y > < s t r i n g > F a c i l i t y   N a m e < / s t r i n g > < / k e y > < v a l u e > < i n t > 1 2 0 < / i n t > < / v a l u e > < / i t e m > < i t e m > < k e y > < s t r i n g > P r o d u c t   T y p e < / s t r i n g > < / k e y > < v a l u e > < i n t > 1 1 6 < / i n t > < / v a l u e > < / i t e m > < i t e m > < k e y > < s t r i n g > P r o d u c t < / s t r i n g > < / k e y > < v a l u e > < i n t > 8 4 < / i n t > < / v a l u e > < / i t e m > < i t e m > < k e y > < s t r i n g > F a c i l i t y   o r   C o m p a n y   W e b s i t e < / s t r i n g > < / k e y > < v a l u e > < i n t > 2 1 1 < / i n t > < / v a l u e > < / i t e m > < i t e m > < k e y > < s t r i n g > F a c i l i t y   A d d r e s s < / s t r i n g > < / k e y > < v a l u e > < i n t > 1 3 3 < / i n t > < / v a l u e > < / i t e m > < i t e m > < k e y > < s t r i n g > F a c i l i t y   C i t y < / s t r i n g > < / k e y > < v a l u e > < i n t > 1 0 7 < / i n t > < / v a l u e > < / i t e m > < i t e m > < k e y > < s t r i n g > F a c i l i t y   S t a t e   o r   P r o v i n c e < / s t r i n g > < / k e y > < v a l u e > < i n t > 1 8 8 < / i n t > < / v a l u e > < / i t e m > < i t e m > < k e y > < s t r i n g > F a c i l i t y   C o u n t r y < / s t r i n g > < / k e y > < v a l u e > < i n t > 1 3 2 < / i n t > < / v a l u e > < / i t e m > < i t e m > < k e y > < s t r i n g > F a c i l i t y   Z i p < / s t r i n g > < / k e y > < v a l u e > < i n t > 1 0 2 < / i n t > < / v a l u e > < / i t e m > < i t e m > < k e y > < s t r i n g > F a c i l i t y   P h o n e < / s t r i n g > < / k e y > < v a l u e > < i n t > 1 2 3 < / i n t > < / v a l u e > < / i t e m > < i t e m > < k e y > < s t r i n g > L a t i t u d e < / s t r i n g > < / k e y > < v a l u e > < i n t > 8 6 < / i n t > < / v a l u e > < / i t e m > < i t e m > < k e y > < s t r i n g > L o n g i t u d e < / s t r i n g > < / k e y > < v a l u e > < i n t > 9 8 < / i n t > < / v a l u e > < / i t e m > < i t e m > < k e y > < s t r i n g > F a c i l i t y   W o r k f o r c e < / s t r i n g > < / k e y > < v a l u e > < i n t > 1 4 7 < / i n t > < / v a l u e > < / i t e m > < i t e m > < k e y > < s t r i n g > P r o d u c t i o n   C a p a c i t y < / s t r i n g > < / k e y > < v a l u e > < i n t > 1 5 8 < / i n t > < / v a l u e > < / i t e m > < i t e m > < k e y > < s t r i n g > P r o d u c t i o n   U n i t s < / s t r i n g > < / k e y > < v a l u e > < i n t > 1 3 8 < / i n t > < / v a l u e > < / i t e m > < i t e m > < k e y > < s t r i n g > H Q   C o m p a n y < / s t r i n g > < / k e y > < v a l u e > < i n t > 1 1 6 < / i n t > < / v a l u e > < / i t e m > < i t e m > < k e y > < s t r i n g > H Q   W e b s i t e < / s t r i n g > < / k e y > < v a l u e > < i n t > 1 0 9 < / i n t > < / v a l u e > < / i t e m > < i t e m > < k e y > < s t r i n g > H Q   C i t y < / s t r i n g > < / k e y > < v a l u e > < i n t > 8 2 < / i n t > < / v a l u e > < / i t e m > < i t e m > < k e y > < s t r i n g > H Q   S t a t e   o r   P r o v i n c e < / s t r i n g > < / k e y > < v a l u e > < i n t > 1 6 3 < / i n t > < / v a l u e > < / i t e m > < i t e m > < k e y > < s t r i n g > H Q   C o u n t r y < / s t r i n g > < / k e y > < v a l u e > < i n t > 1 0 7 < / i n t > < / v a l u e > < / i t e m > < i t e m > < k e y > < s t r i n g > Q C < / s t r i n g > < / k e y > < v a l u e > < i n t > 5 4 < / i n t > < / v a l u e > < / i t e m > < i t e m > < k e y > < s t r i n g > Q C   D a t e < / s t r i n g > < / k e y > < v a l u e > < i n t > 8 6 < / i n t > < / v a l u e > < / i t e m > < i t e m > < k e y > < s t r i n g > S o u r c e s < / s t r i n g > < / k e y > < v a l u e > < i n t > 8 4 < / i n t > < / v a l u e > < / i t e m > < i t e m > < k e y > < s t r i n g > N o t e s < / s t r i n g > < / k e y > < v a l u e > < i n t > 7 3 < / i n t > < / v a l u e > < / i t e m > < / C o l u m n W i d t h s > < C o l u m n D i s p l a y I n d e x > < i t e m > < k e y > < s t r i n g > I D < / s t r i n g > < / k e y > < v a l u e > < i n t > 0 < / i n t > < / v a l u e > < / i t e m > < i t e m > < k e y > < s t r i n g > S t a t u s < / s t r i n g > < / k e y > < v a l u e > < i n t > 1 < / i n t > < / v a l u e > < / i t e m > < i t e m > < k e y > < s t r i n g > S u p p l y   C h a i n   S e g m e n t < / s t r i n g > < / k e y > < v a l u e > < i n t > 2 < / i n t > < / v a l u e > < / i t e m > < i t e m > < k e y > < s t r i n g > C o m p a n y < / s t r i n g > < / k e y > < v a l u e > < i n t > 3 < / i n t > < / v a l u e > < / i t e m > < i t e m > < k e y > < s t r i n g > N A A T B a t t   M e m b e r < / s t r i n g > < / k e y > < v a l u e > < i n t > 4 < / i n t > < / v a l u e > < / i t e m > < i t e m > < k e y > < s t r i n g > F a c i l i t y   N a m e < / s t r i n g > < / k e y > < v a l u e > < i n t > 5 < / i n t > < / v a l u e > < / i t e m > < i t e m > < k e y > < s t r i n g > P r o d u c t   T y p e < / s t r i n g > < / k e y > < v a l u e > < i n t > 6 < / i n t > < / v a l u e > < / i t e m > < i t e m > < k e y > < s t r i n g > P r o d u c t < / s t r i n g > < / k e y > < v a l u e > < i n t > 7 < / i n t > < / v a l u e > < / i t e m > < i t e m > < k e y > < s t r i n g > F a c i l i t y   o r   C o m p a n y   W e b s i t e < / s t r i n g > < / k e y > < v a l u e > < i n t > 8 < / i n t > < / v a l u e > < / i t e m > < i t e m > < k e y > < s t r i n g > F a c i l i t y   A d d r e s s < / s t r i n g > < / k e y > < v a l u e > < i n t > 9 < / i n t > < / v a l u e > < / i t e m > < i t e m > < k e y > < s t r i n g > F a c i l i t y   C i t y < / s t r i n g > < / k e y > < v a l u e > < i n t > 1 0 < / i n t > < / v a l u e > < / i t e m > < i t e m > < k e y > < s t r i n g > F a c i l i t y   S t a t e   o r   P r o v i n c e < / s t r i n g > < / k e y > < v a l u e > < i n t > 1 1 < / i n t > < / v a l u e > < / i t e m > < i t e m > < k e y > < s t r i n g > F a c i l i t y   C o u n t r y < / s t r i n g > < / k e y > < v a l u e > < i n t > 1 2 < / i n t > < / v a l u e > < / i t e m > < i t e m > < k e y > < s t r i n g > F a c i l i t y   Z i p < / s t r i n g > < / k e y > < v a l u e > < i n t > 1 3 < / i n t > < / v a l u e > < / i t e m > < i t e m > < k e y > < s t r i n g > F a c i l i t y   P h o n e < / s t r i n g > < / k e y > < v a l u e > < i n t > 1 4 < / i n t > < / v a l u e > < / i t e m > < i t e m > < k e y > < s t r i n g > L a t i t u d e < / s t r i n g > < / k e y > < v a l u e > < i n t > 1 5 < / i n t > < / v a l u e > < / i t e m > < i t e m > < k e y > < s t r i n g > L o n g i t u d e < / s t r i n g > < / k e y > < v a l u e > < i n t > 1 6 < / i n t > < / v a l u e > < / i t e m > < i t e m > < k e y > < s t r i n g > F a c i l i t y   W o r k f o r c e < / s t r i n g > < / k e y > < v a l u e > < i n t > 1 7 < / i n t > < / v a l u e > < / i t e m > < i t e m > < k e y > < s t r i n g > P r o d u c t i o n   C a p a c i t y < / s t r i n g > < / k e y > < v a l u e > < i n t > 1 8 < / i n t > < / v a l u e > < / i t e m > < i t e m > < k e y > < s t r i n g > P r o d u c t i o n   U n i t s < / s t r i n g > < / k e y > < v a l u e > < i n t > 1 9 < / i n t > < / v a l u e > < / i t e m > < i t e m > < k e y > < s t r i n g > H Q   C o m p a n y < / s t r i n g > < / k e y > < v a l u e > < i n t > 2 0 < / i n t > < / v a l u e > < / i t e m > < i t e m > < k e y > < s t r i n g > H Q   W e b s i t e < / s t r i n g > < / k e y > < v a l u e > < i n t > 2 1 < / i n t > < / v a l u e > < / i t e m > < i t e m > < k e y > < s t r i n g > H Q   C i t y < / s t r i n g > < / k e y > < v a l u e > < i n t > 2 2 < / i n t > < / v a l u e > < / i t e m > < i t e m > < k e y > < s t r i n g > H Q   S t a t e   o r   P r o v i n c e < / s t r i n g > < / k e y > < v a l u e > < i n t > 2 3 < / i n t > < / v a l u e > < / i t e m > < i t e m > < k e y > < s t r i n g > H Q   C o u n t r y < / s t r i n g > < / k e y > < v a l u e > < i n t > 2 4 < / i n t > < / v a l u e > < / i t e m > < i t e m > < k e y > < s t r i n g > Q C < / s t r i n g > < / k e y > < v a l u e > < i n t > 2 5 < / i n t > < / v a l u e > < / i t e m > < i t e m > < k e y > < s t r i n g > Q C   D a t e < / s t r i n g > < / k e y > < v a l u e > < i n t > 2 6 < / i n t > < / v a l u e > < / i t e m > < i t e m > < k e y > < s t r i n g > S o u r c e s < / s t r i n g > < / k e y > < v a l u e > < i n t > 2 7 < / i n t > < / v a l u e > < / i t e m > < i t e m > < k e y > < s t r i n g > N o t e s < / s t r i n g > < / k e y > < v a l u e > < i n t > 2 8 < / 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9.xml>��< ? x m l   v e r s i o n = " 1 . 0 "   e n c o d i n g = " U T F - 1 6 " ? > < G e m i n i   x m l n s = " h t t p : / / g e m i n i / p i v o t c u s t o m i z a t i o n / S h o w I m p l i c i t M e a s u r e s " > < C u s t o m C o n t e n t > < ! [ C D A T A [ F a l s e ] ] > < / C u s t o m C o n t e n t > < / G e m i n i > 
</file>

<file path=customXml/itemProps1.xml><?xml version="1.0" encoding="utf-8"?>
<ds:datastoreItem xmlns:ds="http://schemas.openxmlformats.org/officeDocument/2006/customXml" ds:itemID="{200695A5-6D96-40EC-9CBC-ACDA79B3EAFB}">
  <ds:schemaRefs>
    <ds:schemaRef ds:uri="http://gemini/pivotcustomization/ShowHidden"/>
  </ds:schemaRefs>
</ds:datastoreItem>
</file>

<file path=customXml/itemProps10.xml><?xml version="1.0" encoding="utf-8"?>
<ds:datastoreItem xmlns:ds="http://schemas.openxmlformats.org/officeDocument/2006/customXml" ds:itemID="{620FB410-7BE3-43A9-9080-A69F897C9944}">
  <ds:schemaRefs>
    <ds:schemaRef ds:uri="http://www.w3.org/2001/XMLSchema"/>
    <ds:schemaRef ds:uri="http://microsoft.data.visualization.engine.tours/1.0"/>
  </ds:schemaRefs>
</ds:datastoreItem>
</file>

<file path=customXml/itemProps11.xml><?xml version="1.0" encoding="utf-8"?>
<ds:datastoreItem xmlns:ds="http://schemas.openxmlformats.org/officeDocument/2006/customXml" ds:itemID="{93298B23-A71C-45DA-B536-5191F3D2D692}">
  <ds:schemaRefs>
    <ds:schemaRef ds:uri="http://gemini/pivotcustomization/MeasureGridState"/>
  </ds:schemaRefs>
</ds:datastoreItem>
</file>

<file path=customXml/itemProps12.xml><?xml version="1.0" encoding="utf-8"?>
<ds:datastoreItem xmlns:ds="http://schemas.openxmlformats.org/officeDocument/2006/customXml" ds:itemID="{E78AEF90-8981-4323-8C30-F0ACDDDEAF04}">
  <ds:schemaRefs>
    <ds:schemaRef ds:uri="http://gemini/pivotcustomization/Diagrams"/>
  </ds:schemaRefs>
</ds:datastoreItem>
</file>

<file path=customXml/itemProps13.xml><?xml version="1.0" encoding="utf-8"?>
<ds:datastoreItem xmlns:ds="http://schemas.openxmlformats.org/officeDocument/2006/customXml" ds:itemID="{AB6D1A06-0339-455E-A3E8-C193300D792C}">
  <ds:schemaRefs>
    <ds:schemaRef ds:uri="http://gemini/pivotcustomization/TableOrder"/>
  </ds:schemaRefs>
</ds:datastoreItem>
</file>

<file path=customXml/itemProps14.xml><?xml version="1.0" encoding="utf-8"?>
<ds:datastoreItem xmlns:ds="http://schemas.openxmlformats.org/officeDocument/2006/customXml" ds:itemID="{E7015B8A-BA3C-4071-902C-186899F5632B}">
  <ds:schemaRefs>
    <ds:schemaRef ds:uri="http://gemini/pivotcustomization/IsSandboxEmbedded"/>
  </ds:schemaRefs>
</ds:datastoreItem>
</file>

<file path=customXml/itemProps15.xml><?xml version="1.0" encoding="utf-8"?>
<ds:datastoreItem xmlns:ds="http://schemas.openxmlformats.org/officeDocument/2006/customXml" ds:itemID="{D67B719B-D7A9-4799-9BCB-43A17DDE7E7D}">
  <ds:schemaRefs>
    <ds:schemaRef ds:uri="http://www.w3.org/2001/XMLSchema"/>
    <ds:schemaRef ds:uri="http://microsoft.data.visualization.Client.Excel.LState/1.0"/>
  </ds:schemaRefs>
</ds:datastoreItem>
</file>

<file path=customXml/itemProps16.xml><?xml version="1.0" encoding="utf-8"?>
<ds:datastoreItem xmlns:ds="http://schemas.openxmlformats.org/officeDocument/2006/customXml" ds:itemID="{F26FAF9B-D966-4BDD-9148-892780E0C98D}">
  <ds:schemaRefs>
    <ds:schemaRef ds:uri="http://gemini/pivotcustomization/ErrorCache"/>
  </ds:schemaRefs>
</ds:datastoreItem>
</file>

<file path=customXml/itemProps17.xml><?xml version="1.0" encoding="utf-8"?>
<ds:datastoreItem xmlns:ds="http://schemas.openxmlformats.org/officeDocument/2006/customXml" ds:itemID="{DC442A11-E15C-4012-A37A-8532CABB3E17}">
  <ds:schemaRefs>
    <ds:schemaRef ds:uri="http://www.w3.org/2001/XMLSchema"/>
    <ds:schemaRef ds:uri="http://microsoft.data.visualization.Client.Excel/1.0"/>
  </ds:schemaRefs>
</ds:datastoreItem>
</file>

<file path=customXml/itemProps18.xml><?xml version="1.0" encoding="utf-8"?>
<ds:datastoreItem xmlns:ds="http://schemas.openxmlformats.org/officeDocument/2006/customXml" ds:itemID="{E3817432-D7C5-4173-9742-081D6B211C18}">
  <ds:schemaRefs>
    <ds:schemaRef ds:uri="http://gemini/pivotcustomization/SandboxNonEmpty"/>
  </ds:schemaRefs>
</ds:datastoreItem>
</file>

<file path=customXml/itemProps19.xml><?xml version="1.0" encoding="utf-8"?>
<ds:datastoreItem xmlns:ds="http://schemas.openxmlformats.org/officeDocument/2006/customXml" ds:itemID="{6A19C061-ABEF-4B5D-B3AC-F4F88060C433}">
  <ds:schemaRefs>
    <ds:schemaRef ds:uri="http://gemini/pivotcustomization/TableWidget"/>
  </ds:schemaRefs>
</ds:datastoreItem>
</file>

<file path=customXml/itemProps2.xml><?xml version="1.0" encoding="utf-8"?>
<ds:datastoreItem xmlns:ds="http://schemas.openxmlformats.org/officeDocument/2006/customXml" ds:itemID="{ADB80837-029E-48F5-A070-5674E22EAAB5}">
  <ds:schemaRefs>
    <ds:schemaRef ds:uri="http://gemini/pivotcustomization/LinkedTableUpdateMode"/>
  </ds:schemaRefs>
</ds:datastoreItem>
</file>

<file path=customXml/itemProps20.xml><?xml version="1.0" encoding="utf-8"?>
<ds:datastoreItem xmlns:ds="http://schemas.openxmlformats.org/officeDocument/2006/customXml" ds:itemID="{03FB1675-C024-4BA3-B12E-A13D36771888}">
  <ds:schemaRefs>
    <ds:schemaRef ds:uri="http://gemini/pivotcustomization/ClientWindowXML"/>
  </ds:schemaRefs>
</ds:datastoreItem>
</file>

<file path=customXml/itemProps3.xml><?xml version="1.0" encoding="utf-8"?>
<ds:datastoreItem xmlns:ds="http://schemas.openxmlformats.org/officeDocument/2006/customXml" ds:itemID="{36E8CCFE-1947-41CE-81FD-DF3F685DB2BE}">
  <ds:schemaRefs>
    <ds:schemaRef ds:uri="http://gemini/pivotcustomization/RelationshipAutoDetectionEnabled"/>
  </ds:schemaRefs>
</ds:datastoreItem>
</file>

<file path=customXml/itemProps4.xml><?xml version="1.0" encoding="utf-8"?>
<ds:datastoreItem xmlns:ds="http://schemas.openxmlformats.org/officeDocument/2006/customXml" ds:itemID="{1F8C24A3-E54A-4417-98DA-43C838E68952}">
  <ds:schemaRefs>
    <ds:schemaRef ds:uri="http://schemas.microsoft.com/DataMashup"/>
  </ds:schemaRefs>
</ds:datastoreItem>
</file>

<file path=customXml/itemProps5.xml><?xml version="1.0" encoding="utf-8"?>
<ds:datastoreItem xmlns:ds="http://schemas.openxmlformats.org/officeDocument/2006/customXml" ds:itemID="{58564BF2-9E08-4841-A784-67C8D85FD7BA}">
  <ds:schemaRefs>
    <ds:schemaRef ds:uri="http://gemini/pivotcustomization/PowerPivotVersion"/>
  </ds:schemaRefs>
</ds:datastoreItem>
</file>

<file path=customXml/itemProps6.xml><?xml version="1.0" encoding="utf-8"?>
<ds:datastoreItem xmlns:ds="http://schemas.openxmlformats.org/officeDocument/2006/customXml" ds:itemID="{AD78B829-66CF-408A-9197-469C79212384}">
  <ds:schemaRefs>
    <ds:schemaRef ds:uri="http://gemini/pivotcustomization/ManualCalcMode"/>
  </ds:schemaRefs>
</ds:datastoreItem>
</file>

<file path=customXml/itemProps7.xml><?xml version="1.0" encoding="utf-8"?>
<ds:datastoreItem xmlns:ds="http://schemas.openxmlformats.org/officeDocument/2006/customXml" ds:itemID="{CA3AA38D-3281-4E7B-8D3C-01EC245E2BE6}">
  <ds:schemaRefs>
    <ds:schemaRef ds:uri="http://gemini/pivotcustomization/TableXML_Equip"/>
  </ds:schemaRefs>
</ds:datastoreItem>
</file>

<file path=customXml/itemProps8.xml><?xml version="1.0" encoding="utf-8"?>
<ds:datastoreItem xmlns:ds="http://schemas.openxmlformats.org/officeDocument/2006/customXml" ds:itemID="{51622518-F84B-4165-95E7-71F30A7184EF}">
  <ds:schemaRefs>
    <ds:schemaRef ds:uri="http://gemini/pivotcustomization/FormulaBarState"/>
  </ds:schemaRefs>
</ds:datastoreItem>
</file>

<file path=customXml/itemProps9.xml><?xml version="1.0" encoding="utf-8"?>
<ds:datastoreItem xmlns:ds="http://schemas.openxmlformats.org/officeDocument/2006/customXml" ds:itemID="{916CB0CB-CF52-498E-AF89-501A57B9CCC7}">
  <ds:schemaRefs>
    <ds:schemaRef ds:uri="http://gemini/pivotcustomization/ShowImplicitMeasur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vt:i4>
      </vt:variant>
    </vt:vector>
  </HeadingPairs>
  <TitlesOfParts>
    <vt:vector size="25" baseType="lpstr">
      <vt:lpstr>Disclaimer</vt:lpstr>
      <vt:lpstr>SummaryTable</vt:lpstr>
      <vt:lpstr>Glossary</vt:lpstr>
      <vt:lpstr>Search</vt:lpstr>
      <vt:lpstr>R_R Search</vt:lpstr>
      <vt:lpstr>Append2</vt:lpstr>
      <vt:lpstr>Map Instructions</vt:lpstr>
      <vt:lpstr>Raw Materials</vt:lpstr>
      <vt:lpstr>Battery Grade Materials</vt:lpstr>
      <vt:lpstr>Other Battery Component &amp; Mat.</vt:lpstr>
      <vt:lpstr>Electrode &amp; Cell Manufacturing</vt:lpstr>
      <vt:lpstr>Module-Pack Manufacturing</vt:lpstr>
      <vt:lpstr>Recycling-Repurposing</vt:lpstr>
      <vt:lpstr>Equipment</vt:lpstr>
      <vt:lpstr>Services &amp; Consulting</vt:lpstr>
      <vt:lpstr>R&amp;D</vt:lpstr>
      <vt:lpstr>Modeling &amp; Software</vt:lpstr>
      <vt:lpstr>Distributors</vt:lpstr>
      <vt:lpstr>ProfSvcs</vt:lpstr>
      <vt:lpstr>Professional</vt:lpstr>
      <vt:lpstr>NAATBatt Professional Services</vt:lpstr>
      <vt:lpstr>Abbreviations</vt:lpstr>
      <vt:lpstr>Search List</vt:lpstr>
      <vt:lpstr>EOLSearch</vt:lpstr>
      <vt:lpstr>SearchType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Putsche, Vicky</dc:creator>
  <cp:keywords/>
  <dc:description/>
  <cp:lastModifiedBy>von Kuegelgen, Theresa</cp:lastModifiedBy>
  <cp:revision/>
  <dcterms:created xsi:type="dcterms:W3CDTF">2021-05-27T21:19:13Z</dcterms:created>
  <dcterms:modified xsi:type="dcterms:W3CDTF">2024-02-20T19:05:04Z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5965d95-ecc0-4720-b759-1f33c42ed7da_Enabled">
    <vt:lpwstr>true</vt:lpwstr>
  </property>
  <property fmtid="{D5CDD505-2E9C-101B-9397-08002B2CF9AE}" pid="3" name="MSIP_Label_95965d95-ecc0-4720-b759-1f33c42ed7da_SetDate">
    <vt:lpwstr>2023-10-02T01:19:23Z</vt:lpwstr>
  </property>
  <property fmtid="{D5CDD505-2E9C-101B-9397-08002B2CF9AE}" pid="4" name="MSIP_Label_95965d95-ecc0-4720-b759-1f33c42ed7da_Method">
    <vt:lpwstr>Standard</vt:lpwstr>
  </property>
  <property fmtid="{D5CDD505-2E9C-101B-9397-08002B2CF9AE}" pid="5" name="MSIP_Label_95965d95-ecc0-4720-b759-1f33c42ed7da_Name">
    <vt:lpwstr>General</vt:lpwstr>
  </property>
  <property fmtid="{D5CDD505-2E9C-101B-9397-08002B2CF9AE}" pid="6" name="MSIP_Label_95965d95-ecc0-4720-b759-1f33c42ed7da_SiteId">
    <vt:lpwstr>a0f29d7e-28cd-4f54-8442-7885aee7c080</vt:lpwstr>
  </property>
  <property fmtid="{D5CDD505-2E9C-101B-9397-08002B2CF9AE}" pid="7" name="MSIP_Label_95965d95-ecc0-4720-b759-1f33c42ed7da_ActionId">
    <vt:lpwstr>5afa3f79-611c-47d0-8902-3356e380400e</vt:lpwstr>
  </property>
  <property fmtid="{D5CDD505-2E9C-101B-9397-08002B2CF9AE}" pid="8" name="MSIP_Label_95965d95-ecc0-4720-b759-1f33c42ed7da_ContentBits">
    <vt:lpwstr>0</vt:lpwstr>
  </property>
</Properties>
</file>